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공유 드라이브\서무회계\송하나\연간업무\공고(후원금, 예산)\2026년예결산서및후원금\"/>
    </mc:Choice>
  </mc:AlternateContent>
  <bookViews>
    <workbookView xWindow="0" yWindow="0" windowWidth="27165" windowHeight="11070" firstSheet="14" activeTab="14"/>
  </bookViews>
  <sheets>
    <sheet name="보수일람표(수정금지)" sheetId="1" state="hidden" r:id="rId1"/>
    <sheet name="총괄(수정금지)" sheetId="2" state="hidden" r:id="rId2"/>
    <sheet name="세입1" sheetId="3" state="hidden" r:id="rId3"/>
    <sheet name="세출1" sheetId="4" state="hidden" r:id="rId4"/>
    <sheet name="세부사업계획서" sheetId="5" state="hidden" r:id="rId5"/>
    <sheet name="법인의안)세입세출총괄표" sheetId="6" state="hidden" r:id="rId6"/>
    <sheet name="법인의안)세입세출세부내역" sheetId="7" state="hidden" r:id="rId7"/>
    <sheet name="총괄(수정금지)2025" sheetId="8" state="hidden" r:id="rId8"/>
    <sheet name="세입1(2025)" sheetId="9" state="hidden" r:id="rId9"/>
    <sheet name="세출1(2025)" sheetId="10" state="hidden" r:id="rId10"/>
    <sheet name="세부사업계획서(25.3차)" sheetId="11" state="hidden" r:id="rId11"/>
    <sheet name="3차예산_운영위원회예산총괄(세입및세출)" sheetId="12" state="hidden" r:id="rId12"/>
    <sheet name="법인의안)본예산_세입세출총괄표(25.3차)" sheetId="13" state="hidden" r:id="rId13"/>
    <sheet name="법인의안)본예산_세입세출세부내역(25.3차)" sheetId="14" state="hidden" r:id="rId14"/>
    <sheet name="총괄" sheetId="15" r:id="rId15"/>
    <sheet name="세입1(2026)" sheetId="16" r:id="rId16"/>
    <sheet name="세출1(2026)" sheetId="17" r:id="rId17"/>
  </sheets>
  <definedNames>
    <definedName name="_xlnm.Print_Area" localSheetId="15">'세입1(2026)'!$A$1:$O$108</definedName>
    <definedName name="_xlnm.Print_Area" localSheetId="16">'세출1(2026)'!$A$1:$O$568</definedName>
    <definedName name="_xlnm.Print_Area" localSheetId="14">총괄!$A$1:$N$68</definedName>
  </definedNames>
  <calcPr calcId="162913"/>
</workbook>
</file>

<file path=xl/calcChain.xml><?xml version="1.0" encoding="utf-8"?>
<calcChain xmlns="http://schemas.openxmlformats.org/spreadsheetml/2006/main">
  <c r="O185" i="17" l="1"/>
  <c r="O29" i="16"/>
  <c r="O184" i="17" l="1"/>
  <c r="O73" i="17" l="1"/>
  <c r="O74" i="17"/>
  <c r="O75" i="17"/>
  <c r="O76" i="17"/>
  <c r="I77" i="17"/>
  <c r="O80" i="17"/>
  <c r="M81" i="17"/>
  <c r="O81" i="17" s="1"/>
  <c r="M82" i="17"/>
  <c r="O82" i="17" s="1"/>
  <c r="M83" i="17"/>
  <c r="O83" i="17" s="1"/>
  <c r="O93" i="17"/>
  <c r="O91" i="17" s="1"/>
  <c r="H91" i="17" s="1"/>
  <c r="G97" i="17"/>
  <c r="O99" i="17"/>
  <c r="O98" i="17" s="1"/>
  <c r="O101" i="17"/>
  <c r="O100" i="17" s="1"/>
  <c r="H100" i="17" s="1"/>
  <c r="I100" i="17" s="1"/>
  <c r="J100" i="17" s="1"/>
  <c r="O104" i="17"/>
  <c r="O105" i="17"/>
  <c r="O106" i="17"/>
  <c r="O109" i="17"/>
  <c r="O108" i="17" s="1"/>
  <c r="O112" i="17"/>
  <c r="O113" i="17"/>
  <c r="O114" i="17"/>
  <c r="O115" i="17"/>
  <c r="O116" i="17"/>
  <c r="O117" i="17"/>
  <c r="O119" i="17"/>
  <c r="O120" i="17"/>
  <c r="O121" i="17"/>
  <c r="O122" i="17"/>
  <c r="O123" i="17"/>
  <c r="O126" i="17"/>
  <c r="O127" i="17"/>
  <c r="O130" i="17"/>
  <c r="O131" i="17"/>
  <c r="O133" i="17"/>
  <c r="O132" i="17" s="1"/>
  <c r="H132" i="17" s="1"/>
  <c r="I132" i="17" s="1"/>
  <c r="J132" i="17" s="1"/>
  <c r="O135" i="17"/>
  <c r="O137" i="17"/>
  <c r="O138" i="17"/>
  <c r="O139" i="17"/>
  <c r="O140" i="17"/>
  <c r="O141" i="17"/>
  <c r="O142" i="17"/>
  <c r="O143" i="17"/>
  <c r="O144" i="17"/>
  <c r="O145" i="17"/>
  <c r="O146" i="17"/>
  <c r="G147" i="17"/>
  <c r="O148" i="17"/>
  <c r="H148" i="17" s="1"/>
  <c r="O151" i="17"/>
  <c r="O150" i="17" s="1"/>
  <c r="O149" i="17" s="1"/>
  <c r="O154" i="17"/>
  <c r="O152" i="17" s="1"/>
  <c r="H152" i="17" s="1"/>
  <c r="I152" i="17" s="1"/>
  <c r="J152" i="17" s="1"/>
  <c r="O161" i="17"/>
  <c r="O159" i="17" s="1"/>
  <c r="O164" i="17"/>
  <c r="O163" i="17" s="1"/>
  <c r="O166" i="17"/>
  <c r="O165" i="17" s="1"/>
  <c r="O168" i="17"/>
  <c r="O167" i="17" s="1"/>
  <c r="O171" i="17"/>
  <c r="O170" i="17" s="1"/>
  <c r="O173" i="17"/>
  <c r="O172" i="17" s="1"/>
  <c r="O175" i="17"/>
  <c r="O174" i="17" s="1"/>
  <c r="O177" i="17"/>
  <c r="O176" i="17" s="1"/>
  <c r="O179" i="17"/>
  <c r="O178" i="17" s="1"/>
  <c r="O181" i="17"/>
  <c r="O180" i="17" s="1"/>
  <c r="O183" i="17"/>
  <c r="O182" i="17" s="1"/>
  <c r="O188" i="17"/>
  <c r="O187" i="17" s="1"/>
  <c r="O186" i="17" s="1"/>
  <c r="H186" i="17" s="1"/>
  <c r="I186" i="17" s="1"/>
  <c r="J186" i="17" s="1"/>
  <c r="O194" i="17"/>
  <c r="O195" i="17"/>
  <c r="O196" i="17"/>
  <c r="O199" i="17"/>
  <c r="O200" i="17"/>
  <c r="O203" i="17"/>
  <c r="O204" i="17"/>
  <c r="O207" i="17"/>
  <c r="O208" i="17"/>
  <c r="O211" i="17"/>
  <c r="O210" i="17" s="1"/>
  <c r="O214" i="17"/>
  <c r="O213" i="17" s="1"/>
  <c r="O217" i="17"/>
  <c r="O216" i="17" s="1"/>
  <c r="O220" i="17"/>
  <c r="O219" i="17" s="1"/>
  <c r="O223" i="17"/>
  <c r="O222" i="17" s="1"/>
  <c r="O226" i="17"/>
  <c r="O225" i="17" s="1"/>
  <c r="O230" i="17"/>
  <c r="O234" i="17"/>
  <c r="O233" i="17" s="1"/>
  <c r="O237" i="17"/>
  <c r="O236" i="17" s="1"/>
  <c r="O240" i="17"/>
  <c r="O239" i="17" s="1"/>
  <c r="O243" i="17"/>
  <c r="O242" i="17" s="1"/>
  <c r="O246" i="17"/>
  <c r="O245" i="17" s="1"/>
  <c r="O250" i="17"/>
  <c r="O251" i="17"/>
  <c r="O252" i="17"/>
  <c r="O253" i="17"/>
  <c r="O254" i="17"/>
  <c r="O257" i="17"/>
  <c r="O258" i="17"/>
  <c r="O260" i="17"/>
  <c r="O259" i="17" s="1"/>
  <c r="O268" i="17"/>
  <c r="O267" i="17" s="1"/>
  <c r="O271" i="17"/>
  <c r="O270" i="17" s="1"/>
  <c r="O274" i="17"/>
  <c r="O275" i="17"/>
  <c r="O278" i="17"/>
  <c r="O277" i="17" s="1"/>
  <c r="O282" i="17"/>
  <c r="O285" i="17"/>
  <c r="O284" i="17" s="1"/>
  <c r="O288" i="17"/>
  <c r="O291" i="17"/>
  <c r="O294" i="17"/>
  <c r="O297" i="17"/>
  <c r="O300" i="17"/>
  <c r="O299" i="17" s="1"/>
  <c r="O303" i="17"/>
  <c r="O306" i="17"/>
  <c r="O309" i="17"/>
  <c r="O312" i="17"/>
  <c r="O311" i="17" s="1"/>
  <c r="O315" i="17"/>
  <c r="O314" i="17" s="1"/>
  <c r="O318" i="17"/>
  <c r="O317" i="17" s="1"/>
  <c r="O321" i="17"/>
  <c r="O320" i="17" s="1"/>
  <c r="I322" i="17"/>
  <c r="O324" i="17"/>
  <c r="H324" i="17" s="1"/>
  <c r="I324" i="17" s="1"/>
  <c r="J324" i="17" s="1"/>
  <c r="G326" i="17"/>
  <c r="O327" i="17"/>
  <c r="O329" i="17"/>
  <c r="H329" i="17" s="1"/>
  <c r="G337" i="17"/>
  <c r="O339" i="17"/>
  <c r="O340" i="17"/>
  <c r="O341" i="17"/>
  <c r="O343" i="17"/>
  <c r="O344" i="17"/>
  <c r="O345" i="17"/>
  <c r="O346" i="17"/>
  <c r="O358" i="17"/>
  <c r="O359" i="17"/>
  <c r="O361" i="17"/>
  <c r="O362" i="17"/>
  <c r="O363" i="17"/>
  <c r="O364" i="17"/>
  <c r="O366" i="17"/>
  <c r="O367" i="17"/>
  <c r="O369" i="17"/>
  <c r="O368" i="17" s="1"/>
  <c r="H368" i="17" s="1"/>
  <c r="I368" i="17" s="1"/>
  <c r="J368" i="17" s="1"/>
  <c r="O371" i="17"/>
  <c r="O372" i="17"/>
  <c r="O374" i="17"/>
  <c r="O373" i="17" s="1"/>
  <c r="H373" i="17" s="1"/>
  <c r="H375" i="17"/>
  <c r="O375" i="17"/>
  <c r="G380" i="17"/>
  <c r="G379" i="17" s="1"/>
  <c r="O382" i="17"/>
  <c r="O383" i="17"/>
  <c r="O385" i="17"/>
  <c r="O384" i="17" s="1"/>
  <c r="H384" i="17" s="1"/>
  <c r="I384" i="17" s="1"/>
  <c r="G399" i="17"/>
  <c r="O401" i="17"/>
  <c r="O402" i="17"/>
  <c r="O404" i="17"/>
  <c r="O405" i="17"/>
  <c r="O406" i="17"/>
  <c r="O407" i="17"/>
  <c r="O408" i="17"/>
  <c r="O418" i="17"/>
  <c r="O421" i="17"/>
  <c r="O422" i="17"/>
  <c r="O424" i="17"/>
  <c r="O425" i="17"/>
  <c r="O426" i="17"/>
  <c r="O427" i="17"/>
  <c r="O428" i="17"/>
  <c r="O429" i="17"/>
  <c r="O430" i="17"/>
  <c r="O431" i="17"/>
  <c r="O79" i="16"/>
  <c r="H79" i="16" s="1"/>
  <c r="I79" i="16" s="1"/>
  <c r="J79" i="16" s="1"/>
  <c r="O81" i="16"/>
  <c r="H81" i="16" s="1"/>
  <c r="H82" i="16"/>
  <c r="H83" i="16"/>
  <c r="I83" i="16" s="1"/>
  <c r="G84" i="16"/>
  <c r="O85" i="16"/>
  <c r="H85" i="16" s="1"/>
  <c r="I85" i="16" s="1"/>
  <c r="J85" i="16" s="1"/>
  <c r="O92" i="16"/>
  <c r="H92" i="16" s="1"/>
  <c r="I92" i="16" s="1"/>
  <c r="J92" i="16" s="1"/>
  <c r="O95" i="16"/>
  <c r="H95" i="16" s="1"/>
  <c r="I95" i="16" s="1"/>
  <c r="J95" i="16" s="1"/>
  <c r="O101" i="16"/>
  <c r="H101" i="16" s="1"/>
  <c r="O103" i="16"/>
  <c r="O107" i="16"/>
  <c r="H107" i="16" s="1"/>
  <c r="O169" i="17" l="1"/>
  <c r="O381" i="17"/>
  <c r="O310" i="17"/>
  <c r="H310" i="17" s="1"/>
  <c r="I310" i="17" s="1"/>
  <c r="J310" i="17" s="1"/>
  <c r="O100" i="16"/>
  <c r="H100" i="16" s="1"/>
  <c r="H103" i="16"/>
  <c r="O338" i="17"/>
  <c r="H338" i="17" s="1"/>
  <c r="I338" i="17" s="1"/>
  <c r="J338" i="17" s="1"/>
  <c r="O342" i="17"/>
  <c r="H342" i="17" s="1"/>
  <c r="I342" i="17" s="1"/>
  <c r="J342" i="17" s="1"/>
  <c r="O198" i="17"/>
  <c r="O423" i="17"/>
  <c r="H423" i="17" s="1"/>
  <c r="I423" i="17" s="1"/>
  <c r="J423" i="17" s="1"/>
  <c r="O202" i="17"/>
  <c r="O370" i="17"/>
  <c r="H370" i="17" s="1"/>
  <c r="I370" i="17" s="1"/>
  <c r="J370" i="17" s="1"/>
  <c r="O420" i="17"/>
  <c r="H420" i="17" s="1"/>
  <c r="O365" i="17"/>
  <c r="H365" i="17" s="1"/>
  <c r="I365" i="17" s="1"/>
  <c r="J365" i="17" s="1"/>
  <c r="O273" i="17"/>
  <c r="O266" i="17" s="1"/>
  <c r="H266" i="17" s="1"/>
  <c r="O249" i="17"/>
  <c r="O400" i="17"/>
  <c r="I329" i="17"/>
  <c r="J329" i="17" s="1"/>
  <c r="O360" i="17"/>
  <c r="H360" i="17" s="1"/>
  <c r="I360" i="17" s="1"/>
  <c r="J360" i="17" s="1"/>
  <c r="O256" i="17"/>
  <c r="O206" i="17"/>
  <c r="L387" i="17"/>
  <c r="O357" i="17"/>
  <c r="H357" i="17" s="1"/>
  <c r="O326" i="17"/>
  <c r="O136" i="17"/>
  <c r="O134" i="17" s="1"/>
  <c r="H134" i="17" s="1"/>
  <c r="I134" i="17" s="1"/>
  <c r="J134" i="17" s="1"/>
  <c r="O118" i="17"/>
  <c r="H118" i="17" s="1"/>
  <c r="I118" i="17" s="1"/>
  <c r="J118" i="17" s="1"/>
  <c r="O102" i="17"/>
  <c r="H102" i="17" s="1"/>
  <c r="I102" i="17" s="1"/>
  <c r="J102" i="17" s="1"/>
  <c r="O280" i="17"/>
  <c r="H280" i="17" s="1"/>
  <c r="I280" i="17" s="1"/>
  <c r="J280" i="17" s="1"/>
  <c r="H327" i="17"/>
  <c r="I327" i="17" s="1"/>
  <c r="J327" i="17" s="1"/>
  <c r="O129" i="17"/>
  <c r="O128" i="17" s="1"/>
  <c r="H128" i="17" s="1"/>
  <c r="I128" i="17" s="1"/>
  <c r="J128" i="17" s="1"/>
  <c r="O403" i="17"/>
  <c r="H403" i="17" s="1"/>
  <c r="I403" i="17" s="1"/>
  <c r="J403" i="17" s="1"/>
  <c r="O125" i="17"/>
  <c r="O124" i="17" s="1"/>
  <c r="H124" i="17" s="1"/>
  <c r="H169" i="17"/>
  <c r="I169" i="17" s="1"/>
  <c r="J169" i="17" s="1"/>
  <c r="O193" i="17"/>
  <c r="O111" i="17"/>
  <c r="O110" i="17" s="1"/>
  <c r="H110" i="17" s="1"/>
  <c r="O72" i="17"/>
  <c r="H149" i="17"/>
  <c r="I149" i="17" s="1"/>
  <c r="J149" i="17" s="1"/>
  <c r="O147" i="17"/>
  <c r="H98" i="17"/>
  <c r="H400" i="17"/>
  <c r="O162" i="17"/>
  <c r="H162" i="17" s="1"/>
  <c r="I162" i="17" s="1"/>
  <c r="J162" i="17" s="1"/>
  <c r="H108" i="17"/>
  <c r="O241" i="17"/>
  <c r="H241" i="17" s="1"/>
  <c r="I241" i="17" s="1"/>
  <c r="J241" i="17" s="1"/>
  <c r="I148" i="17"/>
  <c r="J148" i="17" s="1"/>
  <c r="O84" i="16"/>
  <c r="H84" i="16"/>
  <c r="I84" i="16" s="1"/>
  <c r="J84" i="16" s="1"/>
  <c r="H159" i="17"/>
  <c r="O22" i="16"/>
  <c r="O21" i="16" s="1"/>
  <c r="L354" i="17" l="1"/>
  <c r="O354" i="17" s="1"/>
  <c r="O353" i="17" s="1"/>
  <c r="H353" i="17" s="1"/>
  <c r="I353" i="17" s="1"/>
  <c r="J353" i="17" s="1"/>
  <c r="L348" i="17"/>
  <c r="O348" i="17" s="1"/>
  <c r="O192" i="17"/>
  <c r="H192" i="17" s="1"/>
  <c r="I192" i="17" s="1"/>
  <c r="J192" i="17" s="1"/>
  <c r="H381" i="17"/>
  <c r="I381" i="17" s="1"/>
  <c r="J381" i="17" s="1"/>
  <c r="L393" i="17"/>
  <c r="O393" i="17" s="1"/>
  <c r="O392" i="17" s="1"/>
  <c r="H392" i="17" s="1"/>
  <c r="I392" i="17" s="1"/>
  <c r="J392" i="17" s="1"/>
  <c r="O248" i="17"/>
  <c r="H248" i="17" s="1"/>
  <c r="I248" i="17" s="1"/>
  <c r="J248" i="17" s="1"/>
  <c r="H147" i="17"/>
  <c r="I147" i="17" s="1"/>
  <c r="J147" i="17" s="1"/>
  <c r="L414" i="17"/>
  <c r="O414" i="17" s="1"/>
  <c r="O107" i="17"/>
  <c r="O356" i="17"/>
  <c r="L413" i="17"/>
  <c r="O413" i="17" s="1"/>
  <c r="L416" i="17"/>
  <c r="O416" i="17" s="1"/>
  <c r="O415" i="17" s="1"/>
  <c r="H415" i="17" s="1"/>
  <c r="I415" i="17" s="1"/>
  <c r="J415" i="17" s="1"/>
  <c r="L411" i="17"/>
  <c r="O411" i="17" s="1"/>
  <c r="L412" i="17" s="1"/>
  <c r="O412" i="17" s="1"/>
  <c r="L410" i="17"/>
  <c r="O410" i="17" s="1"/>
  <c r="H326" i="17"/>
  <c r="I326" i="17" s="1"/>
  <c r="J326" i="17" s="1"/>
  <c r="O97" i="17"/>
  <c r="H97" i="17"/>
  <c r="I97" i="17" s="1"/>
  <c r="J97" i="17" s="1"/>
  <c r="I98" i="17"/>
  <c r="J98" i="17" s="1"/>
  <c r="H107" i="17"/>
  <c r="I420" i="17"/>
  <c r="J420" i="17" s="1"/>
  <c r="I357" i="17"/>
  <c r="J357" i="17" s="1"/>
  <c r="H356" i="17"/>
  <c r="I159" i="17"/>
  <c r="L390" i="17"/>
  <c r="O390" i="17" s="1"/>
  <c r="O387" i="17"/>
  <c r="L388" i="17"/>
  <c r="O388" i="17" s="1"/>
  <c r="L389" i="17" s="1"/>
  <c r="O389" i="17" s="1"/>
  <c r="L391" i="17"/>
  <c r="O391" i="17" s="1"/>
  <c r="I400" i="17"/>
  <c r="J400" i="17" s="1"/>
  <c r="O568" i="17"/>
  <c r="O567" i="17" s="1"/>
  <c r="O566" i="17" s="1"/>
  <c r="H566" i="17" s="1"/>
  <c r="I566" i="17" s="1"/>
  <c r="J566" i="17" s="1"/>
  <c r="O565" i="17"/>
  <c r="O564" i="17" s="1"/>
  <c r="O563" i="17"/>
  <c r="O562" i="17" s="1"/>
  <c r="O561" i="17"/>
  <c r="O560" i="17" s="1"/>
  <c r="M556" i="17"/>
  <c r="O553" i="17"/>
  <c r="H553" i="17" s="1"/>
  <c r="I553" i="17" s="1"/>
  <c r="J553" i="17" s="1"/>
  <c r="O546" i="17"/>
  <c r="H546" i="17" s="1"/>
  <c r="I546" i="17" s="1"/>
  <c r="J546" i="17" s="1"/>
  <c r="O539" i="17"/>
  <c r="G538" i="17"/>
  <c r="G537" i="17" s="1"/>
  <c r="K53" i="15" s="1"/>
  <c r="O534" i="17"/>
  <c r="H534" i="17" s="1"/>
  <c r="O533" i="17"/>
  <c r="H533" i="17" s="1"/>
  <c r="O532" i="17"/>
  <c r="H532" i="17" s="1"/>
  <c r="I532" i="17" s="1"/>
  <c r="J532" i="17" s="1"/>
  <c r="O531" i="17"/>
  <c r="H531" i="17" s="1"/>
  <c r="I531" i="17" s="1"/>
  <c r="J531" i="17" s="1"/>
  <c r="O530" i="17"/>
  <c r="H530" i="17" s="1"/>
  <c r="I530" i="17" s="1"/>
  <c r="J530" i="17" s="1"/>
  <c r="O529" i="17"/>
  <c r="H529" i="17" s="1"/>
  <c r="I529" i="17" s="1"/>
  <c r="J529" i="17" s="1"/>
  <c r="O528" i="17"/>
  <c r="H528" i="17" s="1"/>
  <c r="I528" i="17" s="1"/>
  <c r="J528" i="17" s="1"/>
  <c r="O527" i="17"/>
  <c r="H527" i="17" s="1"/>
  <c r="I527" i="17" s="1"/>
  <c r="J527" i="17" s="1"/>
  <c r="O526" i="17"/>
  <c r="H526" i="17" s="1"/>
  <c r="O518" i="17"/>
  <c r="O515" i="17"/>
  <c r="O514" i="17"/>
  <c r="O513" i="17"/>
  <c r="O512" i="17"/>
  <c r="O511" i="17"/>
  <c r="O509" i="17"/>
  <c r="O508" i="17"/>
  <c r="O507" i="17"/>
  <c r="G505" i="17"/>
  <c r="O489" i="17"/>
  <c r="O488" i="17" s="1"/>
  <c r="H488" i="17" s="1"/>
  <c r="I488" i="17" s="1"/>
  <c r="J488" i="17" s="1"/>
  <c r="O487" i="17"/>
  <c r="O486" i="17"/>
  <c r="O485" i="17"/>
  <c r="O484" i="17"/>
  <c r="O483" i="17"/>
  <c r="O482" i="17"/>
  <c r="G480" i="17"/>
  <c r="G479" i="17" s="1"/>
  <c r="K54" i="15" s="1"/>
  <c r="O476" i="17"/>
  <c r="O475" i="17"/>
  <c r="G473" i="17"/>
  <c r="O472" i="17"/>
  <c r="O471" i="17" s="1"/>
  <c r="H471" i="17" s="1"/>
  <c r="I471" i="17" s="1"/>
  <c r="O470" i="17"/>
  <c r="O469" i="17" s="1"/>
  <c r="H469" i="17" s="1"/>
  <c r="I469" i="17" s="1"/>
  <c r="O468" i="17"/>
  <c r="O467" i="17" s="1"/>
  <c r="H467" i="17" s="1"/>
  <c r="I467" i="17" s="1"/>
  <c r="O466" i="17"/>
  <c r="O465" i="17" s="1"/>
  <c r="H465" i="17" s="1"/>
  <c r="I465" i="17" s="1"/>
  <c r="O464" i="17"/>
  <c r="O463" i="17"/>
  <c r="O462" i="17"/>
  <c r="O461" i="17"/>
  <c r="G459" i="17"/>
  <c r="G458" i="17" s="1"/>
  <c r="K55" i="15" s="1"/>
  <c r="O452" i="17"/>
  <c r="O451" i="17"/>
  <c r="O449" i="17"/>
  <c r="O448" i="17"/>
  <c r="O447" i="17"/>
  <c r="G445" i="17"/>
  <c r="O444" i="17"/>
  <c r="O443" i="17" s="1"/>
  <c r="H443" i="17" s="1"/>
  <c r="O442" i="17"/>
  <c r="O441" i="17"/>
  <c r="O440" i="17"/>
  <c r="O438" i="17"/>
  <c r="H437" i="17" s="1"/>
  <c r="I437" i="17" s="1"/>
  <c r="J437" i="17" s="1"/>
  <c r="O436" i="17"/>
  <c r="O435" i="17"/>
  <c r="O434" i="17"/>
  <c r="O433" i="17"/>
  <c r="K50" i="15"/>
  <c r="O68" i="17"/>
  <c r="O67" i="17"/>
  <c r="O66" i="17"/>
  <c r="O65" i="17"/>
  <c r="O64" i="17"/>
  <c r="O63" i="17"/>
  <c r="O62" i="17"/>
  <c r="O61" i="17"/>
  <c r="O60" i="17"/>
  <c r="O59" i="17"/>
  <c r="O58" i="17"/>
  <c r="O57" i="17"/>
  <c r="O56" i="17"/>
  <c r="O55" i="17"/>
  <c r="O54" i="17"/>
  <c r="O53" i="17"/>
  <c r="O52" i="17"/>
  <c r="O51" i="17"/>
  <c r="O50" i="17"/>
  <c r="O49" i="17"/>
  <c r="O48" i="17"/>
  <c r="O47" i="17"/>
  <c r="O46" i="17"/>
  <c r="O45" i="17"/>
  <c r="O44" i="17"/>
  <c r="O38" i="17"/>
  <c r="O37" i="17"/>
  <c r="O36" i="17"/>
  <c r="O35" i="17"/>
  <c r="O34" i="17"/>
  <c r="O33" i="17"/>
  <c r="O32" i="17"/>
  <c r="O31" i="17"/>
  <c r="O30" i="17"/>
  <c r="O29" i="17"/>
  <c r="O28" i="17"/>
  <c r="O27" i="17"/>
  <c r="O26" i="17"/>
  <c r="O25" i="17"/>
  <c r="O24" i="17"/>
  <c r="O23" i="17"/>
  <c r="O22" i="17"/>
  <c r="O21" i="17"/>
  <c r="O20" i="17"/>
  <c r="O19" i="17"/>
  <c r="O18" i="17"/>
  <c r="O17" i="17"/>
  <c r="O16" i="17"/>
  <c r="O15" i="17"/>
  <c r="O14" i="17"/>
  <c r="O13" i="17"/>
  <c r="O12" i="17"/>
  <c r="O11" i="17"/>
  <c r="O10" i="17"/>
  <c r="O9" i="17"/>
  <c r="E60" i="15"/>
  <c r="E48" i="15"/>
  <c r="E37" i="15"/>
  <c r="O50" i="16"/>
  <c r="G49" i="16"/>
  <c r="H29" i="16"/>
  <c r="H27" i="16"/>
  <c r="E29" i="15" s="1"/>
  <c r="G26" i="16"/>
  <c r="I24" i="16"/>
  <c r="H23" i="16"/>
  <c r="G23" i="16"/>
  <c r="O20" i="16"/>
  <c r="H20" i="16" s="1"/>
  <c r="E19" i="15" s="1"/>
  <c r="O18" i="16"/>
  <c r="O17" i="16" s="1"/>
  <c r="O15" i="16"/>
  <c r="O14" i="16" s="1"/>
  <c r="O12" i="16"/>
  <c r="O11" i="16"/>
  <c r="O8" i="16"/>
  <c r="O7" i="16" s="1"/>
  <c r="O6" i="16" s="1"/>
  <c r="K67" i="15"/>
  <c r="K65" i="15"/>
  <c r="K60" i="15"/>
  <c r="L58" i="15"/>
  <c r="K58" i="15"/>
  <c r="K56" i="15" s="1"/>
  <c r="D56" i="15"/>
  <c r="D51" i="15"/>
  <c r="K48" i="15"/>
  <c r="D48" i="15"/>
  <c r="K47" i="15"/>
  <c r="K45" i="15"/>
  <c r="K44" i="15"/>
  <c r="K43" i="15"/>
  <c r="D43" i="15"/>
  <c r="K42" i="15"/>
  <c r="K41" i="15"/>
  <c r="E41" i="15"/>
  <c r="K40" i="15"/>
  <c r="K39" i="15"/>
  <c r="D37" i="15"/>
  <c r="K35" i="15"/>
  <c r="D35" i="15"/>
  <c r="K34" i="15"/>
  <c r="K33" i="15"/>
  <c r="D31" i="15"/>
  <c r="K29" i="15"/>
  <c r="D29" i="15"/>
  <c r="K28" i="15"/>
  <c r="K27" i="15"/>
  <c r="K25" i="15"/>
  <c r="E24" i="15"/>
  <c r="D24" i="15"/>
  <c r="K20" i="15"/>
  <c r="K19" i="15"/>
  <c r="D19" i="15"/>
  <c r="K18" i="15"/>
  <c r="D17" i="15"/>
  <c r="K14" i="15"/>
  <c r="K13" i="15"/>
  <c r="K12" i="15"/>
  <c r="K10" i="15"/>
  <c r="D10" i="15"/>
  <c r="H2" i="13"/>
  <c r="G2" i="13"/>
  <c r="C2" i="13"/>
  <c r="F6" i="12" s="1"/>
  <c r="F35" i="12" s="1"/>
  <c r="B2" i="13"/>
  <c r="E6" i="12" s="1"/>
  <c r="E35" i="12" s="1"/>
  <c r="G75" i="12"/>
  <c r="D83" i="11"/>
  <c r="D81" i="11"/>
  <c r="D79" i="11"/>
  <c r="D77" i="11"/>
  <c r="D75" i="11"/>
  <c r="D73" i="11"/>
  <c r="D64" i="11"/>
  <c r="E60" i="11"/>
  <c r="E59" i="11"/>
  <c r="E58" i="11"/>
  <c r="D50" i="11"/>
  <c r="D42" i="11"/>
  <c r="D38" i="11"/>
  <c r="D33" i="11"/>
  <c r="D16" i="11"/>
  <c r="D11" i="11"/>
  <c r="O574" i="10"/>
  <c r="O572" i="10" s="1"/>
  <c r="H572" i="10" s="1"/>
  <c r="I572" i="10" s="1"/>
  <c r="J572" i="10" s="1"/>
  <c r="O571" i="10"/>
  <c r="O570" i="10" s="1"/>
  <c r="O569" i="10"/>
  <c r="O568" i="10"/>
  <c r="O567" i="10"/>
  <c r="O566" i="10" s="1"/>
  <c r="M562" i="10"/>
  <c r="O559" i="10"/>
  <c r="H559" i="10" s="1"/>
  <c r="I559" i="10" s="1"/>
  <c r="J559" i="10" s="1"/>
  <c r="O552" i="10"/>
  <c r="O545" i="10"/>
  <c r="M557" i="10" s="1"/>
  <c r="O557" i="10" s="1"/>
  <c r="O556" i="10" s="1"/>
  <c r="H556" i="10" s="1"/>
  <c r="I556" i="10" s="1"/>
  <c r="J556" i="10" s="1"/>
  <c r="G544" i="10"/>
  <c r="G543" i="10" s="1"/>
  <c r="O540" i="10"/>
  <c r="H540" i="10" s="1"/>
  <c r="G534" i="17" s="1"/>
  <c r="O539" i="10"/>
  <c r="H539" i="10" s="1"/>
  <c r="O538" i="10"/>
  <c r="H538" i="10"/>
  <c r="I538" i="10" s="1"/>
  <c r="J538" i="10" s="1"/>
  <c r="O537" i="10"/>
  <c r="H537" i="10" s="1"/>
  <c r="I537" i="10" s="1"/>
  <c r="J537" i="10" s="1"/>
  <c r="O536" i="10"/>
  <c r="H536" i="10"/>
  <c r="I536" i="10" s="1"/>
  <c r="J536" i="10" s="1"/>
  <c r="Q535" i="10"/>
  <c r="O535" i="10"/>
  <c r="H535" i="10" s="1"/>
  <c r="I535" i="10" s="1"/>
  <c r="J535" i="10" s="1"/>
  <c r="O534" i="10"/>
  <c r="H534" i="10" s="1"/>
  <c r="I534" i="10" s="1"/>
  <c r="J534" i="10" s="1"/>
  <c r="O533" i="10"/>
  <c r="H533" i="10" s="1"/>
  <c r="I533" i="10" s="1"/>
  <c r="J533" i="10" s="1"/>
  <c r="O532" i="10"/>
  <c r="H532" i="10" s="1"/>
  <c r="G531" i="10"/>
  <c r="O524" i="10"/>
  <c r="Q524" i="10" s="1"/>
  <c r="O521" i="10"/>
  <c r="O520" i="10"/>
  <c r="O519" i="10"/>
  <c r="O518" i="10"/>
  <c r="O517" i="10"/>
  <c r="O516" i="10"/>
  <c r="O515" i="10"/>
  <c r="O513" i="10"/>
  <c r="O512" i="10"/>
  <c r="O511" i="10"/>
  <c r="O510" i="10"/>
  <c r="O509" i="10"/>
  <c r="O508" i="10"/>
  <c r="O507" i="10"/>
  <c r="O506" i="10"/>
  <c r="O505" i="10"/>
  <c r="O504" i="10"/>
  <c r="G502" i="10"/>
  <c r="G501" i="10" s="1"/>
  <c r="O488" i="10"/>
  <c r="O487" i="10"/>
  <c r="O485" i="10"/>
  <c r="O484" i="10"/>
  <c r="O483" i="10" s="1"/>
  <c r="G482" i="10"/>
  <c r="G481" i="10" s="1"/>
  <c r="O478" i="10"/>
  <c r="O477" i="10"/>
  <c r="O476" i="10" s="1"/>
  <c r="G475" i="10"/>
  <c r="G426" i="10" s="1"/>
  <c r="O474" i="10"/>
  <c r="O473" i="10" s="1"/>
  <c r="H473" i="10" s="1"/>
  <c r="I473" i="10" s="1"/>
  <c r="O472" i="10"/>
  <c r="O471" i="10" s="1"/>
  <c r="H471" i="10" s="1"/>
  <c r="O470" i="10"/>
  <c r="O469" i="10"/>
  <c r="O468" i="10"/>
  <c r="O467" i="10" s="1"/>
  <c r="O466" i="10"/>
  <c r="O465" i="10" s="1"/>
  <c r="O464" i="10"/>
  <c r="O463" i="10"/>
  <c r="O462" i="10"/>
  <c r="O461" i="10"/>
  <c r="O459" i="10"/>
  <c r="O458" i="10"/>
  <c r="O457" i="10"/>
  <c r="O456" i="10"/>
  <c r="O455" i="10"/>
  <c r="O454" i="10"/>
  <c r="O453" i="10"/>
  <c r="O452" i="10"/>
  <c r="O450" i="10"/>
  <c r="O449" i="10"/>
  <c r="O448" i="10" s="1"/>
  <c r="H448" i="10" s="1"/>
  <c r="G447" i="10"/>
  <c r="O446" i="10"/>
  <c r="O436" i="10"/>
  <c r="O435" i="10"/>
  <c r="O434" i="10"/>
  <c r="L433" i="10"/>
  <c r="O433" i="10" s="1"/>
  <c r="L432" i="10"/>
  <c r="O432" i="10" s="1"/>
  <c r="O430" i="10"/>
  <c r="O429" i="10"/>
  <c r="G427" i="10"/>
  <c r="O413" i="10"/>
  <c r="O412" i="10"/>
  <c r="O411" i="10" s="1"/>
  <c r="H411" i="10" s="1"/>
  <c r="I411" i="10" s="1"/>
  <c r="O410" i="10"/>
  <c r="O409" i="10"/>
  <c r="O408" i="10"/>
  <c r="O407" i="10"/>
  <c r="G405" i="10"/>
  <c r="G404" i="10"/>
  <c r="O400" i="10"/>
  <c r="H400" i="10"/>
  <c r="G375" i="17" s="1"/>
  <c r="I375" i="17" s="1"/>
  <c r="J375" i="17" s="1"/>
  <c r="O399" i="10"/>
  <c r="O398" i="10" s="1"/>
  <c r="H398" i="10" s="1"/>
  <c r="O397" i="10"/>
  <c r="O396" i="10"/>
  <c r="O395" i="10" s="1"/>
  <c r="H395" i="10" s="1"/>
  <c r="I395" i="10" s="1"/>
  <c r="J395" i="10" s="1"/>
  <c r="O394" i="10"/>
  <c r="O393" i="10" s="1"/>
  <c r="H393" i="10" s="1"/>
  <c r="I393" i="10" s="1"/>
  <c r="J393" i="10" s="1"/>
  <c r="O392" i="10"/>
  <c r="O391" i="10"/>
  <c r="O390" i="10" s="1"/>
  <c r="H390" i="10" s="1"/>
  <c r="I390" i="10" s="1"/>
  <c r="J390" i="10" s="1"/>
  <c r="O389" i="10"/>
  <c r="O388" i="10"/>
  <c r="O387" i="10"/>
  <c r="O386" i="10"/>
  <c r="O385" i="10" s="1"/>
  <c r="H385" i="10" s="1"/>
  <c r="I385" i="10" s="1"/>
  <c r="J385" i="10" s="1"/>
  <c r="O384" i="10"/>
  <c r="O383" i="10"/>
  <c r="O382" i="10"/>
  <c r="H382" i="10" s="1"/>
  <c r="O371" i="10"/>
  <c r="O370" i="10"/>
  <c r="O369" i="10"/>
  <c r="L368" i="10"/>
  <c r="O368" i="10" s="1"/>
  <c r="O366" i="10"/>
  <c r="O365" i="10"/>
  <c r="O364" i="10"/>
  <c r="O363" i="10"/>
  <c r="O362" i="10"/>
  <c r="O361" i="10"/>
  <c r="O360" i="10"/>
  <c r="O359" i="10"/>
  <c r="G357" i="10"/>
  <c r="O351" i="10"/>
  <c r="H351" i="10"/>
  <c r="L66" i="8" s="1"/>
  <c r="M51" i="14" s="1"/>
  <c r="O349" i="10"/>
  <c r="H349" i="10" s="1"/>
  <c r="O346" i="10"/>
  <c r="H346" i="10"/>
  <c r="I346" i="10" s="1"/>
  <c r="J346" i="10" s="1"/>
  <c r="I344" i="10"/>
  <c r="O343" i="10"/>
  <c r="O342" i="10" s="1"/>
  <c r="E69" i="11" s="1"/>
  <c r="O340" i="10"/>
  <c r="O339" i="10" s="1"/>
  <c r="E68" i="11" s="1"/>
  <c r="O337" i="10"/>
  <c r="O336" i="10" s="1"/>
  <c r="E67" i="11" s="1"/>
  <c r="O334" i="10"/>
  <c r="O333" i="10"/>
  <c r="E66" i="11" s="1"/>
  <c r="O331" i="10"/>
  <c r="O330" i="10" s="1"/>
  <c r="O325" i="10"/>
  <c r="O322" i="10"/>
  <c r="O319" i="10"/>
  <c r="O318" i="10" s="1"/>
  <c r="E57" i="11" s="1"/>
  <c r="O316" i="10"/>
  <c r="O315" i="10" s="1"/>
  <c r="E56" i="11" s="1"/>
  <c r="O313" i="10"/>
  <c r="O312" i="10" s="1"/>
  <c r="E55" i="11" s="1"/>
  <c r="O310" i="10"/>
  <c r="O309" i="10"/>
  <c r="E54" i="11" s="1"/>
  <c r="O307" i="10"/>
  <c r="O306" i="10" s="1"/>
  <c r="E53" i="11" s="1"/>
  <c r="O304" i="10"/>
  <c r="O303" i="10" s="1"/>
  <c r="E52" i="11" s="1"/>
  <c r="O301" i="10"/>
  <c r="O300" i="10" s="1"/>
  <c r="O297" i="10"/>
  <c r="O296" i="10" s="1"/>
  <c r="E47" i="11" s="1"/>
  <c r="O294" i="10"/>
  <c r="O293" i="10" s="1"/>
  <c r="O291" i="10"/>
  <c r="O290" i="10"/>
  <c r="O289" i="10" s="1"/>
  <c r="E45" i="11" s="1"/>
  <c r="O287" i="10"/>
  <c r="O286" i="10"/>
  <c r="E44" i="11" s="1"/>
  <c r="O284" i="10"/>
  <c r="O283" i="10" s="1"/>
  <c r="E43" i="11" s="1"/>
  <c r="O278" i="10"/>
  <c r="O277" i="10" s="1"/>
  <c r="E41" i="11" s="1"/>
  <c r="O276" i="10"/>
  <c r="O275" i="10"/>
  <c r="O274" i="10" s="1"/>
  <c r="E40" i="11" s="1"/>
  <c r="O272" i="10"/>
  <c r="O271" i="10"/>
  <c r="O267" i="10" s="1"/>
  <c r="E39" i="11" s="1"/>
  <c r="O270" i="10"/>
  <c r="O269" i="10"/>
  <c r="O268" i="10"/>
  <c r="O261" i="10"/>
  <c r="O260" i="10" s="1"/>
  <c r="O258" i="10"/>
  <c r="O257" i="10" s="1"/>
  <c r="E34" i="11" s="1"/>
  <c r="O255" i="10"/>
  <c r="O252" i="10"/>
  <c r="O251" i="10" s="1"/>
  <c r="E28" i="11" s="1"/>
  <c r="O249" i="10"/>
  <c r="O248" i="10" s="1"/>
  <c r="E27" i="11" s="1"/>
  <c r="O246" i="10"/>
  <c r="O245" i="10"/>
  <c r="E26" i="11" s="1"/>
  <c r="O243" i="10"/>
  <c r="O239" i="10"/>
  <c r="O238" i="10" s="1"/>
  <c r="E25" i="11" s="1"/>
  <c r="O236" i="10"/>
  <c r="O235" i="10" s="1"/>
  <c r="E24" i="11" s="1"/>
  <c r="O233" i="10"/>
  <c r="O232" i="10" s="1"/>
  <c r="E23" i="11" s="1"/>
  <c r="O230" i="10"/>
  <c r="O229" i="10" s="1"/>
  <c r="E22" i="11" s="1"/>
  <c r="O227" i="10"/>
  <c r="O226" i="10"/>
  <c r="O225" i="10"/>
  <c r="O224" i="10" s="1"/>
  <c r="E21" i="11" s="1"/>
  <c r="O222" i="10"/>
  <c r="O221" i="10" s="1"/>
  <c r="E20" i="11" s="1"/>
  <c r="O219" i="10"/>
  <c r="O218" i="10" s="1"/>
  <c r="O216" i="10"/>
  <c r="O215" i="10"/>
  <c r="O214" i="10" s="1"/>
  <c r="O212" i="10"/>
  <c r="O211" i="10"/>
  <c r="O210" i="10"/>
  <c r="O208" i="10"/>
  <c r="O204" i="10" s="1"/>
  <c r="E18" i="11" s="1"/>
  <c r="O207" i="10"/>
  <c r="O206" i="10"/>
  <c r="O205" i="10"/>
  <c r="O202" i="10"/>
  <c r="O201" i="10"/>
  <c r="O200" i="10"/>
  <c r="O193" i="10"/>
  <c r="O191" i="10"/>
  <c r="O190" i="10" s="1"/>
  <c r="O188" i="10"/>
  <c r="O187" i="10" s="1"/>
  <c r="O186" i="10"/>
  <c r="O185" i="10" s="1"/>
  <c r="O184" i="10"/>
  <c r="O183" i="10"/>
  <c r="O182" i="10"/>
  <c r="O181" i="10" s="1"/>
  <c r="O180" i="10"/>
  <c r="O179" i="10" s="1"/>
  <c r="O178" i="10"/>
  <c r="O177" i="10" s="1"/>
  <c r="O176" i="10"/>
  <c r="O175" i="10"/>
  <c r="O173" i="10"/>
  <c r="O172" i="10" s="1"/>
  <c r="O171" i="10"/>
  <c r="O170" i="10" s="1"/>
  <c r="O169" i="10"/>
  <c r="O168" i="10" s="1"/>
  <c r="O166" i="10"/>
  <c r="O164" i="10" s="1"/>
  <c r="H164" i="10" s="1"/>
  <c r="L39" i="8" s="1"/>
  <c r="O160" i="10"/>
  <c r="O158" i="10"/>
  <c r="H158" i="10" s="1"/>
  <c r="O157" i="10"/>
  <c r="O156" i="10" s="1"/>
  <c r="O155" i="10" s="1"/>
  <c r="O154" i="10"/>
  <c r="H154" i="10"/>
  <c r="I154" i="10" s="1"/>
  <c r="J154" i="10" s="1"/>
  <c r="G153" i="10"/>
  <c r="O151" i="10"/>
  <c r="O150" i="10"/>
  <c r="O149" i="10"/>
  <c r="O148" i="10"/>
  <c r="O147" i="10"/>
  <c r="O146" i="10"/>
  <c r="O144" i="10" s="1"/>
  <c r="O142" i="10" s="1"/>
  <c r="H142" i="10" s="1"/>
  <c r="O145" i="10"/>
  <c r="O143" i="10"/>
  <c r="O141" i="10"/>
  <c r="O140" i="10" s="1"/>
  <c r="H140" i="10" s="1"/>
  <c r="O139" i="10"/>
  <c r="O138" i="10"/>
  <c r="O137" i="10" s="1"/>
  <c r="O136" i="10" s="1"/>
  <c r="H136" i="10" s="1"/>
  <c r="O135" i="10"/>
  <c r="O134" i="10"/>
  <c r="O133" i="10" s="1"/>
  <c r="O132" i="10" s="1"/>
  <c r="H132" i="10" s="1"/>
  <c r="G124" i="17" s="1"/>
  <c r="I124" i="17" s="1"/>
  <c r="J124" i="17" s="1"/>
  <c r="O131" i="10"/>
  <c r="O130" i="10"/>
  <c r="O129" i="10"/>
  <c r="O128" i="10"/>
  <c r="O127" i="10"/>
  <c r="O125" i="10"/>
  <c r="O124" i="10"/>
  <c r="O123" i="10"/>
  <c r="O122" i="10"/>
  <c r="O121" i="10"/>
  <c r="O120" i="10"/>
  <c r="O117" i="10"/>
  <c r="O116" i="10" s="1"/>
  <c r="H116" i="10" s="1"/>
  <c r="G108" i="17" s="1"/>
  <c r="O114" i="10"/>
  <c r="O113" i="10"/>
  <c r="O112" i="10"/>
  <c r="O110" i="10" s="1"/>
  <c r="O109" i="10"/>
  <c r="O108" i="10" s="1"/>
  <c r="O107" i="10"/>
  <c r="O106" i="10" s="1"/>
  <c r="G105" i="10"/>
  <c r="O102" i="10"/>
  <c r="O100" i="10" s="1"/>
  <c r="H100" i="10" s="1"/>
  <c r="G91" i="17" s="1"/>
  <c r="I91" i="17" s="1"/>
  <c r="J91" i="17" s="1"/>
  <c r="O92" i="10"/>
  <c r="M92" i="10"/>
  <c r="O89" i="10"/>
  <c r="I89" i="10"/>
  <c r="O88" i="10"/>
  <c r="O87" i="10"/>
  <c r="O85" i="10"/>
  <c r="O84" i="10"/>
  <c r="O83" i="10"/>
  <c r="O82" i="10"/>
  <c r="O81" i="10"/>
  <c r="O80" i="10"/>
  <c r="O79" i="10"/>
  <c r="O78" i="10"/>
  <c r="O77" i="10"/>
  <c r="O72" i="10"/>
  <c r="O70" i="10"/>
  <c r="O69" i="10"/>
  <c r="O68" i="10"/>
  <c r="O67" i="10"/>
  <c r="O66" i="10"/>
  <c r="O65" i="10"/>
  <c r="O64" i="10"/>
  <c r="O63" i="10"/>
  <c r="O62" i="10"/>
  <c r="O61" i="10"/>
  <c r="O60" i="10"/>
  <c r="O59" i="10"/>
  <c r="O58" i="10"/>
  <c r="O57" i="10"/>
  <c r="O56" i="10"/>
  <c r="O55" i="10"/>
  <c r="O54" i="10"/>
  <c r="O53" i="10"/>
  <c r="O52" i="10"/>
  <c r="O51" i="10"/>
  <c r="O50" i="10"/>
  <c r="O49" i="10"/>
  <c r="O48" i="10"/>
  <c r="O43" i="10"/>
  <c r="O42" i="10"/>
  <c r="O41" i="10"/>
  <c r="O40" i="10"/>
  <c r="O39" i="10"/>
  <c r="O38" i="10"/>
  <c r="O37" i="10"/>
  <c r="O36" i="10"/>
  <c r="O35" i="10"/>
  <c r="O34" i="10"/>
  <c r="O33" i="10"/>
  <c r="O32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O10" i="10"/>
  <c r="O9" i="10"/>
  <c r="O8" i="10" s="1"/>
  <c r="O7" i="10" s="1"/>
  <c r="G6" i="10"/>
  <c r="O454" i="9"/>
  <c r="O450" i="9"/>
  <c r="H449" i="9"/>
  <c r="O442" i="9"/>
  <c r="O421" i="9"/>
  <c r="O420" i="9"/>
  <c r="O418" i="9"/>
  <c r="O417" i="9"/>
  <c r="O108" i="9"/>
  <c r="H108" i="9" s="1"/>
  <c r="O104" i="9"/>
  <c r="H104" i="9" s="1"/>
  <c r="G103" i="16" s="1"/>
  <c r="I103" i="16" s="1"/>
  <c r="J103" i="16" s="1"/>
  <c r="O102" i="9"/>
  <c r="H102" i="9" s="1"/>
  <c r="G101" i="16" s="1"/>
  <c r="G101" i="9"/>
  <c r="O93" i="9"/>
  <c r="H93" i="9" s="1"/>
  <c r="I93" i="9" s="1"/>
  <c r="J93" i="9" s="1"/>
  <c r="O90" i="9"/>
  <c r="H90" i="9" s="1"/>
  <c r="O88" i="9"/>
  <c r="O86" i="9"/>
  <c r="O83" i="9" s="1"/>
  <c r="G82" i="9"/>
  <c r="H81" i="9"/>
  <c r="I81" i="9" s="1"/>
  <c r="I80" i="9"/>
  <c r="J80" i="9" s="1"/>
  <c r="H80" i="9"/>
  <c r="G82" i="16" s="1"/>
  <c r="O79" i="9"/>
  <c r="H79" i="9" s="1"/>
  <c r="I79" i="9" s="1"/>
  <c r="J79" i="9" s="1"/>
  <c r="G79" i="9"/>
  <c r="O77" i="9"/>
  <c r="H77" i="9" s="1"/>
  <c r="O55" i="9"/>
  <c r="H55" i="9" s="1"/>
  <c r="O54" i="9"/>
  <c r="G54" i="9"/>
  <c r="O34" i="9"/>
  <c r="H34" i="9" s="1"/>
  <c r="O32" i="9"/>
  <c r="H32" i="9" s="1"/>
  <c r="E29" i="8" s="1"/>
  <c r="G31" i="9"/>
  <c r="I29" i="9"/>
  <c r="H28" i="9"/>
  <c r="G28" i="9"/>
  <c r="O27" i="9"/>
  <c r="O26" i="9" s="1"/>
  <c r="O25" i="9" s="1"/>
  <c r="H25" i="9" s="1"/>
  <c r="I25" i="9" s="1"/>
  <c r="O24" i="9"/>
  <c r="O23" i="9" s="1"/>
  <c r="O22" i="9"/>
  <c r="O20" i="9" s="1"/>
  <c r="H20" i="9" s="1"/>
  <c r="O19" i="9"/>
  <c r="O18" i="9"/>
  <c r="O17" i="9"/>
  <c r="O16" i="9"/>
  <c r="H16" i="9" s="1"/>
  <c r="O15" i="9"/>
  <c r="O14" i="9"/>
  <c r="O13" i="9" s="1"/>
  <c r="O12" i="9" s="1"/>
  <c r="O11" i="9"/>
  <c r="O10" i="9"/>
  <c r="O8" i="9"/>
  <c r="O7" i="9"/>
  <c r="G5" i="9"/>
  <c r="G4" i="9" s="1"/>
  <c r="O427" i="8"/>
  <c r="O423" i="8"/>
  <c r="H422" i="8"/>
  <c r="O415" i="8"/>
  <c r="O394" i="8"/>
  <c r="O393" i="8"/>
  <c r="O391" i="8"/>
  <c r="O390" i="8"/>
  <c r="O389" i="8"/>
  <c r="K66" i="8"/>
  <c r="D65" i="8"/>
  <c r="K64" i="8"/>
  <c r="D63" i="8"/>
  <c r="L59" i="8"/>
  <c r="K59" i="8"/>
  <c r="D59" i="8"/>
  <c r="K58" i="8"/>
  <c r="G10" i="13" s="1"/>
  <c r="L57" i="8"/>
  <c r="K57" i="8"/>
  <c r="K55" i="8" s="1"/>
  <c r="L46" i="14" s="1"/>
  <c r="D55" i="8"/>
  <c r="K54" i="8"/>
  <c r="K52" i="8"/>
  <c r="K51" i="8"/>
  <c r="D51" i="8"/>
  <c r="K50" i="8"/>
  <c r="K49" i="8"/>
  <c r="K48" i="8"/>
  <c r="D48" i="8"/>
  <c r="K47" i="8"/>
  <c r="K46" i="8"/>
  <c r="K45" i="8"/>
  <c r="K44" i="8"/>
  <c r="K43" i="8"/>
  <c r="D43" i="8"/>
  <c r="K42" i="8"/>
  <c r="K41" i="8"/>
  <c r="E41" i="8"/>
  <c r="D41" i="8"/>
  <c r="K40" i="8"/>
  <c r="K39" i="8"/>
  <c r="D39" i="8"/>
  <c r="B8" i="13" s="1"/>
  <c r="D37" i="8"/>
  <c r="K35" i="8"/>
  <c r="D35" i="8"/>
  <c r="D33" i="8" s="1"/>
  <c r="B7" i="13" s="1"/>
  <c r="K34" i="8"/>
  <c r="K33" i="8"/>
  <c r="D31" i="8"/>
  <c r="K29" i="8"/>
  <c r="D29" i="8"/>
  <c r="K27" i="8"/>
  <c r="K26" i="8"/>
  <c r="K25" i="8"/>
  <c r="K24" i="8"/>
  <c r="E24" i="8"/>
  <c r="D24" i="8"/>
  <c r="D22" i="8" s="1"/>
  <c r="K23" i="8"/>
  <c r="K20" i="8"/>
  <c r="K19" i="8"/>
  <c r="D19" i="8"/>
  <c r="K18" i="8"/>
  <c r="D17" i="8"/>
  <c r="K15" i="8"/>
  <c r="K14" i="8"/>
  <c r="D14" i="8"/>
  <c r="K13" i="8"/>
  <c r="K12" i="8"/>
  <c r="K8" i="8" s="1"/>
  <c r="G5" i="13" s="1"/>
  <c r="K10" i="8"/>
  <c r="D10" i="8"/>
  <c r="H2" i="6"/>
  <c r="G2" i="6"/>
  <c r="C2" i="6"/>
  <c r="B2" i="6"/>
  <c r="D85" i="5"/>
  <c r="D83" i="5"/>
  <c r="D81" i="5"/>
  <c r="D79" i="5"/>
  <c r="D77" i="5"/>
  <c r="D75" i="5"/>
  <c r="D66" i="5"/>
  <c r="D50" i="5"/>
  <c r="D42" i="5"/>
  <c r="D38" i="5"/>
  <c r="D33" i="5"/>
  <c r="D18" i="5"/>
  <c r="D11" i="5"/>
  <c r="D6" i="5" s="1"/>
  <c r="D7" i="5"/>
  <c r="O581" i="4"/>
  <c r="O580" i="4"/>
  <c r="O578" i="4" s="1"/>
  <c r="H578" i="4" s="1"/>
  <c r="I578" i="4"/>
  <c r="J578" i="4" s="1"/>
  <c r="O577" i="4"/>
  <c r="O576" i="4"/>
  <c r="O575" i="4"/>
  <c r="O574" i="4" s="1"/>
  <c r="O573" i="4"/>
  <c r="O572" i="4" s="1"/>
  <c r="M570" i="4"/>
  <c r="O570" i="4" s="1"/>
  <c r="M569" i="4"/>
  <c r="O569" i="4" s="1"/>
  <c r="M567" i="4"/>
  <c r="O567" i="4" s="1"/>
  <c r="M568" i="4" s="1"/>
  <c r="O568" i="4" s="1"/>
  <c r="O566" i="4"/>
  <c r="O564" i="4"/>
  <c r="O563" i="4"/>
  <c r="O562" i="4" s="1"/>
  <c r="H562" i="4" s="1"/>
  <c r="I562" i="4" s="1"/>
  <c r="J562" i="4" s="1"/>
  <c r="O561" i="4"/>
  <c r="O560" i="4"/>
  <c r="O559" i="4"/>
  <c r="O558" i="4"/>
  <c r="O556" i="4"/>
  <c r="O555" i="4"/>
  <c r="O554" i="4"/>
  <c r="O553" i="4"/>
  <c r="O552" i="4"/>
  <c r="O551" i="4"/>
  <c r="G549" i="4"/>
  <c r="G548" i="4" s="1"/>
  <c r="K53" i="2" s="1"/>
  <c r="O545" i="4"/>
  <c r="H545" i="4" s="1"/>
  <c r="I545" i="4" s="1"/>
  <c r="J545" i="4" s="1"/>
  <c r="O544" i="4"/>
  <c r="H544" i="4" s="1"/>
  <c r="I544" i="4" s="1"/>
  <c r="J544" i="4" s="1"/>
  <c r="O543" i="4"/>
  <c r="H543" i="4"/>
  <c r="I543" i="4" s="1"/>
  <c r="J543" i="4" s="1"/>
  <c r="O542" i="4"/>
  <c r="H542" i="4" s="1"/>
  <c r="I542" i="4" s="1"/>
  <c r="J542" i="4" s="1"/>
  <c r="O541" i="4"/>
  <c r="H541" i="4" s="1"/>
  <c r="I541" i="4" s="1"/>
  <c r="J541" i="4" s="1"/>
  <c r="O540" i="4"/>
  <c r="H540" i="4"/>
  <c r="I540" i="4" s="1"/>
  <c r="J540" i="4" s="1"/>
  <c r="O539" i="4"/>
  <c r="H539" i="4" s="1"/>
  <c r="I539" i="4" s="1"/>
  <c r="J539" i="4" s="1"/>
  <c r="O538" i="4"/>
  <c r="H538" i="4" s="1"/>
  <c r="I538" i="4" s="1"/>
  <c r="J538" i="4" s="1"/>
  <c r="O537" i="4"/>
  <c r="H537" i="4" s="1"/>
  <c r="I537" i="4" s="1"/>
  <c r="J537" i="4" s="1"/>
  <c r="O536" i="4"/>
  <c r="H536" i="4" s="1"/>
  <c r="I536" i="4" s="1"/>
  <c r="J536" i="4" s="1"/>
  <c r="G535" i="4"/>
  <c r="O528" i="4"/>
  <c r="O525" i="4"/>
  <c r="O524" i="4"/>
  <c r="O523" i="4"/>
  <c r="O522" i="4"/>
  <c r="O520" i="4"/>
  <c r="O519" i="4"/>
  <c r="O518" i="4"/>
  <c r="O517" i="4"/>
  <c r="G515" i="4"/>
  <c r="O502" i="4"/>
  <c r="O501" i="4"/>
  <c r="O500" i="4" s="1"/>
  <c r="H500" i="4" s="1"/>
  <c r="I500" i="4" s="1"/>
  <c r="J500" i="4" s="1"/>
  <c r="O499" i="4"/>
  <c r="O498" i="4"/>
  <c r="O497" i="4" s="1"/>
  <c r="G496" i="4"/>
  <c r="G495" i="4"/>
  <c r="K54" i="2" s="1"/>
  <c r="O492" i="4"/>
  <c r="O491" i="4"/>
  <c r="G489" i="4"/>
  <c r="G440" i="4" s="1"/>
  <c r="K51" i="2" s="1"/>
  <c r="O488" i="4"/>
  <c r="O487" i="4" s="1"/>
  <c r="H487" i="4" s="1"/>
  <c r="I487" i="4" s="1"/>
  <c r="O486" i="4"/>
  <c r="O485" i="4" s="1"/>
  <c r="H485" i="4" s="1"/>
  <c r="I485" i="4" s="1"/>
  <c r="J485" i="4" s="1"/>
  <c r="O484" i="4"/>
  <c r="O481" i="4" s="1"/>
  <c r="H481" i="4" s="1"/>
  <c r="I481" i="4" s="1"/>
  <c r="J481" i="4" s="1"/>
  <c r="O483" i="4"/>
  <c r="O482" i="4"/>
  <c r="O480" i="4"/>
  <c r="O478" i="4"/>
  <c r="O477" i="4"/>
  <c r="O476" i="4"/>
  <c r="O475" i="4"/>
  <c r="O473" i="4"/>
  <c r="O472" i="4"/>
  <c r="O471" i="4"/>
  <c r="O470" i="4"/>
  <c r="O469" i="4"/>
  <c r="O468" i="4"/>
  <c r="O467" i="4"/>
  <c r="O466" i="4"/>
  <c r="O464" i="4"/>
  <c r="O463" i="4"/>
  <c r="G461" i="4"/>
  <c r="O460" i="4"/>
  <c r="O450" i="4"/>
  <c r="O449" i="4"/>
  <c r="O448" i="4"/>
  <c r="O447" i="4"/>
  <c r="L447" i="4"/>
  <c r="L446" i="4"/>
  <c r="O446" i="4" s="1"/>
  <c r="O444" i="4"/>
  <c r="O443" i="4"/>
  <c r="G441" i="4"/>
  <c r="O428" i="4"/>
  <c r="O427" i="4"/>
  <c r="O425" i="4"/>
  <c r="O424" i="4"/>
  <c r="O423" i="4"/>
  <c r="O421" i="4" s="1"/>
  <c r="O422" i="4"/>
  <c r="G420" i="4"/>
  <c r="G419" i="4" s="1"/>
  <c r="K50" i="2" s="1"/>
  <c r="O415" i="4"/>
  <c r="H415" i="4"/>
  <c r="I415" i="4" s="1"/>
  <c r="J415" i="4" s="1"/>
  <c r="O414" i="4"/>
  <c r="O413" i="4" s="1"/>
  <c r="H413" i="4" s="1"/>
  <c r="G373" i="17" s="1"/>
  <c r="O412" i="4"/>
  <c r="O411" i="4"/>
  <c r="O409" i="4"/>
  <c r="O408" i="4" s="1"/>
  <c r="H408" i="4" s="1"/>
  <c r="I408" i="4" s="1"/>
  <c r="J408" i="4" s="1"/>
  <c r="O407" i="4"/>
  <c r="O406" i="4"/>
  <c r="O405" i="4" s="1"/>
  <c r="H405" i="4" s="1"/>
  <c r="I405" i="4" s="1"/>
  <c r="J405" i="4" s="1"/>
  <c r="O404" i="4"/>
  <c r="O403" i="4"/>
  <c r="O402" i="4"/>
  <c r="O401" i="4"/>
  <c r="O399" i="4"/>
  <c r="O398" i="4"/>
  <c r="O386" i="4"/>
  <c r="O385" i="4"/>
  <c r="O384" i="4"/>
  <c r="L383" i="4"/>
  <c r="O383" i="4" s="1"/>
  <c r="O381" i="4"/>
  <c r="O380" i="4"/>
  <c r="O379" i="4"/>
  <c r="O378" i="4"/>
  <c r="O377" i="4" s="1"/>
  <c r="G376" i="4"/>
  <c r="G375" i="4" s="1"/>
  <c r="O370" i="4"/>
  <c r="H370" i="4" s="1"/>
  <c r="O368" i="4"/>
  <c r="I368" i="4"/>
  <c r="J368" i="4" s="1"/>
  <c r="H368" i="4"/>
  <c r="O365" i="4"/>
  <c r="H365" i="4" s="1"/>
  <c r="I363" i="4"/>
  <c r="O362" i="4"/>
  <c r="O361" i="4" s="1"/>
  <c r="E71" i="5" s="1"/>
  <c r="O359" i="4"/>
  <c r="O358" i="4" s="1"/>
  <c r="E70" i="5" s="1"/>
  <c r="O356" i="4"/>
  <c r="O355" i="4" s="1"/>
  <c r="E69" i="5" s="1"/>
  <c r="O353" i="4"/>
  <c r="O352" i="4" s="1"/>
  <c r="E68" i="5" s="1"/>
  <c r="O350" i="4"/>
  <c r="O349" i="4" s="1"/>
  <c r="O344" i="4"/>
  <c r="O343" i="4" s="1"/>
  <c r="E62" i="5" s="1"/>
  <c r="O341" i="4"/>
  <c r="O340" i="4" s="1"/>
  <c r="E61" i="5" s="1"/>
  <c r="O338" i="4"/>
  <c r="O337" i="4" s="1"/>
  <c r="E60" i="5" s="1"/>
  <c r="O335" i="4"/>
  <c r="O334" i="4" s="1"/>
  <c r="E59" i="5" s="1"/>
  <c r="O332" i="4"/>
  <c r="O331" i="4" s="1"/>
  <c r="E58" i="5" s="1"/>
  <c r="O328" i="4"/>
  <c r="O327" i="4" s="1"/>
  <c r="E57" i="5" s="1"/>
  <c r="O324" i="4"/>
  <c r="O323" i="4"/>
  <c r="E56" i="5" s="1"/>
  <c r="O321" i="4"/>
  <c r="O320" i="4" s="1"/>
  <c r="E55" i="5" s="1"/>
  <c r="O318" i="4"/>
  <c r="O317" i="4"/>
  <c r="E54" i="5" s="1"/>
  <c r="O315" i="4"/>
  <c r="O314" i="4" s="1"/>
  <c r="E53" i="5" s="1"/>
  <c r="O312" i="4"/>
  <c r="O311" i="4" s="1"/>
  <c r="E52" i="5" s="1"/>
  <c r="O309" i="4"/>
  <c r="O308" i="4" s="1"/>
  <c r="O304" i="4"/>
  <c r="O303" i="4" s="1"/>
  <c r="O301" i="4"/>
  <c r="O300" i="4"/>
  <c r="O297" i="4"/>
  <c r="O296" i="4" s="1"/>
  <c r="O294" i="4"/>
  <c r="O293" i="4" s="1"/>
  <c r="E43" i="5" s="1"/>
  <c r="O288" i="4"/>
  <c r="O287" i="4" s="1"/>
  <c r="E41" i="5" s="1"/>
  <c r="O285" i="4"/>
  <c r="O284" i="4"/>
  <c r="O283" i="4" s="1"/>
  <c r="E40" i="5" s="1"/>
  <c r="O281" i="4"/>
  <c r="O278" i="4" s="1"/>
  <c r="E39" i="5" s="1"/>
  <c r="O280" i="4"/>
  <c r="O279" i="4"/>
  <c r="O275" i="4"/>
  <c r="O274" i="4" s="1"/>
  <c r="E37" i="5" s="1"/>
  <c r="O272" i="4"/>
  <c r="O271" i="4" s="1"/>
  <c r="E36" i="5" s="1"/>
  <c r="O269" i="4"/>
  <c r="O268" i="4" s="1"/>
  <c r="E35" i="5" s="1"/>
  <c r="O266" i="4"/>
  <c r="O265" i="4"/>
  <c r="E34" i="5" s="1"/>
  <c r="E33" i="5" s="1"/>
  <c r="O262" i="4"/>
  <c r="O261" i="4" s="1"/>
  <c r="E29" i="5" s="1"/>
  <c r="O259" i="4"/>
  <c r="O258" i="4" s="1"/>
  <c r="E28" i="5" s="1"/>
  <c r="O256" i="4"/>
  <c r="O255" i="4" s="1"/>
  <c r="E27" i="5" s="1"/>
  <c r="O253" i="4"/>
  <c r="O252" i="4"/>
  <c r="E26" i="5" s="1"/>
  <c r="O250" i="4"/>
  <c r="O249" i="4" s="1"/>
  <c r="E25" i="5" s="1"/>
  <c r="O247" i="4"/>
  <c r="O246" i="4"/>
  <c r="E24" i="5" s="1"/>
  <c r="O244" i="4"/>
  <c r="O243" i="4" s="1"/>
  <c r="E23" i="5" s="1"/>
  <c r="O241" i="4"/>
  <c r="O240" i="4" s="1"/>
  <c r="E22" i="5" s="1"/>
  <c r="O238" i="4"/>
  <c r="O237" i="4" s="1"/>
  <c r="E21" i="5" s="1"/>
  <c r="O235" i="4"/>
  <c r="O234" i="4"/>
  <c r="O231" i="4"/>
  <c r="O230" i="4"/>
  <c r="O229" i="4"/>
  <c r="O227" i="4"/>
  <c r="O225" i="4" s="1"/>
  <c r="E20" i="5" s="1"/>
  <c r="O226" i="4"/>
  <c r="O223" i="4"/>
  <c r="O222" i="4"/>
  <c r="O221" i="4"/>
  <c r="O216" i="4"/>
  <c r="O215" i="4" s="1"/>
  <c r="O213" i="4"/>
  <c r="O212" i="4"/>
  <c r="E13" i="5" s="1"/>
  <c r="O210" i="4"/>
  <c r="O209" i="4" s="1"/>
  <c r="E12" i="5" s="1"/>
  <c r="O207" i="4"/>
  <c r="O206" i="4"/>
  <c r="O205" i="4" s="1"/>
  <c r="O203" i="4"/>
  <c r="O197" i="4"/>
  <c r="O194" i="4"/>
  <c r="O193" i="4"/>
  <c r="O192" i="4"/>
  <c r="O189" i="4" s="1"/>
  <c r="O190" i="4"/>
  <c r="O187" i="4"/>
  <c r="O186" i="4"/>
  <c r="O185" i="4" s="1"/>
  <c r="O184" i="4"/>
  <c r="O183" i="4" s="1"/>
  <c r="O182" i="4"/>
  <c r="O181" i="4" s="1"/>
  <c r="O180" i="4"/>
  <c r="O179" i="4" s="1"/>
  <c r="O177" i="4"/>
  <c r="O176" i="4" s="1"/>
  <c r="O175" i="4"/>
  <c r="O174" i="4" s="1"/>
  <c r="O173" i="4"/>
  <c r="O172" i="4" s="1"/>
  <c r="O171" i="4" s="1"/>
  <c r="H171" i="4" s="1"/>
  <c r="O170" i="4"/>
  <c r="O168" i="4" s="1"/>
  <c r="H168" i="4"/>
  <c r="O164" i="4"/>
  <c r="O161" i="4" s="1"/>
  <c r="H161" i="4" s="1"/>
  <c r="O160" i="4"/>
  <c r="O159" i="4" s="1"/>
  <c r="O158" i="4" s="1"/>
  <c r="O157" i="4"/>
  <c r="H157" i="4" s="1"/>
  <c r="G156" i="4"/>
  <c r="O155" i="4"/>
  <c r="O154" i="4"/>
  <c r="O153" i="4"/>
  <c r="O152" i="4"/>
  <c r="O149" i="4" s="1"/>
  <c r="O147" i="4" s="1"/>
  <c r="H147" i="4" s="1"/>
  <c r="O151" i="4"/>
  <c r="O150" i="4"/>
  <c r="O146" i="4"/>
  <c r="O145" i="4" s="1"/>
  <c r="H145" i="4" s="1"/>
  <c r="O144" i="4"/>
  <c r="O143" i="4"/>
  <c r="O142" i="4" s="1"/>
  <c r="O141" i="4" s="1"/>
  <c r="H141" i="4" s="1"/>
  <c r="O140" i="4"/>
  <c r="O138" i="4" s="1"/>
  <c r="O137" i="4" s="1"/>
  <c r="H137" i="4" s="1"/>
  <c r="O139" i="4"/>
  <c r="O136" i="4"/>
  <c r="O135" i="4"/>
  <c r="O134" i="4"/>
  <c r="O133" i="4"/>
  <c r="O132" i="4"/>
  <c r="O130" i="4"/>
  <c r="O129" i="4"/>
  <c r="O128" i="4"/>
  <c r="O127" i="4"/>
  <c r="O126" i="4"/>
  <c r="O125" i="4"/>
  <c r="O122" i="4"/>
  <c r="O121" i="4" s="1"/>
  <c r="G120" i="4"/>
  <c r="O119" i="4"/>
  <c r="O118" i="4"/>
  <c r="O117" i="4"/>
  <c r="O115" i="4" s="1"/>
  <c r="H115" i="4" s="1"/>
  <c r="I115" i="4" s="1"/>
  <c r="J115" i="4" s="1"/>
  <c r="O114" i="4"/>
  <c r="O113" i="4" s="1"/>
  <c r="O112" i="4"/>
  <c r="O111" i="4"/>
  <c r="H111" i="4" s="1"/>
  <c r="G110" i="4"/>
  <c r="O107" i="4"/>
  <c r="O105" i="4" s="1"/>
  <c r="H105" i="4" s="1"/>
  <c r="M97" i="4"/>
  <c r="O97" i="4" s="1"/>
  <c r="I94" i="4"/>
  <c r="O93" i="4"/>
  <c r="O92" i="4"/>
  <c r="O91" i="4"/>
  <c r="O90" i="4"/>
  <c r="O89" i="4"/>
  <c r="O88" i="4"/>
  <c r="O87" i="4"/>
  <c r="O86" i="4"/>
  <c r="O85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8" i="4"/>
  <c r="G6" i="4"/>
  <c r="G5" i="4" s="1"/>
  <c r="O463" i="3"/>
  <c r="O459" i="3"/>
  <c r="H458" i="3"/>
  <c r="O451" i="3"/>
  <c r="O430" i="3"/>
  <c r="O429" i="3"/>
  <c r="O427" i="3"/>
  <c r="O426" i="3"/>
  <c r="O117" i="3"/>
  <c r="H117" i="3" s="1"/>
  <c r="O113" i="3"/>
  <c r="I113" i="3"/>
  <c r="J113" i="3" s="1"/>
  <c r="H113" i="3"/>
  <c r="O111" i="3"/>
  <c r="I111" i="3"/>
  <c r="J111" i="3" s="1"/>
  <c r="H111" i="3"/>
  <c r="O110" i="3"/>
  <c r="H110" i="3" s="1"/>
  <c r="I110" i="3" s="1"/>
  <c r="J110" i="3" s="1"/>
  <c r="G110" i="3"/>
  <c r="O100" i="3"/>
  <c r="H100" i="3" s="1"/>
  <c r="O98" i="3"/>
  <c r="H98" i="3" s="1"/>
  <c r="O92" i="3"/>
  <c r="H92" i="3"/>
  <c r="I92" i="3" s="1"/>
  <c r="J92" i="3" s="1"/>
  <c r="G91" i="3"/>
  <c r="H90" i="3"/>
  <c r="E43" i="2" s="1"/>
  <c r="H89" i="3"/>
  <c r="I89" i="3" s="1"/>
  <c r="J89" i="3" s="1"/>
  <c r="O88" i="3"/>
  <c r="H88" i="3"/>
  <c r="I88" i="3" s="1"/>
  <c r="J88" i="3" s="1"/>
  <c r="G88" i="3"/>
  <c r="O86" i="3"/>
  <c r="I86" i="3"/>
  <c r="J86" i="3" s="1"/>
  <c r="H86" i="3"/>
  <c r="O52" i="3"/>
  <c r="O51" i="3" s="1"/>
  <c r="G50" i="3"/>
  <c r="O32" i="3"/>
  <c r="O30" i="3"/>
  <c r="H30" i="3" s="1"/>
  <c r="G29" i="3"/>
  <c r="I27" i="3"/>
  <c r="H26" i="3"/>
  <c r="G26" i="3"/>
  <c r="O25" i="3"/>
  <c r="O24" i="3" s="1"/>
  <c r="O23" i="3" s="1"/>
  <c r="H23" i="3" s="1"/>
  <c r="I23" i="3" s="1"/>
  <c r="O22" i="3"/>
  <c r="O21" i="3"/>
  <c r="O20" i="3" s="1"/>
  <c r="H20" i="3" s="1"/>
  <c r="O18" i="3"/>
  <c r="O17" i="3" s="1"/>
  <c r="O16" i="3" s="1"/>
  <c r="H16" i="3" s="1"/>
  <c r="O15" i="3"/>
  <c r="O13" i="3" s="1"/>
  <c r="O12" i="3" s="1"/>
  <c r="H12" i="3" s="1"/>
  <c r="O14" i="3"/>
  <c r="O11" i="3"/>
  <c r="O10" i="3"/>
  <c r="O8" i="3"/>
  <c r="O7" i="3"/>
  <c r="G5" i="3"/>
  <c r="O427" i="2"/>
  <c r="O423" i="2"/>
  <c r="H422" i="2"/>
  <c r="O415" i="2"/>
  <c r="O394" i="2"/>
  <c r="O393" i="2"/>
  <c r="O391" i="2"/>
  <c r="O390" i="2"/>
  <c r="K66" i="2"/>
  <c r="D65" i="2"/>
  <c r="L64" i="2"/>
  <c r="K64" i="2"/>
  <c r="F63" i="2"/>
  <c r="F23" i="7" s="1"/>
  <c r="E63" i="2"/>
  <c r="D63" i="2"/>
  <c r="D57" i="2" s="1"/>
  <c r="B10" i="6" s="1"/>
  <c r="K62" i="2"/>
  <c r="G11" i="6" s="1"/>
  <c r="K59" i="2"/>
  <c r="K58" i="2" s="1"/>
  <c r="G10" i="6" s="1"/>
  <c r="F59" i="2"/>
  <c r="F22" i="7" s="1"/>
  <c r="E59" i="2"/>
  <c r="D59" i="2"/>
  <c r="L57" i="2"/>
  <c r="L55" i="2" s="1"/>
  <c r="K57" i="2"/>
  <c r="K55" i="2"/>
  <c r="L46" i="7" s="1"/>
  <c r="D55" i="2"/>
  <c r="D51" i="2"/>
  <c r="D45" i="2" s="1"/>
  <c r="B9" i="6" s="1"/>
  <c r="K48" i="2"/>
  <c r="D48" i="2"/>
  <c r="K47" i="2"/>
  <c r="K46" i="2"/>
  <c r="K45" i="2"/>
  <c r="K44" i="2"/>
  <c r="K43" i="2"/>
  <c r="D43" i="2"/>
  <c r="K42" i="2"/>
  <c r="K41" i="2"/>
  <c r="E41" i="2"/>
  <c r="D41" i="2"/>
  <c r="D39" i="2" s="1"/>
  <c r="B8" i="6" s="1"/>
  <c r="K40" i="2"/>
  <c r="K39" i="2"/>
  <c r="E37" i="2"/>
  <c r="D37" i="2"/>
  <c r="K35" i="2"/>
  <c r="D35" i="2"/>
  <c r="K34" i="2"/>
  <c r="K33" i="2"/>
  <c r="K30" i="2" s="1"/>
  <c r="G8" i="6" s="1"/>
  <c r="D31" i="2"/>
  <c r="D27" i="2" s="1"/>
  <c r="K29" i="2"/>
  <c r="D29" i="2"/>
  <c r="K28" i="2"/>
  <c r="K27" i="2"/>
  <c r="K26" i="2"/>
  <c r="K25" i="2"/>
  <c r="K24" i="2"/>
  <c r="K21" i="2" s="1"/>
  <c r="G7" i="6" s="1"/>
  <c r="E24" i="2"/>
  <c r="E22" i="2" s="1"/>
  <c r="D24" i="2"/>
  <c r="D22" i="2" s="1"/>
  <c r="K23" i="2"/>
  <c r="L20" i="2"/>
  <c r="M20" i="2" s="1"/>
  <c r="K20" i="2"/>
  <c r="K19" i="2"/>
  <c r="D19" i="2"/>
  <c r="K18" i="2"/>
  <c r="D17" i="2"/>
  <c r="K15" i="2"/>
  <c r="K14" i="2"/>
  <c r="D14" i="2"/>
  <c r="K13" i="2"/>
  <c r="K12" i="2"/>
  <c r="K10" i="2"/>
  <c r="D10" i="2"/>
  <c r="D8" i="2" s="1"/>
  <c r="B5" i="6" s="1"/>
  <c r="G356" i="17" l="1"/>
  <c r="G336" i="17" s="1"/>
  <c r="I373" i="17"/>
  <c r="H110" i="10"/>
  <c r="I110" i="10" s="1"/>
  <c r="J110" i="10" s="1"/>
  <c r="L20" i="8"/>
  <c r="L35" i="8"/>
  <c r="I158" i="10"/>
  <c r="J158" i="10" s="1"/>
  <c r="I157" i="4"/>
  <c r="J157" i="4" s="1"/>
  <c r="L33" i="2"/>
  <c r="M33" i="2" s="1"/>
  <c r="N23" i="7" s="1"/>
  <c r="H83" i="9"/>
  <c r="O82" i="9"/>
  <c r="M46" i="7"/>
  <c r="M55" i="2"/>
  <c r="N46" i="7" s="1"/>
  <c r="E39" i="2"/>
  <c r="C8" i="6" s="1"/>
  <c r="I108" i="17"/>
  <c r="J108" i="17" s="1"/>
  <c r="I171" i="4"/>
  <c r="J171" i="4" s="1"/>
  <c r="L40" i="2"/>
  <c r="I34" i="9"/>
  <c r="J34" i="9" s="1"/>
  <c r="E31" i="8"/>
  <c r="E10" i="14" s="1"/>
  <c r="L29" i="8"/>
  <c r="I142" i="10"/>
  <c r="J142" i="10" s="1"/>
  <c r="G107" i="16"/>
  <c r="I107" i="16" s="1"/>
  <c r="J107" i="16" s="1"/>
  <c r="E65" i="8"/>
  <c r="O389" i="2"/>
  <c r="O54" i="4"/>
  <c r="O53" i="4" s="1"/>
  <c r="H53" i="4" s="1"/>
  <c r="O299" i="4"/>
  <c r="E45" i="5" s="1"/>
  <c r="G100" i="16"/>
  <c r="I100" i="16" s="1"/>
  <c r="J100" i="16" s="1"/>
  <c r="I101" i="16"/>
  <c r="J101" i="16" s="1"/>
  <c r="O76" i="10"/>
  <c r="F24" i="2"/>
  <c r="M57" i="2"/>
  <c r="O462" i="4"/>
  <c r="G514" i="4"/>
  <c r="K52" i="2" s="1"/>
  <c r="E55" i="8"/>
  <c r="O451" i="10"/>
  <c r="H451" i="10" s="1"/>
  <c r="I451" i="10" s="1"/>
  <c r="J451" i="10" s="1"/>
  <c r="O516" i="4"/>
  <c r="L33" i="8"/>
  <c r="E43" i="8"/>
  <c r="E39" i="8" s="1"/>
  <c r="C8" i="13" s="1"/>
  <c r="O124" i="4"/>
  <c r="O123" i="4" s="1"/>
  <c r="H123" i="4" s="1"/>
  <c r="O196" i="4"/>
  <c r="O233" i="4"/>
  <c r="O426" i="4"/>
  <c r="H426" i="4" s="1"/>
  <c r="I426" i="4" s="1"/>
  <c r="O86" i="10"/>
  <c r="O465" i="4"/>
  <c r="H465" i="4" s="1"/>
  <c r="I465" i="4" s="1"/>
  <c r="J465" i="4" s="1"/>
  <c r="G81" i="16"/>
  <c r="I81" i="16" s="1"/>
  <c r="J81" i="16" s="1"/>
  <c r="I82" i="16"/>
  <c r="J82" i="16" s="1"/>
  <c r="O119" i="10"/>
  <c r="O118" i="10" s="1"/>
  <c r="H118" i="10" s="1"/>
  <c r="G110" i="17" s="1"/>
  <c r="O367" i="10"/>
  <c r="H367" i="10" s="1"/>
  <c r="O428" i="10"/>
  <c r="D6" i="11"/>
  <c r="I356" i="17"/>
  <c r="J356" i="17" s="1"/>
  <c r="E48" i="2"/>
  <c r="O425" i="3"/>
  <c r="O416" i="9"/>
  <c r="K16" i="2"/>
  <c r="G6" i="6" s="1"/>
  <c r="L18" i="2"/>
  <c r="M18" i="2" s="1"/>
  <c r="G59" i="2"/>
  <c r="I26" i="3"/>
  <c r="I90" i="3"/>
  <c r="O382" i="4"/>
  <c r="H382" i="4" s="1"/>
  <c r="I382" i="4" s="1"/>
  <c r="J382" i="4" s="1"/>
  <c r="O410" i="4"/>
  <c r="H410" i="4" s="1"/>
  <c r="I410" i="4" s="1"/>
  <c r="J410" i="4" s="1"/>
  <c r="O521" i="4"/>
  <c r="M534" i="4" s="1"/>
  <c r="O534" i="4" s="1"/>
  <c r="F24" i="8"/>
  <c r="O431" i="10"/>
  <c r="H431" i="10" s="1"/>
  <c r="I431" i="10" s="1"/>
  <c r="J431" i="10" s="1"/>
  <c r="O131" i="4"/>
  <c r="H131" i="4" s="1"/>
  <c r="O442" i="4"/>
  <c r="I28" i="9"/>
  <c r="E22" i="15"/>
  <c r="F24" i="15"/>
  <c r="O550" i="4"/>
  <c r="O6" i="3"/>
  <c r="H6" i="3" s="1"/>
  <c r="G4" i="3"/>
  <c r="O91" i="3"/>
  <c r="O445" i="4"/>
  <c r="H445" i="4" s="1"/>
  <c r="I445" i="4" s="1"/>
  <c r="J445" i="4" s="1"/>
  <c r="D57" i="8"/>
  <c r="B10" i="13" s="1"/>
  <c r="O6" i="9"/>
  <c r="H6" i="9" s="1"/>
  <c r="O47" i="10"/>
  <c r="O46" i="10" s="1"/>
  <c r="H46" i="10" s="1"/>
  <c r="I46" i="10" s="1"/>
  <c r="J46" i="10" s="1"/>
  <c r="I400" i="10"/>
  <c r="J400" i="10" s="1"/>
  <c r="O460" i="10"/>
  <c r="H460" i="10" s="1"/>
  <c r="I460" i="10" s="1"/>
  <c r="J460" i="10" s="1"/>
  <c r="O514" i="10"/>
  <c r="O397" i="4"/>
  <c r="O490" i="4"/>
  <c r="O31" i="9"/>
  <c r="O126" i="10"/>
  <c r="H126" i="10" s="1"/>
  <c r="O565" i="10"/>
  <c r="H565" i="10" s="1"/>
  <c r="I565" i="10" s="1"/>
  <c r="J565" i="10" s="1"/>
  <c r="O400" i="4"/>
  <c r="H400" i="4" s="1"/>
  <c r="I400" i="4" s="1"/>
  <c r="J400" i="4" s="1"/>
  <c r="O535" i="4"/>
  <c r="O358" i="10"/>
  <c r="H358" i="10" s="1"/>
  <c r="I358" i="10" s="1"/>
  <c r="J358" i="10" s="1"/>
  <c r="H465" i="10"/>
  <c r="I465" i="10" s="1"/>
  <c r="J465" i="10" s="1"/>
  <c r="O486" i="10"/>
  <c r="H486" i="10" s="1"/>
  <c r="I486" i="10" s="1"/>
  <c r="J486" i="10" s="1"/>
  <c r="O220" i="4"/>
  <c r="O474" i="4"/>
  <c r="H474" i="4" s="1"/>
  <c r="I474" i="4" s="1"/>
  <c r="J474" i="4" s="1"/>
  <c r="O406" i="10"/>
  <c r="H406" i="10" s="1"/>
  <c r="O367" i="4"/>
  <c r="O557" i="4"/>
  <c r="H557" i="4" s="1"/>
  <c r="I557" i="4" s="1"/>
  <c r="J557" i="4" s="1"/>
  <c r="L351" i="17"/>
  <c r="O351" i="17" s="1"/>
  <c r="L349" i="17"/>
  <c r="O349" i="17" s="1"/>
  <c r="L350" i="17" s="1"/>
  <c r="O350" i="17" s="1"/>
  <c r="L352" i="17"/>
  <c r="O352" i="17" s="1"/>
  <c r="O409" i="17"/>
  <c r="H409" i="17" s="1"/>
  <c r="O386" i="17"/>
  <c r="H6" i="16"/>
  <c r="E10" i="15" s="1"/>
  <c r="J159" i="17"/>
  <c r="D22" i="15"/>
  <c r="F22" i="15" s="1"/>
  <c r="O10" i="16"/>
  <c r="O9" i="16" s="1"/>
  <c r="L28" i="15"/>
  <c r="M28" i="15" s="1"/>
  <c r="L27" i="15"/>
  <c r="M27" i="15" s="1"/>
  <c r="O446" i="17"/>
  <c r="H446" i="17" s="1"/>
  <c r="L24" i="15"/>
  <c r="O510" i="17"/>
  <c r="H510" i="17" s="1"/>
  <c r="I510" i="17" s="1"/>
  <c r="J510" i="17" s="1"/>
  <c r="O481" i="17"/>
  <c r="L491" i="17" s="1"/>
  <c r="O43" i="17"/>
  <c r="E43" i="15"/>
  <c r="F43" i="15" s="1"/>
  <c r="O49" i="16"/>
  <c r="O439" i="17"/>
  <c r="H439" i="17" s="1"/>
  <c r="I439" i="17" s="1"/>
  <c r="J439" i="17" s="1"/>
  <c r="L26" i="15"/>
  <c r="M58" i="15"/>
  <c r="O450" i="17"/>
  <c r="H450" i="17" s="1"/>
  <c r="I450" i="17" s="1"/>
  <c r="J450" i="17" s="1"/>
  <c r="L65" i="15"/>
  <c r="O460" i="17"/>
  <c r="H460" i="17" s="1"/>
  <c r="H459" i="17" s="1"/>
  <c r="O474" i="17"/>
  <c r="O506" i="17"/>
  <c r="H506" i="17" s="1"/>
  <c r="K63" i="15"/>
  <c r="O8" i="17"/>
  <c r="O7" i="17" s="1"/>
  <c r="H7" i="17" s="1"/>
  <c r="H525" i="17"/>
  <c r="O525" i="17"/>
  <c r="L56" i="15"/>
  <c r="M56" i="15" s="1"/>
  <c r="L20" i="15"/>
  <c r="L41" i="15"/>
  <c r="O432" i="17"/>
  <c r="O437" i="17"/>
  <c r="K59" i="15"/>
  <c r="I29" i="16"/>
  <c r="J29" i="16" s="1"/>
  <c r="E31" i="15"/>
  <c r="F31" i="15" s="1"/>
  <c r="H50" i="16"/>
  <c r="E35" i="15" s="1"/>
  <c r="F35" i="15" s="1"/>
  <c r="I23" i="16"/>
  <c r="D33" i="15"/>
  <c r="O26" i="16"/>
  <c r="H26" i="16"/>
  <c r="I26" i="16" s="1"/>
  <c r="J26" i="16" s="1"/>
  <c r="H5" i="3"/>
  <c r="I6" i="3"/>
  <c r="E10" i="2"/>
  <c r="L29" i="2"/>
  <c r="I147" i="4"/>
  <c r="J147" i="4" s="1"/>
  <c r="L27" i="2"/>
  <c r="I141" i="4"/>
  <c r="J141" i="4" s="1"/>
  <c r="N10" i="7"/>
  <c r="N18" i="2"/>
  <c r="B6" i="6"/>
  <c r="M96" i="4"/>
  <c r="L25" i="2"/>
  <c r="I131" i="4"/>
  <c r="J131" i="4" s="1"/>
  <c r="H158" i="4"/>
  <c r="O156" i="4"/>
  <c r="H550" i="4"/>
  <c r="O549" i="4"/>
  <c r="L18" i="8"/>
  <c r="H106" i="10"/>
  <c r="O105" i="10"/>
  <c r="E55" i="2"/>
  <c r="I100" i="3"/>
  <c r="J100" i="3" s="1"/>
  <c r="I161" i="4"/>
  <c r="J161" i="4" s="1"/>
  <c r="L35" i="2"/>
  <c r="L41" i="7"/>
  <c r="O565" i="4"/>
  <c r="H565" i="4" s="1"/>
  <c r="I565" i="4" s="1"/>
  <c r="J565" i="4" s="1"/>
  <c r="I98" i="3"/>
  <c r="J98" i="3" s="1"/>
  <c r="E51" i="2"/>
  <c r="M31" i="7"/>
  <c r="E9" i="5"/>
  <c r="M40" i="2"/>
  <c r="L39" i="2"/>
  <c r="I168" i="4"/>
  <c r="H462" i="4"/>
  <c r="L43" i="7"/>
  <c r="F13" i="12"/>
  <c r="E9" i="14"/>
  <c r="E11" i="14" s="1"/>
  <c r="F29" i="8"/>
  <c r="E27" i="8"/>
  <c r="D4" i="7"/>
  <c r="M12" i="7"/>
  <c r="H121" i="4"/>
  <c r="O120" i="4"/>
  <c r="L458" i="4"/>
  <c r="O458" i="4" s="1"/>
  <c r="O457" i="4" s="1"/>
  <c r="H457" i="4" s="1"/>
  <c r="I457" i="4" s="1"/>
  <c r="J457" i="4" s="1"/>
  <c r="L453" i="4"/>
  <c r="O453" i="4" s="1"/>
  <c r="L454" i="4" s="1"/>
  <c r="O454" i="4" s="1"/>
  <c r="L452" i="4"/>
  <c r="O452" i="4" s="1"/>
  <c r="L456" i="4"/>
  <c r="O456" i="4" s="1"/>
  <c r="L455" i="4"/>
  <c r="O455" i="4" s="1"/>
  <c r="H442" i="4"/>
  <c r="H516" i="4"/>
  <c r="E67" i="5"/>
  <c r="E66" i="5" s="1"/>
  <c r="O347" i="4"/>
  <c r="H347" i="4" s="1"/>
  <c r="I370" i="4"/>
  <c r="J370" i="4" s="1"/>
  <c r="L66" i="2"/>
  <c r="H367" i="4"/>
  <c r="L430" i="4"/>
  <c r="H421" i="4"/>
  <c r="L436" i="4"/>
  <c r="O436" i="4" s="1"/>
  <c r="O435" i="4" s="1"/>
  <c r="H435" i="4" s="1"/>
  <c r="I435" i="4" s="1"/>
  <c r="J435" i="4" s="1"/>
  <c r="H490" i="4"/>
  <c r="O489" i="4"/>
  <c r="I102" i="9"/>
  <c r="J102" i="9" s="1"/>
  <c r="E59" i="8"/>
  <c r="E56" i="15"/>
  <c r="I137" i="4"/>
  <c r="J137" i="4" s="1"/>
  <c r="L26" i="2"/>
  <c r="O208" i="4"/>
  <c r="H208" i="4" s="1"/>
  <c r="E14" i="5"/>
  <c r="E11" i="5" s="1"/>
  <c r="H535" i="4"/>
  <c r="I535" i="4" s="1"/>
  <c r="J535" i="4" s="1"/>
  <c r="N12" i="7"/>
  <c r="N20" i="2"/>
  <c r="I123" i="4"/>
  <c r="J123" i="4" s="1"/>
  <c r="L24" i="2"/>
  <c r="I12" i="3"/>
  <c r="J12" i="3" s="1"/>
  <c r="E14" i="2"/>
  <c r="I111" i="4"/>
  <c r="J111" i="4" s="1"/>
  <c r="G167" i="4"/>
  <c r="G4" i="4" s="1"/>
  <c r="K49" i="2"/>
  <c r="H397" i="4"/>
  <c r="H479" i="4"/>
  <c r="I479" i="4" s="1"/>
  <c r="J479" i="4" s="1"/>
  <c r="O479" i="4"/>
  <c r="I365" i="4"/>
  <c r="J365" i="4" s="1"/>
  <c r="L59" i="2"/>
  <c r="I30" i="3"/>
  <c r="J30" i="3" s="1"/>
  <c r="E29" i="2"/>
  <c r="E44" i="5"/>
  <c r="E42" i="5" s="1"/>
  <c r="O292" i="4"/>
  <c r="H292" i="4" s="1"/>
  <c r="H377" i="4"/>
  <c r="I377" i="4" s="1"/>
  <c r="J377" i="4" s="1"/>
  <c r="L394" i="4"/>
  <c r="O394" i="4" s="1"/>
  <c r="O393" i="4" s="1"/>
  <c r="H393" i="4" s="1"/>
  <c r="I393" i="4" s="1"/>
  <c r="J393" i="4" s="1"/>
  <c r="L388" i="4"/>
  <c r="K49" i="15"/>
  <c r="G398" i="10"/>
  <c r="I398" i="10" s="1"/>
  <c r="I413" i="4"/>
  <c r="J413" i="4" s="1"/>
  <c r="H31" i="9"/>
  <c r="I31" i="9" s="1"/>
  <c r="J31" i="9" s="1"/>
  <c r="I32" i="9"/>
  <c r="J32" i="9" s="1"/>
  <c r="L12" i="2"/>
  <c r="I53" i="4"/>
  <c r="J53" i="4" s="1"/>
  <c r="H32" i="3"/>
  <c r="O29" i="3"/>
  <c r="O219" i="4"/>
  <c r="H219" i="4" s="1"/>
  <c r="E19" i="5"/>
  <c r="E18" i="5" s="1"/>
  <c r="L510" i="4"/>
  <c r="O510" i="4" s="1"/>
  <c r="O509" i="4" s="1"/>
  <c r="H509" i="4" s="1"/>
  <c r="I509" i="4" s="1"/>
  <c r="J509" i="4" s="1"/>
  <c r="L504" i="4"/>
  <c r="H497" i="4"/>
  <c r="O571" i="4"/>
  <c r="H571" i="4" s="1"/>
  <c r="I571" i="4" s="1"/>
  <c r="J571" i="4" s="1"/>
  <c r="E51" i="5"/>
  <c r="E50" i="5" s="1"/>
  <c r="O307" i="4"/>
  <c r="H307" i="4" s="1"/>
  <c r="L15" i="2"/>
  <c r="I105" i="4"/>
  <c r="J105" i="4" s="1"/>
  <c r="E13" i="7"/>
  <c r="F37" i="2"/>
  <c r="E17" i="2"/>
  <c r="I16" i="3"/>
  <c r="L19" i="2"/>
  <c r="H113" i="4"/>
  <c r="I113" i="4" s="1"/>
  <c r="J113" i="4" s="1"/>
  <c r="O178" i="4"/>
  <c r="H178" i="4" s="1"/>
  <c r="L44" i="7"/>
  <c r="I136" i="10"/>
  <c r="J136" i="10" s="1"/>
  <c r="L27" i="8"/>
  <c r="M10" i="7"/>
  <c r="F22" i="2"/>
  <c r="I20" i="3"/>
  <c r="E19" i="2"/>
  <c r="H51" i="3"/>
  <c r="O50" i="3"/>
  <c r="I117" i="3"/>
  <c r="J117" i="3" s="1"/>
  <c r="E65" i="2"/>
  <c r="G140" i="10"/>
  <c r="I145" i="4"/>
  <c r="J145" i="4" s="1"/>
  <c r="L28" i="2"/>
  <c r="E46" i="11"/>
  <c r="E46" i="5"/>
  <c r="D13" i="7"/>
  <c r="L31" i="7"/>
  <c r="L33" i="7"/>
  <c r="O5" i="3"/>
  <c r="M48" i="14"/>
  <c r="M49" i="14" s="1"/>
  <c r="F77" i="12"/>
  <c r="L58" i="8"/>
  <c r="M59" i="8"/>
  <c r="I16" i="9"/>
  <c r="J16" i="9" s="1"/>
  <c r="E17" i="8"/>
  <c r="L4" i="7"/>
  <c r="D5" i="7"/>
  <c r="L17" i="7"/>
  <c r="L19" i="7"/>
  <c r="D22" i="7"/>
  <c r="L43" i="14"/>
  <c r="E73" i="12"/>
  <c r="L50" i="14"/>
  <c r="E79" i="12"/>
  <c r="K62" i="8"/>
  <c r="G11" i="13" s="1"/>
  <c r="D64" i="15"/>
  <c r="E63" i="8"/>
  <c r="I104" i="9"/>
  <c r="J104" i="9" s="1"/>
  <c r="H108" i="10"/>
  <c r="I108" i="10" s="1"/>
  <c r="J108" i="10" s="1"/>
  <c r="L19" i="8"/>
  <c r="D7" i="7"/>
  <c r="L23" i="7"/>
  <c r="L25" i="7"/>
  <c r="L38" i="7"/>
  <c r="L42" i="7"/>
  <c r="L45" i="7"/>
  <c r="E22" i="7"/>
  <c r="D23" i="7"/>
  <c r="L51" i="7"/>
  <c r="H91" i="3"/>
  <c r="I91" i="3" s="1"/>
  <c r="J91" i="3" s="1"/>
  <c r="O7" i="4"/>
  <c r="E14" i="12"/>
  <c r="D10" i="14"/>
  <c r="D27" i="8"/>
  <c r="L34" i="14"/>
  <c r="E63" i="12"/>
  <c r="L28" i="8"/>
  <c r="M23" i="7"/>
  <c r="D15" i="7"/>
  <c r="D17" i="7" s="1"/>
  <c r="D16" i="7"/>
  <c r="O264" i="4"/>
  <c r="H264" i="4" s="1"/>
  <c r="O277" i="4"/>
  <c r="E19" i="8"/>
  <c r="I20" i="9"/>
  <c r="H7" i="10"/>
  <c r="O167" i="10"/>
  <c r="E16" i="7"/>
  <c r="E38" i="5"/>
  <c r="L36" i="14"/>
  <c r="E65" i="12"/>
  <c r="F24" i="12"/>
  <c r="E20" i="14"/>
  <c r="F55" i="8"/>
  <c r="I126" i="10"/>
  <c r="J126" i="10" s="1"/>
  <c r="L25" i="8"/>
  <c r="H155" i="10"/>
  <c r="O153" i="10"/>
  <c r="I349" i="10"/>
  <c r="J349" i="10" s="1"/>
  <c r="L64" i="8"/>
  <c r="H467" i="10"/>
  <c r="I467" i="10" s="1"/>
  <c r="J467" i="10" s="1"/>
  <c r="O447" i="10"/>
  <c r="K8" i="2"/>
  <c r="L5" i="7"/>
  <c r="L7" i="7"/>
  <c r="L15" i="7"/>
  <c r="D9" i="7"/>
  <c r="N33" i="2"/>
  <c r="F39" i="2"/>
  <c r="F41" i="2"/>
  <c r="F43" i="2"/>
  <c r="F16" i="7" s="1"/>
  <c r="D20" i="7"/>
  <c r="L48" i="7"/>
  <c r="L49" i="7" s="1"/>
  <c r="G63" i="2"/>
  <c r="O110" i="4"/>
  <c r="E15" i="7"/>
  <c r="I6" i="9"/>
  <c r="E10" i="8"/>
  <c r="H82" i="9"/>
  <c r="I82" i="9" s="1"/>
  <c r="J82" i="9" s="1"/>
  <c r="I83" i="9"/>
  <c r="J83" i="9" s="1"/>
  <c r="E48" i="8"/>
  <c r="M20" i="14"/>
  <c r="F53" i="12"/>
  <c r="M29" i="8"/>
  <c r="E29" i="11"/>
  <c r="O254" i="10"/>
  <c r="H348" i="10"/>
  <c r="I348" i="10" s="1"/>
  <c r="J348" i="10" s="1"/>
  <c r="I367" i="10"/>
  <c r="J367" i="10" s="1"/>
  <c r="D6" i="7"/>
  <c r="L11" i="7"/>
  <c r="D10" i="7"/>
  <c r="L24" i="7"/>
  <c r="L34" i="7"/>
  <c r="L36" i="7"/>
  <c r="D18" i="7"/>
  <c r="L50" i="7"/>
  <c r="E10" i="12"/>
  <c r="D6" i="14"/>
  <c r="H54" i="9"/>
  <c r="I54" i="9" s="1"/>
  <c r="J54" i="9" s="1"/>
  <c r="E35" i="8"/>
  <c r="I55" i="9"/>
  <c r="J55" i="9" s="1"/>
  <c r="E51" i="11"/>
  <c r="E50" i="11" s="1"/>
  <c r="O299" i="10"/>
  <c r="H299" i="10" s="1"/>
  <c r="E65" i="11"/>
  <c r="E64" i="11" s="1"/>
  <c r="O328" i="10"/>
  <c r="H328" i="10" s="1"/>
  <c r="K36" i="2"/>
  <c r="G9" i="6" s="1"/>
  <c r="L30" i="7"/>
  <c r="L32" i="7"/>
  <c r="E18" i="7"/>
  <c r="M50" i="7"/>
  <c r="L24" i="14"/>
  <c r="E56" i="12"/>
  <c r="K30" i="8"/>
  <c r="G8" i="13" s="1"/>
  <c r="E22" i="12"/>
  <c r="D18" i="14"/>
  <c r="D45" i="8"/>
  <c r="B9" i="13" s="1"/>
  <c r="L55" i="8"/>
  <c r="M57" i="8"/>
  <c r="I77" i="9"/>
  <c r="J77" i="9" s="1"/>
  <c r="E37" i="8"/>
  <c r="O174" i="10"/>
  <c r="H174" i="10" s="1"/>
  <c r="F48" i="2"/>
  <c r="M64" i="2"/>
  <c r="I90" i="9"/>
  <c r="J90" i="9" s="1"/>
  <c r="E51" i="8"/>
  <c r="L23" i="8"/>
  <c r="I116" i="10"/>
  <c r="J116" i="10" s="1"/>
  <c r="E12" i="11"/>
  <c r="E11" i="11" s="1"/>
  <c r="O189" i="10"/>
  <c r="H189" i="10" s="1"/>
  <c r="E35" i="11"/>
  <c r="O256" i="10"/>
  <c r="H256" i="10" s="1"/>
  <c r="L6" i="7"/>
  <c r="L8" i="7"/>
  <c r="L16" i="7"/>
  <c r="L18" i="7"/>
  <c r="L20" i="7"/>
  <c r="E23" i="7"/>
  <c r="L11" i="14"/>
  <c r="E44" i="12"/>
  <c r="O5" i="9"/>
  <c r="H12" i="9"/>
  <c r="H5" i="9" s="1"/>
  <c r="I100" i="10"/>
  <c r="J100" i="10" s="1"/>
  <c r="L15" i="8"/>
  <c r="K26" i="15"/>
  <c r="L26" i="8"/>
  <c r="I132" i="10"/>
  <c r="J132" i="10" s="1"/>
  <c r="O266" i="10"/>
  <c r="I382" i="10"/>
  <c r="J382" i="10" s="1"/>
  <c r="H381" i="10"/>
  <c r="I381" i="10" s="1"/>
  <c r="J381" i="10" s="1"/>
  <c r="L10" i="7"/>
  <c r="L13" i="7" s="1"/>
  <c r="L12" i="7"/>
  <c r="L14" i="7"/>
  <c r="D33" i="2"/>
  <c r="B7" i="6" s="1"/>
  <c r="D12" i="7"/>
  <c r="D14" i="7" s="1"/>
  <c r="L35" i="7"/>
  <c r="L37" i="7"/>
  <c r="L39" i="7"/>
  <c r="D19" i="7"/>
  <c r="D24" i="7"/>
  <c r="E71" i="12"/>
  <c r="L41" i="14"/>
  <c r="O199" i="10"/>
  <c r="E38" i="11"/>
  <c r="G163" i="10"/>
  <c r="K53" i="8"/>
  <c r="K36" i="8" s="1"/>
  <c r="G9" i="13" s="1"/>
  <c r="L30" i="14"/>
  <c r="E59" i="12"/>
  <c r="L32" i="14"/>
  <c r="E61" i="12"/>
  <c r="L379" i="10"/>
  <c r="O379" i="10" s="1"/>
  <c r="O378" i="10" s="1"/>
  <c r="H378" i="10" s="1"/>
  <c r="I378" i="10" s="1"/>
  <c r="J378" i="10" s="1"/>
  <c r="L373" i="10"/>
  <c r="E22" i="8"/>
  <c r="F22" i="8" s="1"/>
  <c r="F31" i="8"/>
  <c r="M30" i="14"/>
  <c r="F59" i="12"/>
  <c r="E8" i="11"/>
  <c r="I164" i="10"/>
  <c r="M560" i="10"/>
  <c r="H552" i="10"/>
  <c r="I552" i="10" s="1"/>
  <c r="J552" i="10" s="1"/>
  <c r="E8" i="12"/>
  <c r="D4" i="14"/>
  <c r="E39" i="12"/>
  <c r="L6" i="14"/>
  <c r="L8" i="14"/>
  <c r="E41" i="12"/>
  <c r="L16" i="14"/>
  <c r="E49" i="12"/>
  <c r="E51" i="12"/>
  <c r="L18" i="14"/>
  <c r="L20" i="14"/>
  <c r="E53" i="12"/>
  <c r="M39" i="8"/>
  <c r="D41" i="15"/>
  <c r="F41" i="15" s="1"/>
  <c r="O282" i="10"/>
  <c r="H282" i="10" s="1"/>
  <c r="G266" i="17" s="1"/>
  <c r="I266" i="17" s="1"/>
  <c r="J266" i="17" s="1"/>
  <c r="I351" i="10"/>
  <c r="J351" i="10" s="1"/>
  <c r="G443" i="17"/>
  <c r="I471" i="10"/>
  <c r="J471" i="10" s="1"/>
  <c r="E43" i="12"/>
  <c r="L10" i="14"/>
  <c r="L12" i="14"/>
  <c r="E45" i="12"/>
  <c r="E47" i="12"/>
  <c r="L14" i="14"/>
  <c r="E16" i="12"/>
  <c r="D12" i="14"/>
  <c r="L35" i="14"/>
  <c r="E64" i="12"/>
  <c r="L37" i="14"/>
  <c r="E66" i="12"/>
  <c r="L39" i="14"/>
  <c r="E68" i="12"/>
  <c r="D19" i="14"/>
  <c r="E23" i="12"/>
  <c r="E28" i="12"/>
  <c r="D24" i="14"/>
  <c r="E42" i="11"/>
  <c r="F14" i="12"/>
  <c r="M12" i="14"/>
  <c r="F45" i="12"/>
  <c r="G45" i="12" s="1"/>
  <c r="E17" i="12"/>
  <c r="D13" i="14"/>
  <c r="L31" i="14"/>
  <c r="E60" i="12"/>
  <c r="L33" i="14"/>
  <c r="E62" i="12"/>
  <c r="F28" i="12"/>
  <c r="E24" i="14"/>
  <c r="I108" i="9"/>
  <c r="J108" i="9" s="1"/>
  <c r="E33" i="11"/>
  <c r="L442" i="10"/>
  <c r="O442" i="10" s="1"/>
  <c r="L441" i="10"/>
  <c r="O441" i="10" s="1"/>
  <c r="H428" i="10"/>
  <c r="L444" i="10"/>
  <c r="O444" i="10" s="1"/>
  <c r="O443" i="10" s="1"/>
  <c r="H443" i="10" s="1"/>
  <c r="I443" i="10" s="1"/>
  <c r="J443" i="10" s="1"/>
  <c r="L439" i="10"/>
  <c r="O439" i="10" s="1"/>
  <c r="L440" i="10" s="1"/>
  <c r="O440" i="10" s="1"/>
  <c r="L438" i="10"/>
  <c r="O438" i="10" s="1"/>
  <c r="I532" i="10"/>
  <c r="H531" i="10"/>
  <c r="I531" i="10" s="1"/>
  <c r="J531" i="10" s="1"/>
  <c r="K30" i="15"/>
  <c r="D8" i="8"/>
  <c r="B5" i="13" s="1"/>
  <c r="M20" i="8"/>
  <c r="F65" i="8"/>
  <c r="I448" i="10"/>
  <c r="J448" i="10" s="1"/>
  <c r="H514" i="10"/>
  <c r="I514" i="10" s="1"/>
  <c r="J514" i="10" s="1"/>
  <c r="L4" i="14"/>
  <c r="E37" i="12"/>
  <c r="E9" i="12"/>
  <c r="D5" i="14"/>
  <c r="L17" i="14"/>
  <c r="E50" i="12"/>
  <c r="E26" i="12"/>
  <c r="D22" i="14"/>
  <c r="O101" i="9"/>
  <c r="H101" i="9" s="1"/>
  <c r="I101" i="9" s="1"/>
  <c r="J101" i="9" s="1"/>
  <c r="H476" i="10"/>
  <c r="O475" i="10"/>
  <c r="G533" i="17"/>
  <c r="G525" i="17" s="1"/>
  <c r="I539" i="10"/>
  <c r="J539" i="10" s="1"/>
  <c r="K16" i="8"/>
  <c r="D7" i="14"/>
  <c r="E11" i="12"/>
  <c r="L23" i="14"/>
  <c r="E55" i="12"/>
  <c r="L25" i="14"/>
  <c r="E57" i="12"/>
  <c r="L38" i="14"/>
  <c r="E67" i="12"/>
  <c r="L40" i="14"/>
  <c r="E69" i="12"/>
  <c r="L42" i="14"/>
  <c r="E70" i="12"/>
  <c r="L45" i="14"/>
  <c r="E72" i="12"/>
  <c r="D23" i="14"/>
  <c r="E27" i="12"/>
  <c r="E80" i="12"/>
  <c r="L51" i="14"/>
  <c r="O381" i="10"/>
  <c r="O503" i="10"/>
  <c r="M523" i="10" s="1"/>
  <c r="O523" i="10" s="1"/>
  <c r="O522" i="10" s="1"/>
  <c r="H522" i="10" s="1"/>
  <c r="F80" i="12"/>
  <c r="M23" i="14"/>
  <c r="F55" i="12"/>
  <c r="M25" i="14"/>
  <c r="F57" i="12"/>
  <c r="D15" i="14"/>
  <c r="E19" i="12"/>
  <c r="E20" i="12"/>
  <c r="D16" i="14"/>
  <c r="O348" i="10"/>
  <c r="L15" i="15"/>
  <c r="M33" i="8"/>
  <c r="M35" i="8"/>
  <c r="E15" i="14"/>
  <c r="F19" i="12"/>
  <c r="F20" i="12"/>
  <c r="E16" i="14"/>
  <c r="M66" i="8"/>
  <c r="D45" i="15"/>
  <c r="L5" i="14"/>
  <c r="E38" i="12"/>
  <c r="L7" i="14"/>
  <c r="E40" i="12"/>
  <c r="L15" i="14"/>
  <c r="E48" i="12"/>
  <c r="E13" i="12"/>
  <c r="D9" i="14"/>
  <c r="F39" i="8"/>
  <c r="F41" i="8"/>
  <c r="F43" i="8"/>
  <c r="F16" i="14" s="1"/>
  <c r="E24" i="12"/>
  <c r="D20" i="14"/>
  <c r="L48" i="14"/>
  <c r="L49" i="14" s="1"/>
  <c r="E77" i="12"/>
  <c r="E78" i="12" s="1"/>
  <c r="H483" i="10"/>
  <c r="L496" i="10"/>
  <c r="O496" i="10" s="1"/>
  <c r="O495" i="10" s="1"/>
  <c r="H495" i="10" s="1"/>
  <c r="I495" i="10" s="1"/>
  <c r="J495" i="10" s="1"/>
  <c r="L490" i="10"/>
  <c r="O543" i="10"/>
  <c r="L60" i="15"/>
  <c r="H9" i="16"/>
  <c r="E64" i="15"/>
  <c r="I540" i="10"/>
  <c r="J540" i="10" s="1"/>
  <c r="H545" i="10"/>
  <c r="F29" i="15"/>
  <c r="E66" i="15"/>
  <c r="O13" i="16"/>
  <c r="H13" i="16" s="1"/>
  <c r="O531" i="10"/>
  <c r="K16" i="15"/>
  <c r="L33" i="15"/>
  <c r="L67" i="15"/>
  <c r="L19" i="15"/>
  <c r="I20" i="16"/>
  <c r="L34" i="15"/>
  <c r="D27" i="15"/>
  <c r="F19" i="15"/>
  <c r="L35" i="15"/>
  <c r="E51" i="15"/>
  <c r="I27" i="16"/>
  <c r="J27" i="16" s="1"/>
  <c r="I526" i="17"/>
  <c r="O559" i="17"/>
  <c r="M551" i="17"/>
  <c r="O551" i="17" s="1"/>
  <c r="O550" i="17" s="1"/>
  <c r="H550" i="17" s="1"/>
  <c r="I550" i="17" s="1"/>
  <c r="J550" i="17" s="1"/>
  <c r="H539" i="17"/>
  <c r="M554" i="17"/>
  <c r="F48" i="15"/>
  <c r="I534" i="17"/>
  <c r="J534" i="17" s="1"/>
  <c r="I110" i="17" l="1"/>
  <c r="J110" i="17" s="1"/>
  <c r="G107" i="17"/>
  <c r="I107" i="17" s="1"/>
  <c r="J107" i="17" s="1"/>
  <c r="O437" i="10"/>
  <c r="H437" i="10" s="1"/>
  <c r="I437" i="10" s="1"/>
  <c r="J437" i="10" s="1"/>
  <c r="E58" i="12"/>
  <c r="G14" i="12"/>
  <c r="O451" i="4"/>
  <c r="H451" i="4" s="1"/>
  <c r="I451" i="4" s="1"/>
  <c r="J451" i="4" s="1"/>
  <c r="E17" i="14"/>
  <c r="D11" i="14"/>
  <c r="D7" i="2"/>
  <c r="E15" i="12"/>
  <c r="B4" i="6"/>
  <c r="K4" i="6" s="1"/>
  <c r="D66" i="15"/>
  <c r="O461" i="4"/>
  <c r="L12" i="8"/>
  <c r="M530" i="4"/>
  <c r="O530" i="4" s="1"/>
  <c r="O529" i="4" s="1"/>
  <c r="O115" i="10"/>
  <c r="L421" i="10"/>
  <c r="O421" i="10" s="1"/>
  <c r="O420" i="10" s="1"/>
  <c r="H420" i="10" s="1"/>
  <c r="I420" i="10" s="1"/>
  <c r="J420" i="10" s="1"/>
  <c r="H521" i="4"/>
  <c r="I521" i="4" s="1"/>
  <c r="J521" i="4" s="1"/>
  <c r="O396" i="4"/>
  <c r="M531" i="4"/>
  <c r="O531" i="4" s="1"/>
  <c r="M532" i="4" s="1"/>
  <c r="O532" i="4" s="1"/>
  <c r="H447" i="10"/>
  <c r="I447" i="10" s="1"/>
  <c r="J447" i="10" s="1"/>
  <c r="L415" i="10"/>
  <c r="G57" i="12"/>
  <c r="M91" i="10"/>
  <c r="D11" i="7"/>
  <c r="M527" i="4"/>
  <c r="O527" i="4" s="1"/>
  <c r="O526" i="4" s="1"/>
  <c r="H526" i="4" s="1"/>
  <c r="I526" i="4" s="1"/>
  <c r="J526" i="4" s="1"/>
  <c r="M533" i="4"/>
  <c r="O533" i="4" s="1"/>
  <c r="G28" i="12"/>
  <c r="L52" i="7"/>
  <c r="O347" i="17"/>
  <c r="H347" i="17" s="1"/>
  <c r="I347" i="17" s="1"/>
  <c r="J347" i="17" s="1"/>
  <c r="I6" i="16"/>
  <c r="J6" i="16" s="1"/>
  <c r="O399" i="17"/>
  <c r="H432" i="17"/>
  <c r="O419" i="17"/>
  <c r="I409" i="17"/>
  <c r="J409" i="17" s="1"/>
  <c r="H399" i="17"/>
  <c r="O459" i="17"/>
  <c r="O458" i="17" s="1"/>
  <c r="H386" i="17"/>
  <c r="O380" i="17"/>
  <c r="O379" i="17" s="1"/>
  <c r="I50" i="16"/>
  <c r="J50" i="16" s="1"/>
  <c r="G419" i="17"/>
  <c r="G398" i="17" s="1"/>
  <c r="H49" i="16"/>
  <c r="I49" i="16" s="1"/>
  <c r="J49" i="16" s="1"/>
  <c r="E39" i="15"/>
  <c r="I460" i="17"/>
  <c r="J460" i="17" s="1"/>
  <c r="O42" i="17"/>
  <c r="L45" i="15"/>
  <c r="L40" i="15"/>
  <c r="M40" i="15" s="1"/>
  <c r="I525" i="17"/>
  <c r="J525" i="17" s="1"/>
  <c r="G504" i="17"/>
  <c r="K52" i="15" s="1"/>
  <c r="I533" i="17"/>
  <c r="J533" i="17" s="1"/>
  <c r="M520" i="17"/>
  <c r="M524" i="17" s="1"/>
  <c r="O524" i="17" s="1"/>
  <c r="L497" i="17"/>
  <c r="O497" i="17" s="1"/>
  <c r="O496" i="17" s="1"/>
  <c r="H496" i="17" s="1"/>
  <c r="I496" i="17" s="1"/>
  <c r="J496" i="17" s="1"/>
  <c r="H481" i="17"/>
  <c r="I481" i="17" s="1"/>
  <c r="J481" i="17" s="1"/>
  <c r="M517" i="17"/>
  <c r="O517" i="17" s="1"/>
  <c r="O516" i="17" s="1"/>
  <c r="H516" i="17" s="1"/>
  <c r="I516" i="17" s="1"/>
  <c r="J516" i="17" s="1"/>
  <c r="O445" i="17"/>
  <c r="E27" i="15"/>
  <c r="F27" i="15" s="1"/>
  <c r="M65" i="15"/>
  <c r="H474" i="17"/>
  <c r="O473" i="17"/>
  <c r="L25" i="15"/>
  <c r="G31" i="15"/>
  <c r="F51" i="15"/>
  <c r="G29" i="15"/>
  <c r="F64" i="15"/>
  <c r="E58" i="15"/>
  <c r="I522" i="10"/>
  <c r="J522" i="10" s="1"/>
  <c r="Q520" i="10"/>
  <c r="H4" i="9"/>
  <c r="D8" i="6"/>
  <c r="G39" i="2"/>
  <c r="E8" i="6" s="1"/>
  <c r="I264" i="4"/>
  <c r="J264" i="4" s="1"/>
  <c r="L44" i="2"/>
  <c r="D25" i="7"/>
  <c r="N48" i="14"/>
  <c r="N49" i="14" s="1"/>
  <c r="N59" i="8"/>
  <c r="F13" i="7"/>
  <c r="G37" i="2"/>
  <c r="E22" i="14"/>
  <c r="F59" i="8"/>
  <c r="E57" i="8"/>
  <c r="F26" i="12"/>
  <c r="I347" i="4"/>
  <c r="J347" i="4" s="1"/>
  <c r="L48" i="2"/>
  <c r="C6" i="13"/>
  <c r="F27" i="8"/>
  <c r="M30" i="7"/>
  <c r="E8" i="5"/>
  <c r="M39" i="2"/>
  <c r="M100" i="4"/>
  <c r="O96" i="4"/>
  <c r="O95" i="4" s="1"/>
  <c r="G59" i="12"/>
  <c r="M20" i="15"/>
  <c r="L29" i="15"/>
  <c r="I545" i="10"/>
  <c r="J545" i="10" s="1"/>
  <c r="H544" i="10"/>
  <c r="N33" i="8"/>
  <c r="N23" i="14"/>
  <c r="G55" i="12"/>
  <c r="L26" i="14"/>
  <c r="O427" i="10"/>
  <c r="O426" i="10" s="1"/>
  <c r="E80" i="11" s="1"/>
  <c r="E79" i="11" s="1"/>
  <c r="L46" i="8"/>
  <c r="I282" i="10"/>
  <c r="J282" i="10" s="1"/>
  <c r="E17" i="11"/>
  <c r="E16" i="11" s="1"/>
  <c r="O198" i="10"/>
  <c r="H198" i="10" s="1"/>
  <c r="F18" i="7"/>
  <c r="G48" i="2"/>
  <c r="J6" i="9"/>
  <c r="M11" i="14"/>
  <c r="F44" i="12"/>
  <c r="G44" i="12" s="1"/>
  <c r="M19" i="8"/>
  <c r="F78" i="12"/>
  <c r="G78" i="12" s="1"/>
  <c r="G77" i="12"/>
  <c r="F51" i="12"/>
  <c r="G51" i="12" s="1"/>
  <c r="M18" i="14"/>
  <c r="M27" i="8"/>
  <c r="L43" i="2"/>
  <c r="I219" i="4"/>
  <c r="J219" i="4" s="1"/>
  <c r="L389" i="4"/>
  <c r="O389" i="4" s="1"/>
  <c r="L390" i="4" s="1"/>
  <c r="O390" i="4" s="1"/>
  <c r="O388" i="4"/>
  <c r="L392" i="4"/>
  <c r="O392" i="4" s="1"/>
  <c r="L391" i="4"/>
  <c r="O391" i="4" s="1"/>
  <c r="D60" i="15"/>
  <c r="O441" i="4"/>
  <c r="O440" i="4" s="1"/>
  <c r="E82" i="5" s="1"/>
  <c r="E81" i="5" s="1"/>
  <c r="N31" i="7"/>
  <c r="N40" i="2"/>
  <c r="E20" i="7"/>
  <c r="F55" i="2"/>
  <c r="F79" i="12"/>
  <c r="M50" i="14"/>
  <c r="M52" i="14" s="1"/>
  <c r="L62" i="8"/>
  <c r="M64" i="8"/>
  <c r="M19" i="7"/>
  <c r="M28" i="2"/>
  <c r="I13" i="16"/>
  <c r="J13" i="16" s="1"/>
  <c r="E17" i="15"/>
  <c r="E14" i="15"/>
  <c r="F37" i="15"/>
  <c r="D25" i="14"/>
  <c r="F24" i="14"/>
  <c r="G65" i="8"/>
  <c r="D14" i="14"/>
  <c r="D39" i="15"/>
  <c r="F10" i="14"/>
  <c r="G31" i="8"/>
  <c r="L44" i="8"/>
  <c r="I256" i="10"/>
  <c r="J256" i="10" s="1"/>
  <c r="I174" i="10"/>
  <c r="J174" i="10" s="1"/>
  <c r="L41" i="8"/>
  <c r="E17" i="7"/>
  <c r="B6" i="13"/>
  <c r="B4" i="13" s="1"/>
  <c r="D7" i="8"/>
  <c r="G115" i="10"/>
  <c r="K28" i="8"/>
  <c r="M5" i="14"/>
  <c r="F38" i="12"/>
  <c r="G38" i="12" s="1"/>
  <c r="M12" i="8"/>
  <c r="G13" i="12"/>
  <c r="F15" i="12"/>
  <c r="G15" i="12" s="1"/>
  <c r="L47" i="8"/>
  <c r="I299" i="10"/>
  <c r="J299" i="10" s="1"/>
  <c r="M558" i="17"/>
  <c r="M557" i="17"/>
  <c r="M555" i="17"/>
  <c r="I506" i="17"/>
  <c r="J506" i="17" s="1"/>
  <c r="M35" i="15"/>
  <c r="O5" i="16"/>
  <c r="E29" i="12"/>
  <c r="N12" i="14"/>
  <c r="N20" i="8"/>
  <c r="E18" i="12"/>
  <c r="D8" i="14"/>
  <c r="I118" i="10"/>
  <c r="J118" i="10" s="1"/>
  <c r="L24" i="8"/>
  <c r="H266" i="10"/>
  <c r="I266" i="10" s="1"/>
  <c r="J266" i="10" s="1"/>
  <c r="L45" i="8"/>
  <c r="F17" i="12"/>
  <c r="G17" i="12" s="1"/>
  <c r="E13" i="14"/>
  <c r="F37" i="8"/>
  <c r="F16" i="12"/>
  <c r="E12" i="14"/>
  <c r="E14" i="14" s="1"/>
  <c r="F35" i="8"/>
  <c r="E33" i="8"/>
  <c r="I155" i="10"/>
  <c r="J155" i="10" s="1"/>
  <c r="H153" i="10"/>
  <c r="I153" i="10" s="1"/>
  <c r="J153" i="10" s="1"/>
  <c r="L34" i="8"/>
  <c r="E24" i="7"/>
  <c r="E25" i="7" s="1"/>
  <c r="E57" i="2"/>
  <c r="F65" i="2"/>
  <c r="M8" i="7"/>
  <c r="M15" i="2"/>
  <c r="I32" i="3"/>
  <c r="J32" i="3" s="1"/>
  <c r="E31" i="2"/>
  <c r="H396" i="4"/>
  <c r="I396" i="4" s="1"/>
  <c r="J396" i="4" s="1"/>
  <c r="I397" i="4"/>
  <c r="J397" i="4" s="1"/>
  <c r="H489" i="4"/>
  <c r="I489" i="4" s="1"/>
  <c r="J489" i="4" s="1"/>
  <c r="I490" i="4"/>
  <c r="J490" i="4" s="1"/>
  <c r="I106" i="10"/>
  <c r="J106" i="10" s="1"/>
  <c r="H105" i="10"/>
  <c r="I105" i="10" s="1"/>
  <c r="J105" i="10" s="1"/>
  <c r="I459" i="17"/>
  <c r="J459" i="17" s="1"/>
  <c r="H458" i="17"/>
  <c r="H445" i="17"/>
  <c r="I445" i="17" s="1"/>
  <c r="J445" i="17" s="1"/>
  <c r="I446" i="17"/>
  <c r="J446" i="17" s="1"/>
  <c r="F15" i="14"/>
  <c r="F17" i="14" s="1"/>
  <c r="G41" i="8"/>
  <c r="N27" i="15"/>
  <c r="G6" i="13"/>
  <c r="I428" i="10"/>
  <c r="J428" i="10" s="1"/>
  <c r="H427" i="10"/>
  <c r="N30" i="14"/>
  <c r="N39" i="8"/>
  <c r="E12" i="12"/>
  <c r="L376" i="10"/>
  <c r="O376" i="10" s="1"/>
  <c r="L374" i="10"/>
  <c r="O374" i="10" s="1"/>
  <c r="L375" i="10" s="1"/>
  <c r="O375" i="10" s="1"/>
  <c r="O373" i="10"/>
  <c r="L377" i="10"/>
  <c r="O377" i="10" s="1"/>
  <c r="I189" i="10"/>
  <c r="J189" i="10" s="1"/>
  <c r="L42" i="8"/>
  <c r="N20" i="14"/>
  <c r="N29" i="8"/>
  <c r="M16" i="14"/>
  <c r="F49" i="12"/>
  <c r="G49" i="12" s="1"/>
  <c r="M25" i="8"/>
  <c r="E23" i="14"/>
  <c r="F27" i="12"/>
  <c r="G27" i="12" s="1"/>
  <c r="F63" i="8"/>
  <c r="I307" i="4"/>
  <c r="J307" i="4" s="1"/>
  <c r="L47" i="2"/>
  <c r="L40" i="7"/>
  <c r="F43" i="12"/>
  <c r="M10" i="14"/>
  <c r="L16" i="8"/>
  <c r="M18" i="8"/>
  <c r="N35" i="8"/>
  <c r="N25" i="14"/>
  <c r="I539" i="17"/>
  <c r="J539" i="17" s="1"/>
  <c r="H538" i="17"/>
  <c r="L494" i="17"/>
  <c r="O494" i="17" s="1"/>
  <c r="L492" i="17"/>
  <c r="O492" i="17" s="1"/>
  <c r="L493" i="17" s="1"/>
  <c r="O493" i="17" s="1"/>
  <c r="L495" i="17"/>
  <c r="O495" i="17" s="1"/>
  <c r="O491" i="17"/>
  <c r="M19" i="15"/>
  <c r="L47" i="15"/>
  <c r="E84" i="11"/>
  <c r="E83" i="11" s="1"/>
  <c r="J544" i="10"/>
  <c r="D8" i="13"/>
  <c r="E8" i="13" s="1"/>
  <c r="G39" i="8"/>
  <c r="M17" i="14"/>
  <c r="F50" i="12"/>
  <c r="G50" i="12" s="1"/>
  <c r="M26" i="8"/>
  <c r="G53" i="12"/>
  <c r="H167" i="10"/>
  <c r="H7" i="4"/>
  <c r="L41" i="2"/>
  <c r="I178" i="4"/>
  <c r="J178" i="4" s="1"/>
  <c r="M5" i="7"/>
  <c r="M12" i="2"/>
  <c r="I292" i="4"/>
  <c r="J292" i="4" s="1"/>
  <c r="L46" i="2"/>
  <c r="I208" i="4"/>
  <c r="J208" i="4" s="1"/>
  <c r="L42" i="2"/>
  <c r="E19" i="7"/>
  <c r="E21" i="7" s="1"/>
  <c r="E45" i="2"/>
  <c r="F51" i="2"/>
  <c r="O548" i="4"/>
  <c r="E86" i="5" s="1"/>
  <c r="E85" i="5" s="1"/>
  <c r="M18" i="7"/>
  <c r="M27" i="2"/>
  <c r="L18" i="15"/>
  <c r="M67" i="15"/>
  <c r="L63" i="15"/>
  <c r="L48" i="15"/>
  <c r="L494" i="10"/>
  <c r="O494" i="10" s="1"/>
  <c r="L493" i="10"/>
  <c r="O493" i="10" s="1"/>
  <c r="L491" i="10"/>
  <c r="O491" i="10" s="1"/>
  <c r="L492" i="10" s="1"/>
  <c r="O492" i="10" s="1"/>
  <c r="O490" i="10"/>
  <c r="N51" i="14"/>
  <c r="N66" i="8"/>
  <c r="H5" i="16"/>
  <c r="H4" i="16" s="1"/>
  <c r="M46" i="14"/>
  <c r="M55" i="8"/>
  <c r="N46" i="14" s="1"/>
  <c r="F20" i="14"/>
  <c r="G55" i="8"/>
  <c r="I51" i="3"/>
  <c r="J51" i="3" s="1"/>
  <c r="H50" i="3"/>
  <c r="I50" i="3" s="1"/>
  <c r="J50" i="3" s="1"/>
  <c r="E35" i="2"/>
  <c r="H110" i="4"/>
  <c r="I110" i="4" s="1"/>
  <c r="J110" i="4" s="1"/>
  <c r="M17" i="7"/>
  <c r="M26" i="2"/>
  <c r="I421" i="4"/>
  <c r="J421" i="4" s="1"/>
  <c r="I121" i="4"/>
  <c r="J121" i="4" s="1"/>
  <c r="L23" i="2"/>
  <c r="H120" i="4"/>
  <c r="I120" i="4" s="1"/>
  <c r="J120" i="4" s="1"/>
  <c r="I550" i="4"/>
  <c r="J550" i="4" s="1"/>
  <c r="H549" i="4"/>
  <c r="N50" i="7"/>
  <c r="N64" i="2"/>
  <c r="L46" i="15"/>
  <c r="H559" i="17"/>
  <c r="I559" i="17" s="1"/>
  <c r="J559" i="17" s="1"/>
  <c r="O537" i="17"/>
  <c r="E45" i="15"/>
  <c r="L39" i="15"/>
  <c r="I443" i="17"/>
  <c r="J443" i="17" s="1"/>
  <c r="G80" i="12"/>
  <c r="F10" i="15"/>
  <c r="L21" i="7"/>
  <c r="M8" i="14"/>
  <c r="F41" i="12"/>
  <c r="G41" i="12" s="1"/>
  <c r="M15" i="8"/>
  <c r="F47" i="12"/>
  <c r="M14" i="14"/>
  <c r="L21" i="8"/>
  <c r="M23" i="8"/>
  <c r="L47" i="7"/>
  <c r="M95" i="10"/>
  <c r="O91" i="10"/>
  <c r="O90" i="10" s="1"/>
  <c r="I7" i="10"/>
  <c r="J7" i="10" s="1"/>
  <c r="L10" i="8"/>
  <c r="E81" i="12"/>
  <c r="L9" i="7"/>
  <c r="E7" i="7"/>
  <c r="M11" i="7"/>
  <c r="M13" i="7" s="1"/>
  <c r="M19" i="2"/>
  <c r="H29" i="3"/>
  <c r="I29" i="3" s="1"/>
  <c r="J29" i="3" s="1"/>
  <c r="O430" i="4"/>
  <c r="L434" i="4"/>
  <c r="O434" i="4" s="1"/>
  <c r="L433" i="4"/>
  <c r="O433" i="4" s="1"/>
  <c r="L431" i="4"/>
  <c r="O431" i="4" s="1"/>
  <c r="L432" i="4" s="1"/>
  <c r="O432" i="4" s="1"/>
  <c r="M20" i="7"/>
  <c r="M29" i="2"/>
  <c r="L44" i="15"/>
  <c r="E33" i="15"/>
  <c r="G20" i="12"/>
  <c r="M526" i="10"/>
  <c r="H503" i="10"/>
  <c r="I476" i="10"/>
  <c r="J476" i="10" s="1"/>
  <c r="H475" i="10"/>
  <c r="I475" i="10" s="1"/>
  <c r="J475" i="10" s="1"/>
  <c r="E42" i="12"/>
  <c r="L13" i="14"/>
  <c r="H115" i="10"/>
  <c r="I115" i="10" s="1"/>
  <c r="J115" i="10" s="1"/>
  <c r="D21" i="14"/>
  <c r="E18" i="14"/>
  <c r="E45" i="8"/>
  <c r="F22" i="12"/>
  <c r="F48" i="8"/>
  <c r="G24" i="12"/>
  <c r="F19" i="8"/>
  <c r="J20" i="9"/>
  <c r="I140" i="10"/>
  <c r="J140" i="10" s="1"/>
  <c r="L52" i="14"/>
  <c r="F19" i="2"/>
  <c r="J20" i="3"/>
  <c r="F29" i="2"/>
  <c r="E27" i="2"/>
  <c r="E9" i="7"/>
  <c r="E5" i="7"/>
  <c r="F14" i="2"/>
  <c r="F56" i="15"/>
  <c r="I516" i="4"/>
  <c r="J516" i="4" s="1"/>
  <c r="I462" i="4"/>
  <c r="J462" i="4" s="1"/>
  <c r="H461" i="4"/>
  <c r="I461" i="4" s="1"/>
  <c r="J461" i="4" s="1"/>
  <c r="I158" i="4"/>
  <c r="J158" i="4" s="1"/>
  <c r="L34" i="2"/>
  <c r="H156" i="4"/>
  <c r="I156" i="4" s="1"/>
  <c r="J156" i="4" s="1"/>
  <c r="E4" i="7"/>
  <c r="E8" i="2"/>
  <c r="F10" i="2"/>
  <c r="F9" i="14"/>
  <c r="G29" i="8"/>
  <c r="M26" i="15"/>
  <c r="G41" i="15"/>
  <c r="G35" i="15"/>
  <c r="L23" i="15"/>
  <c r="F66" i="15"/>
  <c r="I7" i="17"/>
  <c r="J7" i="17" s="1"/>
  <c r="L10" i="15"/>
  <c r="L42" i="15"/>
  <c r="I483" i="10"/>
  <c r="J483" i="10" s="1"/>
  <c r="E21" i="12"/>
  <c r="L418" i="10"/>
  <c r="O418" i="10" s="1"/>
  <c r="L416" i="10"/>
  <c r="O416" i="10" s="1"/>
  <c r="L417" i="10" s="1"/>
  <c r="O417" i="10" s="1"/>
  <c r="O415" i="10"/>
  <c r="L419" i="10"/>
  <c r="O419" i="10" s="1"/>
  <c r="L9" i="14"/>
  <c r="M41" i="15"/>
  <c r="E46" i="12"/>
  <c r="M564" i="10"/>
  <c r="M563" i="10"/>
  <c r="M561" i="10"/>
  <c r="G6" i="17"/>
  <c r="K15" i="15"/>
  <c r="K23" i="15"/>
  <c r="E25" i="12"/>
  <c r="D21" i="7"/>
  <c r="G5" i="6"/>
  <c r="G4" i="6" s="1"/>
  <c r="K7" i="2"/>
  <c r="E7" i="14"/>
  <c r="F11" i="12"/>
  <c r="G11" i="12" s="1"/>
  <c r="M19" i="14"/>
  <c r="F52" i="12"/>
  <c r="M28" i="8"/>
  <c r="L26" i="7"/>
  <c r="E6" i="14"/>
  <c r="F10" i="12"/>
  <c r="G10" i="12" s="1"/>
  <c r="F17" i="8"/>
  <c r="F17" i="2"/>
  <c r="J16" i="3"/>
  <c r="I497" i="4"/>
  <c r="J497" i="4" s="1"/>
  <c r="M51" i="7"/>
  <c r="M52" i="7" s="1"/>
  <c r="M66" i="2"/>
  <c r="L62" i="2"/>
  <c r="H441" i="4"/>
  <c r="I442" i="4"/>
  <c r="J442" i="4" s="1"/>
  <c r="D8" i="7"/>
  <c r="I5" i="3"/>
  <c r="J6" i="3"/>
  <c r="N28" i="15"/>
  <c r="I406" i="10"/>
  <c r="J406" i="10" s="1"/>
  <c r="F8" i="12"/>
  <c r="E4" i="14"/>
  <c r="F10" i="8"/>
  <c r="H10" i="13"/>
  <c r="M58" i="8"/>
  <c r="G48" i="15"/>
  <c r="M34" i="15"/>
  <c r="M33" i="15"/>
  <c r="L30" i="15"/>
  <c r="M60" i="15"/>
  <c r="N60" i="15" s="1"/>
  <c r="L59" i="15"/>
  <c r="F21" i="12"/>
  <c r="G19" i="12"/>
  <c r="D17" i="14"/>
  <c r="J164" i="10"/>
  <c r="E74" i="12"/>
  <c r="E76" i="12" s="1"/>
  <c r="L44" i="14"/>
  <c r="L47" i="14" s="1"/>
  <c r="G9" i="16"/>
  <c r="E14" i="8"/>
  <c r="I12" i="9"/>
  <c r="J12" i="9" s="1"/>
  <c r="E19" i="14"/>
  <c r="F23" i="12"/>
  <c r="G23" i="12" s="1"/>
  <c r="F51" i="8"/>
  <c r="L48" i="8"/>
  <c r="I328" i="10"/>
  <c r="J328" i="10" s="1"/>
  <c r="F15" i="7"/>
  <c r="F17" i="7" s="1"/>
  <c r="G41" i="2"/>
  <c r="L45" i="2"/>
  <c r="H277" i="4"/>
  <c r="L16" i="2"/>
  <c r="E6" i="7"/>
  <c r="L505" i="4"/>
  <c r="O505" i="4" s="1"/>
  <c r="L506" i="4" s="1"/>
  <c r="O506" i="4" s="1"/>
  <c r="O504" i="4"/>
  <c r="L508" i="4"/>
  <c r="O508" i="4" s="1"/>
  <c r="L507" i="4"/>
  <c r="O507" i="4" s="1"/>
  <c r="M48" i="7"/>
  <c r="M49" i="7" s="1"/>
  <c r="L58" i="2"/>
  <c r="M59" i="2"/>
  <c r="M15" i="7"/>
  <c r="M24" i="2"/>
  <c r="J168" i="4"/>
  <c r="M25" i="7"/>
  <c r="M35" i="2"/>
  <c r="M16" i="7"/>
  <c r="M25" i="2"/>
  <c r="H529" i="4" l="1"/>
  <c r="O515" i="4"/>
  <c r="O514" i="4" s="1"/>
  <c r="E84" i="5" s="1"/>
  <c r="E83" i="5" s="1"/>
  <c r="O489" i="10"/>
  <c r="O503" i="4"/>
  <c r="L22" i="7"/>
  <c r="L53" i="7" s="1"/>
  <c r="L55" i="7" s="1"/>
  <c r="H4" i="3"/>
  <c r="G21" i="12"/>
  <c r="E8" i="7"/>
  <c r="F11" i="14"/>
  <c r="O337" i="17"/>
  <c r="O336" i="17" s="1"/>
  <c r="G158" i="17"/>
  <c r="G4" i="17" s="1"/>
  <c r="O398" i="17"/>
  <c r="H337" i="17"/>
  <c r="I337" i="17" s="1"/>
  <c r="J337" i="17" s="1"/>
  <c r="K51" i="15"/>
  <c r="I386" i="17"/>
  <c r="J386" i="17" s="1"/>
  <c r="H380" i="17"/>
  <c r="I399" i="17"/>
  <c r="J399" i="17" s="1"/>
  <c r="H42" i="17"/>
  <c r="I42" i="17" s="1"/>
  <c r="J42" i="17" s="1"/>
  <c r="M79" i="17"/>
  <c r="O79" i="17" s="1"/>
  <c r="I432" i="17"/>
  <c r="J432" i="17" s="1"/>
  <c r="H419" i="17"/>
  <c r="I419" i="17" s="1"/>
  <c r="J419" i="17" s="1"/>
  <c r="O520" i="17"/>
  <c r="M521" i="17"/>
  <c r="O521" i="17" s="1"/>
  <c r="M522" i="17" s="1"/>
  <c r="O522" i="17" s="1"/>
  <c r="M523" i="17"/>
  <c r="O523" i="17" s="1"/>
  <c r="H473" i="17"/>
  <c r="I473" i="17" s="1"/>
  <c r="J473" i="17" s="1"/>
  <c r="I474" i="17"/>
  <c r="J474" i="17" s="1"/>
  <c r="N65" i="15"/>
  <c r="M25" i="15"/>
  <c r="G10" i="15"/>
  <c r="H6" i="6"/>
  <c r="M16" i="2"/>
  <c r="I10" i="13"/>
  <c r="J10" i="13" s="1"/>
  <c r="N58" i="8"/>
  <c r="M529" i="10"/>
  <c r="O529" i="10" s="1"/>
  <c r="M527" i="10"/>
  <c r="O527" i="10" s="1"/>
  <c r="M528" i="10" s="1"/>
  <c r="O528" i="10" s="1"/>
  <c r="O526" i="10"/>
  <c r="M530" i="10"/>
  <c r="O530" i="10" s="1"/>
  <c r="M44" i="15"/>
  <c r="J538" i="17"/>
  <c r="M63" i="15"/>
  <c r="L16" i="15"/>
  <c r="M18" i="15"/>
  <c r="I167" i="10"/>
  <c r="L40" i="8"/>
  <c r="G16" i="12"/>
  <c r="F18" i="12"/>
  <c r="G18" i="12" s="1"/>
  <c r="M45" i="15"/>
  <c r="G79" i="12"/>
  <c r="F81" i="12"/>
  <c r="G81" i="12" s="1"/>
  <c r="O387" i="4"/>
  <c r="I5" i="9"/>
  <c r="G27" i="15"/>
  <c r="G51" i="15"/>
  <c r="J5" i="3"/>
  <c r="I4" i="3"/>
  <c r="J4" i="3" s="1"/>
  <c r="M38" i="7"/>
  <c r="M47" i="2"/>
  <c r="F9" i="12"/>
  <c r="G9" i="12" s="1"/>
  <c r="E5" i="14"/>
  <c r="F14" i="8"/>
  <c r="M42" i="15"/>
  <c r="F7" i="7"/>
  <c r="G19" i="2"/>
  <c r="N20" i="7"/>
  <c r="N29" i="2"/>
  <c r="N14" i="14"/>
  <c r="N23" i="8"/>
  <c r="N67" i="15"/>
  <c r="N18" i="7"/>
  <c r="N27" i="2"/>
  <c r="N5" i="7"/>
  <c r="N12" i="2"/>
  <c r="M47" i="15"/>
  <c r="F23" i="14"/>
  <c r="G63" i="8"/>
  <c r="F24" i="7"/>
  <c r="F25" i="7" s="1"/>
  <c r="G65" i="2"/>
  <c r="F20" i="7"/>
  <c r="G55" i="2"/>
  <c r="D6" i="13"/>
  <c r="E6" i="13" s="1"/>
  <c r="G27" i="8"/>
  <c r="F17" i="15"/>
  <c r="N16" i="7"/>
  <c r="N25" i="2"/>
  <c r="N48" i="7"/>
  <c r="N49" i="7" s="1"/>
  <c r="N59" i="2"/>
  <c r="I277" i="4"/>
  <c r="G5" i="16"/>
  <c r="G4" i="16" s="1"/>
  <c r="D14" i="15"/>
  <c r="F14" i="15" s="1"/>
  <c r="F4" i="14"/>
  <c r="G10" i="8"/>
  <c r="I441" i="4"/>
  <c r="J441" i="4" s="1"/>
  <c r="H440" i="4"/>
  <c r="K8" i="15"/>
  <c r="M10" i="15"/>
  <c r="F4" i="7"/>
  <c r="G10" i="2"/>
  <c r="H7" i="13"/>
  <c r="N26" i="8"/>
  <c r="N17" i="14"/>
  <c r="O372" i="10"/>
  <c r="C10" i="6"/>
  <c r="F57" i="2"/>
  <c r="F13" i="14"/>
  <c r="G37" i="8"/>
  <c r="M38" i="14"/>
  <c r="F67" i="12"/>
  <c r="G67" i="12" s="1"/>
  <c r="M47" i="8"/>
  <c r="I503" i="10"/>
  <c r="J503" i="10" s="1"/>
  <c r="M33" i="14"/>
  <c r="F62" i="12"/>
  <c r="G62" i="12" s="1"/>
  <c r="M42" i="8"/>
  <c r="H11" i="6"/>
  <c r="M62" i="2"/>
  <c r="C5" i="6"/>
  <c r="F8" i="2"/>
  <c r="G56" i="15"/>
  <c r="H489" i="10"/>
  <c r="O482" i="10"/>
  <c r="O481" i="10" s="1"/>
  <c r="E78" i="11" s="1"/>
  <c r="E77" i="11" s="1"/>
  <c r="N10" i="14"/>
  <c r="N18" i="8"/>
  <c r="M32" i="14"/>
  <c r="F61" i="12"/>
  <c r="G61" i="12" s="1"/>
  <c r="E10" i="11"/>
  <c r="M41" i="8"/>
  <c r="D26" i="14"/>
  <c r="M34" i="7"/>
  <c r="M43" i="2"/>
  <c r="E21" i="14"/>
  <c r="M37" i="7"/>
  <c r="M46" i="2"/>
  <c r="G5" i="17"/>
  <c r="N51" i="7"/>
  <c r="N66" i="2"/>
  <c r="O414" i="10"/>
  <c r="F54" i="12"/>
  <c r="G47" i="12"/>
  <c r="N17" i="7"/>
  <c r="N26" i="2"/>
  <c r="N19" i="15"/>
  <c r="H6" i="13"/>
  <c r="M16" i="8"/>
  <c r="N16" i="14"/>
  <c r="N25" i="8"/>
  <c r="M15" i="15"/>
  <c r="N15" i="15" s="1"/>
  <c r="N18" i="14"/>
  <c r="N28" i="8"/>
  <c r="N27" i="8"/>
  <c r="N19" i="14"/>
  <c r="M39" i="7"/>
  <c r="M48" i="2"/>
  <c r="D26" i="7"/>
  <c r="N25" i="7"/>
  <c r="N35" i="2"/>
  <c r="G8" i="12"/>
  <c r="F12" i="12"/>
  <c r="G66" i="15"/>
  <c r="N26" i="15"/>
  <c r="F5" i="7"/>
  <c r="G14" i="2"/>
  <c r="F19" i="7"/>
  <c r="F21" i="7" s="1"/>
  <c r="G51" i="2"/>
  <c r="M32" i="7"/>
  <c r="M41" i="2"/>
  <c r="E10" i="5"/>
  <c r="E7" i="5" s="1"/>
  <c r="M13" i="14"/>
  <c r="E7" i="12"/>
  <c r="M36" i="14"/>
  <c r="F65" i="12"/>
  <c r="G65" i="12" s="1"/>
  <c r="M45" i="8"/>
  <c r="N5" i="14"/>
  <c r="N12" i="8"/>
  <c r="G37" i="15"/>
  <c r="I198" i="10"/>
  <c r="J198" i="10" s="1"/>
  <c r="L43" i="8"/>
  <c r="H543" i="10"/>
  <c r="I544" i="10"/>
  <c r="M14" i="7"/>
  <c r="M21" i="7" s="1"/>
  <c r="L21" i="2"/>
  <c r="M23" i="2"/>
  <c r="I538" i="17"/>
  <c r="H537" i="17"/>
  <c r="M30" i="15"/>
  <c r="F7" i="14"/>
  <c r="G19" i="8"/>
  <c r="N8" i="14"/>
  <c r="N15" i="8"/>
  <c r="C9" i="6"/>
  <c r="F45" i="2"/>
  <c r="F46" i="12"/>
  <c r="G46" i="12" s="1"/>
  <c r="G43" i="12"/>
  <c r="M24" i="14"/>
  <c r="M26" i="14" s="1"/>
  <c r="F56" i="12"/>
  <c r="L30" i="8"/>
  <c r="M34" i="8"/>
  <c r="M35" i="14"/>
  <c r="F64" i="12"/>
  <c r="G64" i="12" s="1"/>
  <c r="M44" i="8"/>
  <c r="N19" i="7"/>
  <c r="N28" i="2"/>
  <c r="H95" i="4"/>
  <c r="I95" i="4" s="1"/>
  <c r="J95" i="4" s="1"/>
  <c r="L13" i="2"/>
  <c r="F29" i="12"/>
  <c r="G29" i="12" s="1"/>
  <c r="G26" i="12"/>
  <c r="M35" i="7"/>
  <c r="M44" i="2"/>
  <c r="G64" i="15"/>
  <c r="F6" i="14"/>
  <c r="G17" i="8"/>
  <c r="N33" i="15"/>
  <c r="M24" i="7"/>
  <c r="M26" i="7" s="1"/>
  <c r="M34" i="2"/>
  <c r="L30" i="2"/>
  <c r="F33" i="15"/>
  <c r="O429" i="4"/>
  <c r="M4" i="14"/>
  <c r="F37" i="12"/>
  <c r="M10" i="8"/>
  <c r="N52" i="7"/>
  <c r="O490" i="17"/>
  <c r="M15" i="14"/>
  <c r="M21" i="14" s="1"/>
  <c r="F48" i="12"/>
  <c r="G48" i="12" s="1"/>
  <c r="M24" i="8"/>
  <c r="D58" i="15"/>
  <c r="F60" i="15"/>
  <c r="M29" i="15"/>
  <c r="O100" i="4"/>
  <c r="M101" i="4"/>
  <c r="C10" i="13"/>
  <c r="F57" i="8"/>
  <c r="F45" i="15"/>
  <c r="M36" i="7"/>
  <c r="M45" i="2"/>
  <c r="H503" i="4"/>
  <c r="O496" i="4"/>
  <c r="O495" i="4" s="1"/>
  <c r="F18" i="14"/>
  <c r="G48" i="8"/>
  <c r="M39" i="15"/>
  <c r="H548" i="4"/>
  <c r="I549" i="4"/>
  <c r="J549" i="4" s="1"/>
  <c r="E12" i="7"/>
  <c r="E14" i="7" s="1"/>
  <c r="E33" i="2"/>
  <c r="E7" i="2" s="1"/>
  <c r="F35" i="2"/>
  <c r="N40" i="15"/>
  <c r="L10" i="2"/>
  <c r="I7" i="4"/>
  <c r="J7" i="4" s="1"/>
  <c r="E10" i="7"/>
  <c r="E11" i="7" s="1"/>
  <c r="F31" i="2"/>
  <c r="L19" i="14"/>
  <c r="L21" i="14" s="1"/>
  <c r="L22" i="14" s="1"/>
  <c r="L53" i="14" s="1"/>
  <c r="E52" i="12"/>
  <c r="E54" i="12" s="1"/>
  <c r="E36" i="12" s="1"/>
  <c r="K21" i="8"/>
  <c r="F22" i="14"/>
  <c r="G59" i="8"/>
  <c r="L43" i="15"/>
  <c r="E8" i="8"/>
  <c r="E8" i="14"/>
  <c r="M39" i="14"/>
  <c r="F68" i="12"/>
  <c r="G68" i="12" s="1"/>
  <c r="M48" i="8"/>
  <c r="F19" i="14"/>
  <c r="G51" i="8"/>
  <c r="K5" i="6"/>
  <c r="N41" i="15"/>
  <c r="C6" i="6"/>
  <c r="F27" i="2"/>
  <c r="F25" i="12"/>
  <c r="G25" i="12" s="1"/>
  <c r="G22" i="12"/>
  <c r="N11" i="7"/>
  <c r="N13" i="7" s="1"/>
  <c r="N19" i="2"/>
  <c r="H90" i="10"/>
  <c r="L13" i="8"/>
  <c r="M48" i="15"/>
  <c r="M42" i="2"/>
  <c r="M33" i="7"/>
  <c r="H426" i="10"/>
  <c r="I427" i="10"/>
  <c r="J427" i="10" s="1"/>
  <c r="C7" i="13"/>
  <c r="F33" i="8"/>
  <c r="K24" i="15"/>
  <c r="K21" i="15" s="1"/>
  <c r="G5" i="10"/>
  <c r="G4" i="10"/>
  <c r="F39" i="15"/>
  <c r="N50" i="14"/>
  <c r="N52" i="14" s="1"/>
  <c r="N64" i="8"/>
  <c r="N11" i="14"/>
  <c r="N19" i="8"/>
  <c r="M37" i="14"/>
  <c r="F66" i="12"/>
  <c r="G66" i="12" s="1"/>
  <c r="M46" i="8"/>
  <c r="N30" i="7"/>
  <c r="N39" i="2"/>
  <c r="E25" i="14"/>
  <c r="N15" i="7"/>
  <c r="N24" i="2"/>
  <c r="H10" i="6"/>
  <c r="M58" i="2"/>
  <c r="M59" i="15"/>
  <c r="N34" i="15"/>
  <c r="F6" i="7"/>
  <c r="G17" i="2"/>
  <c r="M23" i="15"/>
  <c r="L21" i="15"/>
  <c r="F9" i="7"/>
  <c r="G29" i="2"/>
  <c r="C9" i="13"/>
  <c r="F45" i="8"/>
  <c r="M96" i="10"/>
  <c r="O95" i="10"/>
  <c r="E8" i="15"/>
  <c r="L55" i="15"/>
  <c r="I458" i="17"/>
  <c r="J458" i="17" s="1"/>
  <c r="N8" i="7"/>
  <c r="N15" i="2"/>
  <c r="F12" i="14"/>
  <c r="F14" i="14" s="1"/>
  <c r="G35" i="8"/>
  <c r="N35" i="15"/>
  <c r="D29" i="14"/>
  <c r="I9" i="16"/>
  <c r="H11" i="13"/>
  <c r="M62" i="8"/>
  <c r="K46" i="15"/>
  <c r="N20" i="15"/>
  <c r="G52" i="12" l="1"/>
  <c r="E26" i="7"/>
  <c r="I529" i="4"/>
  <c r="J529" i="4" s="1"/>
  <c r="H515" i="4"/>
  <c r="H336" i="17"/>
  <c r="I336" i="17" s="1"/>
  <c r="L12" i="15"/>
  <c r="M12" i="15" s="1"/>
  <c r="O78" i="17"/>
  <c r="H78" i="17" s="1"/>
  <c r="I78" i="17" s="1"/>
  <c r="J78" i="17" s="1"/>
  <c r="M86" i="17"/>
  <c r="H398" i="17"/>
  <c r="I398" i="17" s="1"/>
  <c r="J398" i="17" s="1"/>
  <c r="H379" i="17"/>
  <c r="I379" i="17" s="1"/>
  <c r="J379" i="17" s="1"/>
  <c r="I380" i="17"/>
  <c r="J380" i="17" s="1"/>
  <c r="O519" i="17"/>
  <c r="H519" i="17" s="1"/>
  <c r="N25" i="15"/>
  <c r="E29" i="7"/>
  <c r="F7" i="2"/>
  <c r="I11" i="13"/>
  <c r="J11" i="13" s="1"/>
  <c r="N62" i="8"/>
  <c r="D7" i="13"/>
  <c r="E7" i="13" s="1"/>
  <c r="G33" i="8"/>
  <c r="I90" i="10"/>
  <c r="J90" i="10" s="1"/>
  <c r="N36" i="7"/>
  <c r="N45" i="2"/>
  <c r="G56" i="12"/>
  <c r="F58" i="12"/>
  <c r="G58" i="12" s="1"/>
  <c r="I11" i="6"/>
  <c r="J11" i="6" s="1"/>
  <c r="N62" i="2"/>
  <c r="G17" i="15"/>
  <c r="I4" i="9"/>
  <c r="J4" i="9" s="1"/>
  <c r="J5" i="9"/>
  <c r="N18" i="15"/>
  <c r="G60" i="15"/>
  <c r="F25" i="14"/>
  <c r="N4" i="14"/>
  <c r="N10" i="8"/>
  <c r="N30" i="15"/>
  <c r="M34" i="14"/>
  <c r="F63" i="12"/>
  <c r="G63" i="12" s="1"/>
  <c r="M43" i="8"/>
  <c r="N32" i="7"/>
  <c r="N41" i="2"/>
  <c r="L57" i="7"/>
  <c r="D29" i="7"/>
  <c r="G54" i="12"/>
  <c r="F8" i="7"/>
  <c r="N47" i="15"/>
  <c r="O525" i="10"/>
  <c r="I6" i="6"/>
  <c r="J6" i="6" s="1"/>
  <c r="N16" i="2"/>
  <c r="H387" i="4"/>
  <c r="O376" i="4"/>
  <c r="O375" i="4" s="1"/>
  <c r="E26" i="14"/>
  <c r="G14" i="15"/>
  <c r="I426" i="10"/>
  <c r="J426" i="10" s="1"/>
  <c r="L51" i="8"/>
  <c r="F12" i="7"/>
  <c r="F14" i="7" s="1"/>
  <c r="G35" i="2"/>
  <c r="F21" i="14"/>
  <c r="G37" i="12"/>
  <c r="M6" i="7"/>
  <c r="M13" i="2"/>
  <c r="N39" i="7"/>
  <c r="N48" i="2"/>
  <c r="I6" i="13"/>
  <c r="J6" i="13" s="1"/>
  <c r="N16" i="8"/>
  <c r="N13" i="14"/>
  <c r="N33" i="14"/>
  <c r="N42" i="8"/>
  <c r="N10" i="15"/>
  <c r="D8" i="15"/>
  <c r="F8" i="15" s="1"/>
  <c r="I543" i="10"/>
  <c r="J543" i="10" s="1"/>
  <c r="L53" i="8"/>
  <c r="G45" i="15"/>
  <c r="D9" i="6"/>
  <c r="G45" i="2"/>
  <c r="E9" i="6" s="1"/>
  <c r="L53" i="15"/>
  <c r="I537" i="17"/>
  <c r="J537" i="17" s="1"/>
  <c r="D10" i="6"/>
  <c r="G57" i="2"/>
  <c r="E10" i="6" s="1"/>
  <c r="C5" i="13"/>
  <c r="C4" i="13" s="1"/>
  <c r="L4" i="13" s="1"/>
  <c r="F8" i="8"/>
  <c r="N24" i="8"/>
  <c r="N15" i="14"/>
  <c r="N21" i="14" s="1"/>
  <c r="H429" i="4"/>
  <c r="O420" i="4"/>
  <c r="O419" i="4" s="1"/>
  <c r="E78" i="5" s="1"/>
  <c r="E77" i="5" s="1"/>
  <c r="H414" i="10"/>
  <c r="O405" i="10"/>
  <c r="O404" i="10" s="1"/>
  <c r="E76" i="11" s="1"/>
  <c r="E75" i="11" s="1"/>
  <c r="N34" i="7"/>
  <c r="N43" i="2"/>
  <c r="I489" i="10"/>
  <c r="J489" i="10" s="1"/>
  <c r="H482" i="10"/>
  <c r="N45" i="15"/>
  <c r="N63" i="15"/>
  <c r="D9" i="13"/>
  <c r="E9" i="13" s="1"/>
  <c r="G45" i="8"/>
  <c r="C7" i="6"/>
  <c r="F33" i="2"/>
  <c r="G39" i="15"/>
  <c r="D6" i="6"/>
  <c r="G27" i="2"/>
  <c r="E6" i="6" s="1"/>
  <c r="D10" i="13"/>
  <c r="E10" i="13" s="1"/>
  <c r="G57" i="8"/>
  <c r="N14" i="7"/>
  <c r="N21" i="7" s="1"/>
  <c r="N23" i="2"/>
  <c r="H372" i="10"/>
  <c r="O357" i="10"/>
  <c r="O356" i="10" s="1"/>
  <c r="J277" i="4"/>
  <c r="N37" i="14"/>
  <c r="N46" i="8"/>
  <c r="F10" i="7"/>
  <c r="F11" i="7" s="1"/>
  <c r="F26" i="7" s="1"/>
  <c r="G31" i="2"/>
  <c r="G33" i="15"/>
  <c r="N35" i="14"/>
  <c r="N44" i="8"/>
  <c r="H7" i="6"/>
  <c r="M21" i="2"/>
  <c r="G12" i="12"/>
  <c r="F7" i="12"/>
  <c r="N42" i="15"/>
  <c r="E7" i="8"/>
  <c r="N38" i="7"/>
  <c r="N47" i="2"/>
  <c r="O96" i="10"/>
  <c r="M99" i="10"/>
  <c r="O99" i="10" s="1"/>
  <c r="M98" i="10"/>
  <c r="O98" i="10" s="1"/>
  <c r="N33" i="7"/>
  <c r="N42" i="2"/>
  <c r="N48" i="15"/>
  <c r="I548" i="4"/>
  <c r="J548" i="4" s="1"/>
  <c r="L53" i="2"/>
  <c r="M104" i="4"/>
  <c r="O104" i="4" s="1"/>
  <c r="M103" i="4"/>
  <c r="O103" i="4" s="1"/>
  <c r="O101" i="4"/>
  <c r="N36" i="14"/>
  <c r="N45" i="8"/>
  <c r="L57" i="14"/>
  <c r="E7" i="15"/>
  <c r="G7" i="13"/>
  <c r="G4" i="13" s="1"/>
  <c r="K7" i="8"/>
  <c r="L55" i="14" s="1"/>
  <c r="M21" i="15"/>
  <c r="I10" i="6"/>
  <c r="J10" i="6" s="1"/>
  <c r="N58" i="2"/>
  <c r="H490" i="17"/>
  <c r="O480" i="17"/>
  <c r="O479" i="17" s="1"/>
  <c r="H8" i="6"/>
  <c r="M30" i="2"/>
  <c r="N32" i="14"/>
  <c r="N41" i="8"/>
  <c r="M16" i="15"/>
  <c r="J9" i="16"/>
  <c r="I5" i="16"/>
  <c r="N59" i="15"/>
  <c r="K36" i="15"/>
  <c r="N23" i="15"/>
  <c r="M43" i="15"/>
  <c r="N39" i="15"/>
  <c r="E79" i="5"/>
  <c r="E80" i="5"/>
  <c r="N24" i="7"/>
  <c r="N26" i="7" s="1"/>
  <c r="N34" i="2"/>
  <c r="N35" i="7"/>
  <c r="N44" i="2"/>
  <c r="N24" i="14"/>
  <c r="N26" i="14" s="1"/>
  <c r="N34" i="8"/>
  <c r="F58" i="15"/>
  <c r="N37" i="7"/>
  <c r="N46" i="2"/>
  <c r="D5" i="6"/>
  <c r="G8" i="2"/>
  <c r="E5" i="6" s="1"/>
  <c r="M21" i="8"/>
  <c r="F5" i="14"/>
  <c r="F8" i="14" s="1"/>
  <c r="G14" i="8"/>
  <c r="M31" i="14"/>
  <c r="F60" i="12"/>
  <c r="M40" i="8"/>
  <c r="E9" i="11"/>
  <c r="E7" i="11" s="1"/>
  <c r="N39" i="14"/>
  <c r="N48" i="8"/>
  <c r="M55" i="15"/>
  <c r="M24" i="15"/>
  <c r="F39" i="12"/>
  <c r="G39" i="12" s="1"/>
  <c r="M6" i="14"/>
  <c r="M13" i="8"/>
  <c r="M4" i="7"/>
  <c r="M10" i="2"/>
  <c r="I503" i="4"/>
  <c r="J503" i="4" s="1"/>
  <c r="H496" i="4"/>
  <c r="N29" i="15"/>
  <c r="H8" i="13"/>
  <c r="M30" i="8"/>
  <c r="E84" i="12"/>
  <c r="E83" i="12"/>
  <c r="M46" i="15"/>
  <c r="C4" i="6"/>
  <c r="L4" i="6" s="1"/>
  <c r="N47" i="8"/>
  <c r="N38" i="14"/>
  <c r="I440" i="4"/>
  <c r="J440" i="4" s="1"/>
  <c r="L51" i="2"/>
  <c r="J167" i="10"/>
  <c r="N44" i="15"/>
  <c r="I515" i="4" l="1"/>
  <c r="J515" i="4" s="1"/>
  <c r="H514" i="4"/>
  <c r="J336" i="17"/>
  <c r="M87" i="17"/>
  <c r="O86" i="17"/>
  <c r="O505" i="17"/>
  <c r="O504" i="17" s="1"/>
  <c r="O158" i="17" s="1"/>
  <c r="N43" i="15"/>
  <c r="K5" i="13"/>
  <c r="K4" i="13"/>
  <c r="E74" i="11"/>
  <c r="E73" i="11" s="1"/>
  <c r="N6" i="7"/>
  <c r="N13" i="2"/>
  <c r="D7" i="6"/>
  <c r="D4" i="6" s="1"/>
  <c r="G33" i="2"/>
  <c r="E7" i="6" s="1"/>
  <c r="D5" i="13"/>
  <c r="G8" i="8"/>
  <c r="F84" i="12"/>
  <c r="G7" i="12"/>
  <c r="F26" i="14"/>
  <c r="O102" i="4"/>
  <c r="O99" i="4" s="1"/>
  <c r="M102" i="4"/>
  <c r="O97" i="10"/>
  <c r="M97" i="10"/>
  <c r="I482" i="10"/>
  <c r="J482" i="10" s="1"/>
  <c r="H481" i="10"/>
  <c r="O94" i="10"/>
  <c r="N4" i="7"/>
  <c r="N10" i="2"/>
  <c r="I490" i="17"/>
  <c r="J490" i="17" s="1"/>
  <c r="H480" i="17"/>
  <c r="M44" i="7"/>
  <c r="M53" i="2"/>
  <c r="F74" i="12"/>
  <c r="G74" i="12" s="1"/>
  <c r="M44" i="14"/>
  <c r="M53" i="8"/>
  <c r="E76" i="5"/>
  <c r="E75" i="5" s="1"/>
  <c r="E6" i="5" s="1"/>
  <c r="O167" i="4"/>
  <c r="E85" i="12"/>
  <c r="N55" i="15"/>
  <c r="L13" i="15"/>
  <c r="I387" i="4"/>
  <c r="J387" i="4" s="1"/>
  <c r="H376" i="4"/>
  <c r="N16" i="15"/>
  <c r="I8" i="13"/>
  <c r="J8" i="13" s="1"/>
  <c r="N30" i="8"/>
  <c r="N6" i="14"/>
  <c r="N13" i="8"/>
  <c r="I7" i="13"/>
  <c r="J7" i="13" s="1"/>
  <c r="N21" i="8"/>
  <c r="K7" i="15"/>
  <c r="E29" i="14"/>
  <c r="F7" i="8"/>
  <c r="I7" i="6"/>
  <c r="J7" i="6" s="1"/>
  <c r="N21" i="2"/>
  <c r="G8" i="15"/>
  <c r="N34" i="14"/>
  <c r="N43" i="8"/>
  <c r="I414" i="10"/>
  <c r="J414" i="10" s="1"/>
  <c r="H405" i="10"/>
  <c r="M53" i="15"/>
  <c r="H525" i="10"/>
  <c r="O502" i="10"/>
  <c r="O501" i="10" s="1"/>
  <c r="E82" i="11" s="1"/>
  <c r="E81" i="11" s="1"/>
  <c r="E6" i="11" s="1"/>
  <c r="F29" i="7"/>
  <c r="G7" i="2"/>
  <c r="I372" i="10"/>
  <c r="J372" i="10" s="1"/>
  <c r="H357" i="10"/>
  <c r="N21" i="15"/>
  <c r="I519" i="17"/>
  <c r="J519" i="17" s="1"/>
  <c r="H505" i="17"/>
  <c r="I8" i="6"/>
  <c r="J8" i="6" s="1"/>
  <c r="N30" i="2"/>
  <c r="N46" i="15"/>
  <c r="M42" i="7"/>
  <c r="M51" i="2"/>
  <c r="N24" i="15"/>
  <c r="H495" i="4"/>
  <c r="I496" i="4"/>
  <c r="J496" i="4" s="1"/>
  <c r="N31" i="14"/>
  <c r="N40" i="8"/>
  <c r="I429" i="4"/>
  <c r="J429" i="4" s="1"/>
  <c r="H420" i="4"/>
  <c r="G60" i="12"/>
  <c r="G58" i="15"/>
  <c r="I4" i="16"/>
  <c r="J4" i="16" s="1"/>
  <c r="J5" i="16"/>
  <c r="N12" i="15"/>
  <c r="D7" i="15"/>
  <c r="M42" i="14"/>
  <c r="F70" i="12"/>
  <c r="G70" i="12" s="1"/>
  <c r="M51" i="8"/>
  <c r="L52" i="2" l="1"/>
  <c r="I514" i="4"/>
  <c r="J514" i="4" s="1"/>
  <c r="M89" i="17"/>
  <c r="O89" i="17" s="1"/>
  <c r="M90" i="17"/>
  <c r="O90" i="17" s="1"/>
  <c r="O87" i="17"/>
  <c r="M88" i="17" s="1"/>
  <c r="O88" i="17" s="1"/>
  <c r="H99" i="4"/>
  <c r="O6" i="4"/>
  <c r="O5" i="4" s="1"/>
  <c r="H94" i="10"/>
  <c r="O6" i="10"/>
  <c r="O5" i="10" s="1"/>
  <c r="H479" i="17"/>
  <c r="I480" i="17"/>
  <c r="J480" i="17" s="1"/>
  <c r="L50" i="15"/>
  <c r="E5" i="13"/>
  <c r="D4" i="13"/>
  <c r="I481" i="10"/>
  <c r="J481" i="10" s="1"/>
  <c r="L54" i="8"/>
  <c r="I376" i="4"/>
  <c r="J376" i="4" s="1"/>
  <c r="H375" i="4"/>
  <c r="H504" i="17"/>
  <c r="I505" i="17"/>
  <c r="J505" i="17" s="1"/>
  <c r="I495" i="4"/>
  <c r="J495" i="4" s="1"/>
  <c r="L54" i="2"/>
  <c r="N44" i="14"/>
  <c r="N53" i="8"/>
  <c r="H419" i="4"/>
  <c r="I420" i="4"/>
  <c r="J420" i="4" s="1"/>
  <c r="N53" i="15"/>
  <c r="I525" i="10"/>
  <c r="J525" i="10" s="1"/>
  <c r="H502" i="10"/>
  <c r="N42" i="7"/>
  <c r="N51" i="2"/>
  <c r="F7" i="15"/>
  <c r="M13" i="15"/>
  <c r="N44" i="7"/>
  <c r="N53" i="2"/>
  <c r="N42" i="14"/>
  <c r="N51" i="8"/>
  <c r="M4" i="6"/>
  <c r="E4" i="6"/>
  <c r="I405" i="10"/>
  <c r="J405" i="10" s="1"/>
  <c r="H404" i="10"/>
  <c r="O163" i="10"/>
  <c r="L49" i="15"/>
  <c r="F29" i="14"/>
  <c r="G7" i="8"/>
  <c r="I357" i="10"/>
  <c r="J357" i="10" s="1"/>
  <c r="H356" i="10"/>
  <c r="G84" i="12"/>
  <c r="M43" i="7" l="1"/>
  <c r="M52" i="2"/>
  <c r="H158" i="17"/>
  <c r="O85" i="17"/>
  <c r="H85" i="17" s="1"/>
  <c r="I85" i="17" s="1"/>
  <c r="J85" i="17" s="1"/>
  <c r="L51" i="15"/>
  <c r="I504" i="17"/>
  <c r="L52" i="15"/>
  <c r="H501" i="10"/>
  <c r="I502" i="10"/>
  <c r="J502" i="10" s="1"/>
  <c r="I479" i="17"/>
  <c r="J479" i="17" s="1"/>
  <c r="L54" i="15"/>
  <c r="I94" i="10"/>
  <c r="J94" i="10" s="1"/>
  <c r="L14" i="8"/>
  <c r="H6" i="10"/>
  <c r="M50" i="15"/>
  <c r="L49" i="2"/>
  <c r="I375" i="4"/>
  <c r="H167" i="4"/>
  <c r="G7" i="15"/>
  <c r="M45" i="14"/>
  <c r="F72" i="12"/>
  <c r="G72" i="12" s="1"/>
  <c r="M54" i="8"/>
  <c r="N45" i="14" s="1"/>
  <c r="I419" i="4"/>
  <c r="J419" i="4" s="1"/>
  <c r="L50" i="2"/>
  <c r="L49" i="8"/>
  <c r="I356" i="10"/>
  <c r="H163" i="10"/>
  <c r="M54" i="2"/>
  <c r="N45" i="7" s="1"/>
  <c r="M45" i="7"/>
  <c r="N13" i="15"/>
  <c r="M49" i="15"/>
  <c r="I404" i="10"/>
  <c r="J404" i="10" s="1"/>
  <c r="L50" i="8"/>
  <c r="E4" i="13"/>
  <c r="M4" i="13"/>
  <c r="I99" i="4"/>
  <c r="J99" i="4" s="1"/>
  <c r="L14" i="2"/>
  <c r="H6" i="4"/>
  <c r="N43" i="7" l="1"/>
  <c r="N52" i="2"/>
  <c r="H6" i="17"/>
  <c r="L14" i="15"/>
  <c r="M14" i="15" s="1"/>
  <c r="O6" i="17"/>
  <c r="O5" i="17" s="1"/>
  <c r="J504" i="17"/>
  <c r="I158" i="17"/>
  <c r="J158" i="17" s="1"/>
  <c r="L36" i="15"/>
  <c r="M51" i="15"/>
  <c r="M7" i="7"/>
  <c r="M9" i="7" s="1"/>
  <c r="M22" i="7" s="1"/>
  <c r="M14" i="2"/>
  <c r="L8" i="2"/>
  <c r="H4" i="4"/>
  <c r="I6" i="4"/>
  <c r="J6" i="4" s="1"/>
  <c r="H5" i="4"/>
  <c r="I5" i="4" s="1"/>
  <c r="J5" i="4" s="1"/>
  <c r="M40" i="7"/>
  <c r="M47" i="7" s="1"/>
  <c r="M53" i="7" s="1"/>
  <c r="M57" i="7" s="1"/>
  <c r="M49" i="2"/>
  <c r="L36" i="2"/>
  <c r="M54" i="15"/>
  <c r="M52" i="15"/>
  <c r="J356" i="10"/>
  <c r="M40" i="14"/>
  <c r="F69" i="12"/>
  <c r="M49" i="8"/>
  <c r="N49" i="15"/>
  <c r="M50" i="2"/>
  <c r="M41" i="7"/>
  <c r="I501" i="10"/>
  <c r="J501" i="10" s="1"/>
  <c r="L52" i="8"/>
  <c r="N50" i="15"/>
  <c r="J375" i="4"/>
  <c r="I167" i="4"/>
  <c r="J167" i="4" s="1"/>
  <c r="H5" i="10"/>
  <c r="I5" i="10" s="1"/>
  <c r="J5" i="10" s="1"/>
  <c r="H4" i="10"/>
  <c r="I6" i="10"/>
  <c r="J6" i="10" s="1"/>
  <c r="F71" i="12"/>
  <c r="G71" i="12" s="1"/>
  <c r="M41" i="14"/>
  <c r="M50" i="8"/>
  <c r="M7" i="14"/>
  <c r="M9" i="14" s="1"/>
  <c r="M22" i="14" s="1"/>
  <c r="F40" i="12"/>
  <c r="M14" i="8"/>
  <c r="L8" i="8"/>
  <c r="I163" i="10" l="1"/>
  <c r="J163" i="10" s="1"/>
  <c r="H5" i="17"/>
  <c r="I5" i="17" s="1"/>
  <c r="J5" i="17" s="1"/>
  <c r="H4" i="17"/>
  <c r="I6" i="17"/>
  <c r="L8" i="15"/>
  <c r="L7" i="15" s="1"/>
  <c r="J8" i="15" s="1"/>
  <c r="M36" i="15"/>
  <c r="N36" i="15" s="1"/>
  <c r="N51" i="15"/>
  <c r="M43" i="14"/>
  <c r="M47" i="14" s="1"/>
  <c r="M53" i="14" s="1"/>
  <c r="M57" i="14" s="1"/>
  <c r="F73" i="12"/>
  <c r="G73" i="12" s="1"/>
  <c r="M52" i="8"/>
  <c r="N7" i="14"/>
  <c r="N9" i="14" s="1"/>
  <c r="N22" i="14" s="1"/>
  <c r="N14" i="8"/>
  <c r="G69" i="12"/>
  <c r="F76" i="12"/>
  <c r="G76" i="12" s="1"/>
  <c r="O4" i="10"/>
  <c r="I4" i="10"/>
  <c r="J4" i="10" s="1"/>
  <c r="H5" i="6"/>
  <c r="L7" i="2"/>
  <c r="J8" i="2" s="1"/>
  <c r="N52" i="15"/>
  <c r="N7" i="7"/>
  <c r="N9" i="7" s="1"/>
  <c r="N22" i="7" s="1"/>
  <c r="N14" i="2"/>
  <c r="M8" i="2"/>
  <c r="N40" i="7"/>
  <c r="N49" i="2"/>
  <c r="M36" i="2"/>
  <c r="N41" i="7"/>
  <c r="N50" i="2"/>
  <c r="N54" i="15"/>
  <c r="N40" i="14"/>
  <c r="N49" i="8"/>
  <c r="H5" i="13"/>
  <c r="L7" i="8"/>
  <c r="J8" i="8" s="1"/>
  <c r="M8" i="8"/>
  <c r="G40" i="12"/>
  <c r="F42" i="12"/>
  <c r="I4" i="4"/>
  <c r="J4" i="4" s="1"/>
  <c r="O4" i="4"/>
  <c r="N41" i="14"/>
  <c r="N50" i="8"/>
  <c r="O4" i="17"/>
  <c r="N14" i="15"/>
  <c r="M8" i="15"/>
  <c r="L36" i="8"/>
  <c r="F6" i="11"/>
  <c r="F6" i="5"/>
  <c r="H9" i="6"/>
  <c r="J6" i="17" l="1"/>
  <c r="I4" i="17"/>
  <c r="J4" i="17" s="1"/>
  <c r="G42" i="12"/>
  <c r="F36" i="12"/>
  <c r="I9" i="6"/>
  <c r="J9" i="6" s="1"/>
  <c r="N36" i="2"/>
  <c r="I5" i="13"/>
  <c r="N8" i="8"/>
  <c r="O7" i="15"/>
  <c r="M7" i="15"/>
  <c r="J56" i="15"/>
  <c r="J59" i="15"/>
  <c r="J63" i="15"/>
  <c r="J30" i="15"/>
  <c r="J21" i="15"/>
  <c r="J16" i="15"/>
  <c r="J36" i="15"/>
  <c r="H4" i="6"/>
  <c r="L5" i="6" s="1"/>
  <c r="N47" i="7"/>
  <c r="N53" i="7" s="1"/>
  <c r="N57" i="7" s="1"/>
  <c r="I5" i="6"/>
  <c r="N8" i="2"/>
  <c r="N8" i="15"/>
  <c r="N43" i="14"/>
  <c r="N47" i="14" s="1"/>
  <c r="N53" i="14" s="1"/>
  <c r="N57" i="14" s="1"/>
  <c r="N52" i="8"/>
  <c r="H9" i="13"/>
  <c r="H4" i="13" s="1"/>
  <c r="L5" i="13" s="1"/>
  <c r="M36" i="8"/>
  <c r="J36" i="8"/>
  <c r="M55" i="7"/>
  <c r="M7" i="2"/>
  <c r="O7" i="2"/>
  <c r="J55" i="2"/>
  <c r="J58" i="2"/>
  <c r="J16" i="2"/>
  <c r="J62" i="2"/>
  <c r="J21" i="2"/>
  <c r="J30" i="2"/>
  <c r="M55" i="14"/>
  <c r="O7" i="8"/>
  <c r="M7" i="8"/>
  <c r="J55" i="8"/>
  <c r="J58" i="8"/>
  <c r="J62" i="8"/>
  <c r="J21" i="8"/>
  <c r="J16" i="8"/>
  <c r="J7" i="8" s="1"/>
  <c r="J30" i="8"/>
  <c r="J36" i="2"/>
  <c r="J7" i="2" l="1"/>
  <c r="J7" i="15"/>
  <c r="J5" i="13"/>
  <c r="I9" i="13"/>
  <c r="J9" i="13" s="1"/>
  <c r="N36" i="8"/>
  <c r="J5" i="6"/>
  <c r="I4" i="6"/>
  <c r="G36" i="12"/>
  <c r="F85" i="12"/>
  <c r="F83" i="12"/>
  <c r="N55" i="7"/>
  <c r="N7" i="2"/>
  <c r="N55" i="14"/>
  <c r="N7" i="8"/>
  <c r="N7" i="15"/>
  <c r="G85" i="12" l="1"/>
  <c r="G83" i="12"/>
  <c r="I4" i="13"/>
  <c r="M5" i="6"/>
  <c r="J4" i="6"/>
  <c r="M5" i="13" l="1"/>
  <c r="J4" i="13"/>
  <c r="N4" i="13"/>
</calcChain>
</file>

<file path=xl/comments1.xml><?xml version="1.0" encoding="utf-8"?>
<comments xmlns="http://schemas.openxmlformats.org/spreadsheetml/2006/main">
  <authors>
    <author/>
  </authors>
  <commentList>
    <comment ref="K42" authorId="0" shapeId="0">
      <text>
        <r>
          <rPr>
            <sz val="11"/>
            <color rgb="FF000000"/>
            <rFont val="Calibri"/>
            <family val="2"/>
            <scheme val="minor"/>
          </rPr>
          <t>-실제 보조금 수입 반영 
:-1,003,000원 
-&gt; 자부담 오 반영분 정정</t>
        </r>
      </text>
    </comment>
    <comment ref="K53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1~10지출: 39,020,000원
11~12예상지출: 8,160,000원
39,020,000원+8,160,000원=47,180,000원
예비비용 포함 48,000,000원
</t>
        </r>
      </text>
    </comment>
    <comment ref="K57" authorId="0" shapeId="0">
      <text>
        <r>
          <rPr>
            <sz val="11"/>
            <color rgb="FF000000"/>
            <rFont val="Calibri"/>
            <family val="2"/>
            <scheme val="minor"/>
          </rPr>
          <t>미선정</t>
        </r>
      </text>
    </comment>
    <comment ref="K58" authorId="0" shapeId="0">
      <text>
        <r>
          <rPr>
            <sz val="11"/>
            <color rgb="FF000000"/>
            <rFont val="Calibri"/>
            <family val="2"/>
            <scheme val="minor"/>
          </rPr>
          <t>미선정</t>
        </r>
      </text>
    </comment>
    <comment ref="K63" authorId="0" shapeId="0">
      <text>
        <r>
          <rPr>
            <sz val="11"/>
            <color rgb="FF000000"/>
            <rFont val="Calibri"/>
            <family val="2"/>
            <scheme val="minor"/>
          </rPr>
          <t>미선정</t>
        </r>
      </text>
    </comment>
    <comment ref="K64" authorId="0" shapeId="0">
      <text>
        <r>
          <rPr>
            <sz val="11"/>
            <color rgb="FF000000"/>
            <rFont val="Calibri"/>
            <family val="2"/>
            <scheme val="minor"/>
          </rPr>
          <t>미선정</t>
        </r>
      </text>
    </comment>
    <comment ref="K80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24.10.04선정
</t>
        </r>
      </text>
    </comment>
    <comment ref="K81" authorId="0" shapeId="0">
      <text>
        <r>
          <rPr>
            <sz val="11"/>
            <color rgb="FF000000"/>
            <rFont val="Calibri"/>
            <family val="2"/>
            <scheme val="minor"/>
          </rPr>
          <t>심곡2동행정복지센터 경로잔치 사업</t>
        </r>
      </text>
    </comment>
    <comment ref="K82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11.28 입금 
세입세출신설예정
</t>
        </r>
      </text>
    </comment>
    <comment ref="K87" authorId="0" shapeId="0">
      <text>
        <r>
          <rPr>
            <sz val="11"/>
            <color rgb="FF000000"/>
            <rFont val="Calibri"/>
            <family val="2"/>
            <scheme val="minor"/>
          </rPr>
          <t>1월~11/26까지 후원금 수입 44,454,460원
연말 기획모금 '크리스마스케익'이 모금회예산으로 대체
2023년 후원금 수입을 고려하여 5,000만원으로 상향조정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O96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송하늘,박혜령 퇴직적립금 여입금액
</t>
        </r>
      </text>
    </comment>
    <comment ref="M136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11월도시가스요금확인
</t>
        </r>
      </text>
    </comment>
    <comment ref="K150" authorId="0" shapeId="0">
      <text>
        <r>
          <rPr>
            <sz val="11"/>
            <color rgb="FF000000"/>
            <rFont val="Calibri"/>
            <family val="2"/>
            <scheme val="minor"/>
          </rPr>
          <t>해외연수 지원대상자 감소에 따른 감액</t>
        </r>
      </text>
    </comment>
    <comment ref="K152" authorId="0" shapeId="0">
      <text>
        <r>
          <rPr>
            <sz val="11"/>
            <color rgb="FF000000"/>
            <rFont val="Calibri"/>
            <family val="2"/>
            <scheme val="minor"/>
          </rPr>
          <t>외부강사 활용 증대에 따른 직원교육비 증액</t>
        </r>
      </text>
    </comment>
    <comment ref="K173" authorId="0" shapeId="0">
      <text>
        <r>
          <rPr>
            <sz val="11"/>
            <color rgb="FF000000"/>
            <rFont val="Calibri"/>
            <family val="2"/>
            <scheme val="minor"/>
          </rPr>
          <t>미사용으로 예산 감소</t>
        </r>
      </text>
    </comment>
    <comment ref="K176" authorId="0" shapeId="0">
      <text>
        <r>
          <rPr>
            <sz val="11"/>
            <color rgb="FF000000"/>
            <rFont val="Calibri"/>
            <family val="2"/>
            <scheme val="minor"/>
          </rPr>
          <t>이월금 사용 및 12월 서비스지원 결제로 인한 증감</t>
        </r>
      </text>
    </comment>
    <comment ref="K182" authorId="0" shapeId="0">
      <text>
        <r>
          <rPr>
            <sz val="11"/>
            <color rgb="FF000000"/>
            <rFont val="Calibri"/>
            <family val="2"/>
            <scheme val="minor"/>
          </rPr>
          <t>미사용으로 예산 감소</t>
        </r>
      </text>
    </comment>
    <comment ref="K184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항목 미사용으로 인한 감소
</t>
        </r>
      </text>
    </comment>
    <comment ref="K241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12월에 들어오는 돈은 2025년 1월에 나가기에 1~11월 지출예상금액 '43,100,000원'에서 여유분포함 44,100,000원 설정
</t>
        </r>
      </text>
    </comment>
    <comment ref="K252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어린이재단(산타원정대) 2,070,000원 </t>
        </r>
      </text>
    </comment>
    <comment ref="O269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초기 보탬e 카드 미사용하여 자부담 증액 = 47,800원
-자부담 : 1,047,800원
-보조금 : 5,000,000원 </t>
        </r>
      </text>
    </comment>
    <comment ref="K278" authorId="0" shapeId="0">
      <text>
        <r>
          <rPr>
            <sz val="11"/>
            <color rgb="FF000000"/>
            <rFont val="Calibri"/>
            <family val="2"/>
            <scheme val="minor"/>
          </rPr>
          <t>- SNS 발송 금액 충전 횟수 감소로 예산 감소
- 홍보물품 미제작으로 제작비 예산 감소
- 현수막 미제작 기타홍보비 횟수 감소로 예산 감소</t>
        </r>
      </text>
    </comment>
    <comment ref="K296" authorId="0" shapeId="0">
      <text>
        <r>
          <rPr>
            <sz val="11"/>
            <color rgb="FF000000"/>
            <rFont val="Calibri"/>
            <family val="2"/>
            <scheme val="minor"/>
          </rPr>
          <t>심곡2동행정복지센터 네트워크사업을 위해 예산증액(50만원)
주민참여공모전 50만원 감액</t>
        </r>
      </text>
    </comment>
    <comment ref="K308" authorId="0" shapeId="0">
      <text>
        <r>
          <rPr>
            <sz val="11"/>
            <color rgb="FF000000"/>
            <rFont val="Calibri"/>
            <family val="2"/>
            <scheme val="minor"/>
          </rPr>
          <t>감액
800,000원 -&gt; 0원
2024년 주민교육은 공동모금회 예산으로 진행으로 기존 예산 감액
(인권교육, 마을공동체교육 8월 완료)</t>
        </r>
      </text>
    </comment>
    <comment ref="K320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심곡2동행정복지센터 네트워크사업을 위해 예산감액(50만원)
네트워크모임을 50만원 증액
</t>
        </r>
      </text>
    </comment>
    <comment ref="K323" authorId="0" shapeId="0">
      <text>
        <r>
          <rPr>
            <sz val="11"/>
            <color rgb="FF000000"/>
            <rFont val="Calibri"/>
            <family val="2"/>
            <scheme val="minor"/>
          </rPr>
          <t>해리포터 기자단 다과, 식사, 답사비 미지출로 예산 감소</t>
        </r>
      </text>
    </comment>
    <comment ref="K331" authorId="0" shapeId="0">
      <text>
        <r>
          <rPr>
            <sz val="11"/>
            <color rgb="FF000000"/>
            <rFont val="Calibri"/>
            <family val="2"/>
            <scheme val="minor"/>
          </rPr>
          <t>감액
150,000 -&gt; 8,800
2024년 3월 1회 지출,
2024년 추가 지출계획 없음.
(공동모금회 사업비 사용)</t>
        </r>
      </text>
    </comment>
    <comment ref="K334" authorId="0" shapeId="0">
      <text>
        <r>
          <rPr>
            <sz val="11"/>
            <color rgb="FF000000"/>
            <rFont val="Calibri"/>
            <family val="2"/>
            <scheme val="minor"/>
          </rPr>
          <t>감액
300,000 -&gt; 47,550
2024년 3월 1회 지출,
2024년 추가 지출계획 없음.
(공동모금회 사업비 사용)</t>
        </r>
      </text>
    </comment>
    <comment ref="K349" authorId="0" shapeId="0">
      <text>
        <r>
          <rPr>
            <sz val="11"/>
            <color rgb="FF000000"/>
            <rFont val="Calibri"/>
            <family val="2"/>
            <scheme val="minor"/>
          </rPr>
          <t>자원봉사 보수교육, 간담회, 봉사자응대품, 세탁비, 예비비 미지출 및 횟수 감소로 예산 감소</t>
        </r>
      </text>
    </comment>
    <comment ref="K358" authorId="0" shapeId="0">
      <text>
        <r>
          <rPr>
            <sz val="11"/>
            <color rgb="FF000000"/>
            <rFont val="Calibri"/>
            <family val="2"/>
            <scheme val="minor"/>
          </rPr>
          <t>2024년도 개관행사 취소</t>
        </r>
      </text>
    </comment>
    <comment ref="K361" authorId="0" shapeId="0">
      <text>
        <r>
          <rPr>
            <sz val="11"/>
            <color rgb="FF000000"/>
            <rFont val="Calibri"/>
            <family val="2"/>
            <scheme val="minor"/>
          </rPr>
          <t>24년 자원봉사자, 후원자 감사의날  
후원금 실 지출 금액 
자원봉사사업 단위사업계획서 및 예산시트에 감사의날 예산은 포함되지 않음.</t>
        </r>
      </text>
    </comment>
    <comment ref="O380" authorId="0" shapeId="0">
      <text>
        <r>
          <rPr>
            <sz val="11"/>
            <color rgb="FF000000"/>
            <rFont val="Calibri"/>
            <family val="2"/>
            <scheme val="minor"/>
          </rPr>
          <t>급여 잔여액 반영</t>
        </r>
      </text>
    </comment>
    <comment ref="O386" authorId="0" shapeId="0">
      <text>
        <r>
          <rPr>
            <sz val="11"/>
            <color rgb="FF000000"/>
            <rFont val="Calibri"/>
            <family val="2"/>
            <scheme val="minor"/>
          </rPr>
          <t>시간외수당 미사용분 반영</t>
        </r>
      </text>
    </comment>
    <comment ref="O394" authorId="0" shapeId="0">
      <text>
        <r>
          <rPr>
            <sz val="11"/>
            <color rgb="FF000000"/>
            <rFont val="Calibri"/>
            <family val="2"/>
            <scheme val="minor"/>
          </rPr>
          <t>퇴직적립금 반환분(이성경) 및 잔여액 반영</t>
        </r>
      </text>
    </comment>
    <comment ref="O399" authorId="0" shapeId="0">
      <text>
        <r>
          <rPr>
            <sz val="11"/>
            <color rgb="FF000000"/>
            <rFont val="Calibri"/>
            <family val="2"/>
            <scheme val="minor"/>
          </rPr>
          <t>인건비 잔여액을 수용비로 변경</t>
        </r>
      </text>
    </comment>
    <comment ref="O516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무돌 담당자 변동 및 호봉 조정으로 인한 인건비(급여,제수당,퇴직금, 4대보험)
감소
 </t>
        </r>
      </text>
    </comment>
    <comment ref="O536" authorId="0" shapeId="0">
      <text>
        <r>
          <rPr>
            <sz val="11"/>
            <color rgb="FF000000"/>
            <rFont val="Calibri"/>
            <family val="2"/>
            <scheme val="minor"/>
          </rPr>
          <t>회의비 미지급으로 인한 예산조정
80,000 -&gt; 0</t>
        </r>
      </text>
    </comment>
    <comment ref="O539" authorId="0" shapeId="0">
      <text>
        <r>
          <rPr>
            <sz val="11"/>
            <color rgb="FF000000"/>
            <rFont val="Calibri"/>
            <family val="2"/>
            <scheme val="minor"/>
          </rPr>
          <t>회의비 미지급으로 인한 예산조정
400,000 -&gt; 100,000</t>
        </r>
      </text>
    </comment>
    <comment ref="O542" authorId="0" shapeId="0">
      <text>
        <r>
          <rPr>
            <sz val="11"/>
            <color rgb="FF000000"/>
            <rFont val="Calibri"/>
            <family val="2"/>
            <scheme val="minor"/>
          </rPr>
          <t>사무용품 구입비 증가로 인한 예산변경
400,000 -&gt; 780,000</t>
        </r>
      </text>
    </comment>
    <comment ref="O544" authorId="0" shapeId="0">
      <text>
        <r>
          <rPr>
            <sz val="11"/>
            <color rgb="FF000000"/>
            <rFont val="Calibri"/>
            <family val="2"/>
            <scheme val="minor"/>
          </rPr>
          <t>경기도형 평가 반영으로 인한 자문비 조정 400,000 -&gt; 500,000</t>
        </r>
      </text>
    </comment>
    <comment ref="O549" authorId="0" shapeId="0">
      <text>
        <r>
          <rPr>
            <sz val="11"/>
            <color rgb="FF000000"/>
            <rFont val="Calibri"/>
            <family val="2"/>
            <scheme val="minor"/>
          </rPr>
          <t>4월 담당자 공석으로 급여 삭감</t>
        </r>
      </text>
    </comment>
    <comment ref="O550" authorId="0" shapeId="0">
      <text>
        <r>
          <rPr>
            <sz val="11"/>
            <color rgb="FF000000"/>
            <rFont val="Calibri"/>
            <family val="2"/>
            <scheme val="minor"/>
          </rPr>
          <t>커뮤니티케어센터 사업 담당자 변동 및 호봉 조정으로 인한 인건비(급여, 수당, 퇴직금, 4대보험) 변동</t>
        </r>
      </text>
    </comment>
    <comment ref="O560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12개월 -&gt; 4개월
</t>
        </r>
      </text>
    </comment>
    <comment ref="O561" authorId="0" shapeId="0">
      <text>
        <r>
          <rPr>
            <sz val="11"/>
            <color rgb="FF000000"/>
            <rFont val="Calibri"/>
            <family val="2"/>
            <scheme val="minor"/>
          </rPr>
          <t>3개월-&gt; 5개월로 증가</t>
        </r>
      </text>
    </comment>
    <comment ref="O564" authorId="0" shapeId="0">
      <text>
        <r>
          <rPr>
            <sz val="11"/>
            <color rgb="FF000000"/>
            <rFont val="Calibri"/>
            <family val="2"/>
            <scheme val="minor"/>
          </rPr>
          <t>기존: 100,000원 -&gt; 변경: 15,000원</t>
        </r>
      </text>
    </comment>
    <comment ref="O580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4월 인건비 추가로 인한 사업비 증가
3,597,620 -&gt; 4,443,620
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O21" authorId="0" shapeId="0">
      <text>
        <r>
          <rPr>
            <sz val="11"/>
            <color rgb="FF000000"/>
            <rFont val="Calibri"/>
            <family val="2"/>
            <scheme val="minor"/>
          </rPr>
          <t>사업 삭제</t>
        </r>
      </text>
    </comment>
    <comment ref="O42" authorId="0" shapeId="0">
      <text>
        <r>
          <rPr>
            <sz val="11"/>
            <color rgb="FF000000"/>
            <rFont val="Calibri"/>
            <family val="2"/>
            <scheme val="minor"/>
          </rPr>
          <t>보조금 증가  +450천원</t>
        </r>
      </text>
    </comment>
    <comment ref="O44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2024년 12월 사용 예산 96,550원 
→ 1월 지출되어 10만원 증액 표시
-수정 전 : 6,000,000원
-수정 후 : 6,100,000원 </t>
        </r>
      </text>
    </comment>
    <comment ref="K56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5월 13일 자립정착금 300만원 지급 건 증액
-&gt; 재단 지원금증가로 증액
900만원-&gt; 930만원
</t>
        </r>
      </text>
    </comment>
    <comment ref="K61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증액 및 이자포함
</t>
        </r>
      </text>
    </comment>
    <comment ref="K68" authorId="0" shapeId="0">
      <text>
        <r>
          <rPr>
            <sz val="11"/>
            <color rgb="FF000000"/>
            <rFont val="Calibri"/>
            <family val="2"/>
            <scheme val="minor"/>
          </rPr>
          <t>장보지기원금 확정에 따른 예산 조정 
80만원-&gt; 60만원</t>
        </r>
      </text>
    </comment>
    <comment ref="K69" authorId="0" shapeId="0">
      <text>
        <r>
          <rPr>
            <sz val="11"/>
            <color rgb="FF000000"/>
            <rFont val="Calibri"/>
            <family val="2"/>
            <scheme val="minor"/>
          </rPr>
          <t>11월 20일 이체 예정
(경기공동모금회) -&gt; (공동모금회) 변경
중앙에서 후원금 집행</t>
        </r>
      </text>
    </comment>
    <comment ref="O70" authorId="0" shapeId="0">
      <text>
        <r>
          <rPr>
            <sz val="11"/>
            <color rgb="FF000000"/>
            <rFont val="Calibri"/>
            <family val="2"/>
            <scheme val="minor"/>
          </rPr>
          <t>64만원 -&gt; 640만원 증액
추가 공모 예정 -&gt; 760만원</t>
        </r>
      </text>
    </comment>
    <comment ref="O72" authorId="0" shapeId="0">
      <text>
        <r>
          <rPr>
            <sz val="11"/>
            <color rgb="FF000000"/>
            <rFont val="Calibri"/>
            <family val="2"/>
            <scheme val="minor"/>
          </rPr>
          <t>신설
사업선정 증액
20만원-&gt; 40만원</t>
        </r>
      </text>
    </comment>
    <comment ref="O73" authorId="0" shapeId="0">
      <text>
        <r>
          <rPr>
            <sz val="11"/>
            <color rgb="FF000000"/>
            <rFont val="Calibri"/>
            <family val="2"/>
            <scheme val="minor"/>
          </rPr>
          <t>신설</t>
        </r>
      </text>
    </comment>
    <comment ref="K74" authorId="0" shapeId="0">
      <text>
        <r>
          <rPr>
            <sz val="11"/>
            <color rgb="FF000000"/>
            <rFont val="Calibri"/>
            <family val="2"/>
            <scheme val="minor"/>
          </rPr>
          <t>사업비 신설(12월 공모 예정)</t>
        </r>
      </text>
    </comment>
    <comment ref="K94" authorId="0" shapeId="0">
      <text>
        <r>
          <rPr>
            <sz val="11"/>
            <color rgb="FF000000"/>
            <rFont val="Calibri"/>
            <family val="2"/>
            <scheme val="minor"/>
          </rPr>
          <t>12월 사업  종료 이월금 없음</t>
        </r>
      </text>
    </comment>
    <comment ref="O109" authorId="0" shapeId="0">
      <text>
        <r>
          <rPr>
            <sz val="11"/>
            <color rgb="FF000000"/>
            <rFont val="Calibri"/>
            <family val="2"/>
            <scheme val="minor"/>
          </rPr>
          <t>140만원 증액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K172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2분기 사업비 확정에 따른 조정
10,200,000원-&gt; 8,700,000원
</t>
        </r>
      </text>
    </comment>
    <comment ref="K175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우양재단 결식아동지원사업, 법원경찰청 이웃돕기 지원사업, 크리스마스의 기적 사업비 추가 진행에 따른 사업비 추가 
1,000,000원-&gt;4,500,000원
</t>
        </r>
      </text>
    </comment>
    <comment ref="K181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한부모 사회적 지지체계 형성사업 활용 
100만원 -&gt; 200만원 
</t>
        </r>
      </text>
    </comment>
    <comment ref="K183" authorId="0" shapeId="0">
      <text>
        <r>
          <rPr>
            <sz val="11"/>
            <color rgb="FF000000"/>
            <rFont val="Calibri"/>
            <family val="2"/>
            <scheme val="minor"/>
          </rPr>
          <t>크리스마스의 기적 사업비 관련한  예산 변경으로 인한 조정
700만원 -&gt; 500만원 감액</t>
        </r>
      </text>
    </comment>
    <comment ref="K185" authorId="0" shapeId="0">
      <text>
        <r>
          <rPr>
            <sz val="11"/>
            <color rgb="FF000000"/>
            <rFont val="Calibri"/>
            <family val="2"/>
            <scheme val="minor"/>
          </rPr>
          <t>한부모 지원 사업 및 위기가정 재기 지원 관련한 예산 변경으로 인한 조정 
1,000만원 -&gt; 450만원 감액</t>
        </r>
      </text>
    </comment>
    <comment ref="K187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하반기 지원사업 신청으로 인한 예산 조정 
300만원 -&gt; 650만원 증액
</t>
        </r>
      </text>
    </comment>
    <comment ref="O204" authorId="0" shapeId="0">
      <text>
        <r>
          <rPr>
            <sz val="11"/>
            <color rgb="FF000000"/>
            <rFont val="Calibri"/>
            <family val="2"/>
            <scheme val="minor"/>
          </rPr>
          <t>밑반찬, 도시락 서비스 인원 변경에 따른 행추가 진행.(총 금액 변동은 x)</t>
        </r>
      </text>
    </comment>
    <comment ref="O214" authorId="0" shapeId="0">
      <text>
        <r>
          <rPr>
            <sz val="11"/>
            <color rgb="FF000000"/>
            <rFont val="Calibri"/>
            <family val="2"/>
            <scheme val="minor"/>
          </rPr>
          <t>중감액 : 400,000원
사유 : 3분기부터 자부담 추가</t>
        </r>
      </text>
    </comment>
    <comment ref="O224" authorId="0" shapeId="0">
      <text>
        <r>
          <rPr>
            <sz val="11"/>
            <color rgb="FF000000"/>
            <rFont val="Calibri"/>
            <family val="2"/>
            <scheme val="minor"/>
          </rPr>
          <t>재단 지원금 30만원 증액 내용 확인 후
해당 내용 반영하여 금액 증가
(증액 : 300,000원)</t>
        </r>
      </text>
    </comment>
    <comment ref="K232" authorId="0" shapeId="0">
      <text>
        <r>
          <rPr>
            <sz val="11"/>
            <color rgb="FF000000"/>
            <rFont val="Calibri"/>
            <family val="2"/>
            <scheme val="minor"/>
          </rPr>
          <t>개관행사 증엑에 따른 감액 
32,000,000-&gt; 21,000,000</t>
        </r>
      </text>
    </comment>
    <comment ref="K254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신규
</t>
        </r>
      </text>
    </comment>
    <comment ref="O261" authorId="0" shapeId="0">
      <text>
        <r>
          <rPr>
            <sz val="11"/>
            <color rgb="FF000000"/>
            <rFont val="Calibri"/>
            <family val="2"/>
            <scheme val="minor"/>
          </rPr>
          <t>전년도 후원금이월금 10만원 사용금액 반영</t>
        </r>
      </text>
    </comment>
    <comment ref="O263" authorId="0" shapeId="0">
      <text>
        <r>
          <rPr>
            <sz val="11"/>
            <color rgb="FF000000"/>
            <rFont val="Calibri"/>
            <family val="2"/>
            <scheme val="minor"/>
          </rPr>
          <t>사업 삭제</t>
        </r>
      </text>
    </comment>
    <comment ref="K300" authorId="0" shapeId="0">
      <text>
        <r>
          <rPr>
            <sz val="11"/>
            <color rgb="FF000000"/>
            <rFont val="Calibri"/>
            <family val="2"/>
            <scheme val="minor"/>
          </rPr>
          <t>온마음펀드 예산 신청으로 인한 증액
기존 500,000원
온마음펀드 후원금 1,500,000원</t>
        </r>
      </text>
    </comment>
    <comment ref="K306" authorId="0" shapeId="0">
      <text>
        <r>
          <rPr>
            <sz val="11"/>
            <color rgb="FF000000"/>
            <rFont val="Calibri"/>
            <family val="2"/>
            <scheme val="minor"/>
          </rPr>
          <t>[세출 예산 조정]
- 멘토스 :  -500,000원(감액)
- 스마일 : +500,000원(증액)
이웃즐김팀 제2025-335호 기안</t>
        </r>
      </text>
    </comment>
    <comment ref="K309" authorId="0" shapeId="0">
      <text>
        <r>
          <rPr>
            <sz val="11"/>
            <color rgb="FF000000"/>
            <rFont val="Calibri"/>
            <family val="2"/>
            <scheme val="minor"/>
          </rPr>
          <t>[세출 예산 조정]
- 멘토스 : -500,000원(감액)
- 스마일 : +500,000원(증액)
**스마일 톡톡 강사비 지출에 따른 예산 증액
이웃즐김팀 제2025-335호 기안</t>
        </r>
      </text>
    </comment>
    <comment ref="K312" authorId="0" shapeId="0">
      <text>
        <r>
          <rPr>
            <sz val="11"/>
            <color rgb="FF000000"/>
            <rFont val="Calibri"/>
            <family val="2"/>
            <scheme val="minor"/>
          </rPr>
          <t>이자-&gt;사업비에 포함(10,000원)</t>
        </r>
      </text>
    </comment>
    <comment ref="K315" authorId="0" shapeId="0">
      <text>
        <r>
          <rPr>
            <sz val="11"/>
            <color rgb="FF000000"/>
            <rFont val="Calibri"/>
            <family val="2"/>
            <scheme val="minor"/>
          </rPr>
          <t>온마음펀드 예산 신청으로 인한 증액
기존 후원금 2,000,000원
온마음펀드 후원금 6,000,000원</t>
        </r>
      </text>
    </comment>
    <comment ref="O315" authorId="0" shapeId="0">
      <text>
        <r>
          <rPr>
            <sz val="11"/>
            <color rgb="FF000000"/>
            <rFont val="Calibri"/>
            <family val="2"/>
            <scheme val="minor"/>
          </rPr>
          <t>이자 수입 사업비로 지출 예정</t>
        </r>
      </text>
    </comment>
    <comment ref="O321" authorId="0" shapeId="0">
      <text>
        <r>
          <rPr>
            <sz val="11"/>
            <color rgb="FF000000"/>
            <rFont val="Calibri"/>
            <family val="2"/>
            <scheme val="minor"/>
          </rPr>
          <t>한끼스카우트 세목 신설</t>
        </r>
      </text>
    </comment>
    <comment ref="K339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개관행사 증액으로 인한 변경
1,000만원-&gt; 1400만원
</t>
        </r>
      </text>
    </comment>
    <comment ref="O358" authorId="0" shapeId="0">
      <text>
        <r>
          <rPr>
            <sz val="11"/>
            <color rgb="FF000000"/>
            <rFont val="Calibri"/>
            <family val="2"/>
            <scheme val="minor"/>
          </rPr>
          <t>담당자변경으로 항목증가
제수당중 시간외수당 증액, 가족수당 6월까지.</t>
        </r>
      </text>
    </comment>
    <comment ref="O381" authorId="0" shapeId="0">
      <text>
        <r>
          <rPr>
            <sz val="11"/>
            <color rgb="FF000000"/>
            <rFont val="Calibri"/>
            <family val="2"/>
            <scheme val="minor"/>
          </rPr>
          <t>인건비 증액분 운영비 반영</t>
        </r>
      </text>
    </comment>
    <comment ref="O431" authorId="0" shapeId="0">
      <text>
        <r>
          <rPr>
            <sz val="11"/>
            <color rgb="FF000000"/>
            <rFont val="Calibri"/>
            <family val="2"/>
            <scheme val="minor"/>
          </rPr>
          <t>시간외수당 증액 7만원에서 10만원으로</t>
        </r>
      </text>
    </comment>
    <comment ref="O447" authorId="0" shapeId="0">
      <text>
        <r>
          <rPr>
            <sz val="11"/>
            <color rgb="FF000000"/>
            <rFont val="Calibri"/>
            <family val="2"/>
            <scheme val="minor"/>
          </rPr>
          <t>인건비 증액분 운영비 반영</t>
        </r>
      </text>
    </comment>
    <comment ref="O451" authorId="0" shapeId="0">
      <text>
        <r>
          <rPr>
            <sz val="11"/>
            <color rgb="FF000000"/>
            <rFont val="Calibri"/>
            <family val="2"/>
            <scheme val="minor"/>
          </rPr>
          <t>소독비 금액 변경</t>
        </r>
      </text>
    </comment>
    <comment ref="O460" authorId="0" shapeId="0">
      <text>
        <r>
          <rPr>
            <sz val="11"/>
            <color rgb="FF000000"/>
            <rFont val="Calibri"/>
            <family val="2"/>
            <scheme val="minor"/>
          </rPr>
          <t>제세공과금 모두 지급하여 금액 변경</t>
        </r>
      </text>
    </comment>
    <comment ref="K520" authorId="0" shapeId="0">
      <text>
        <r>
          <rPr>
            <sz val="11"/>
            <color rgb="FF000000"/>
            <rFont val="Calibri"/>
            <family val="2"/>
            <scheme val="minor"/>
          </rPr>
          <t>7월부터 10만원 적용이라 6월까지 7만원 적용하고 7~12월까지 10만원 적용하여 추경변경 하였습니다.</t>
        </r>
      </text>
    </comment>
    <comment ref="K524" authorId="0" shapeId="0">
      <text>
        <r>
          <rPr>
            <sz val="11"/>
            <color rgb="FF000000"/>
            <rFont val="Calibri"/>
            <family val="2"/>
            <scheme val="minor"/>
          </rPr>
          <t>부족분은 퇴직 연금은 남는 예산안에서 수정하여 넣었습니다..!
+제수당에 포함되어있는 부분이랑 제수당안에서 변경입니다.</t>
        </r>
      </text>
    </comment>
    <comment ref="O531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사업비 상승으로 인한 조정
</t>
        </r>
      </text>
    </comment>
  </commentList>
</comments>
</file>

<file path=xl/sharedStrings.xml><?xml version="1.0" encoding="utf-8"?>
<sst xmlns="http://schemas.openxmlformats.org/spreadsheetml/2006/main" count="4228" uniqueCount="1201">
  <si>
    <t>2)세입내역</t>
  </si>
  <si>
    <t>3)세출내역</t>
  </si>
  <si>
    <t>2024년 심곡동종합사회복지관 임직원 보수일람표</t>
  </si>
  <si>
    <t>2024년 심곡동종합사회복지관 4차 추경예산서</t>
  </si>
  <si>
    <t>관</t>
  </si>
  <si>
    <t>(심곡동종합사회복지관)</t>
  </si>
  <si>
    <t>항</t>
  </si>
  <si>
    <t>(단위:원)</t>
  </si>
  <si>
    <t>목</t>
  </si>
  <si>
    <t>순위</t>
  </si>
  <si>
    <t>2024년 3차</t>
  </si>
  <si>
    <t>&lt;별지 제6호 서식&gt; (1)세입세출 총괄</t>
  </si>
  <si>
    <t>직위</t>
  </si>
  <si>
    <t>2024년4차</t>
  </si>
  <si>
    <t>2024년 4차</t>
  </si>
  <si>
    <t>증가(B)-(A)</t>
  </si>
  <si>
    <t>성명</t>
  </si>
  <si>
    <t>호봉</t>
  </si>
  <si>
    <t>2024년 4차예산 세부 내역</t>
  </si>
  <si>
    <t>개월</t>
  </si>
  <si>
    <t>기본급</t>
  </si>
  <si>
    <t>기본급*개월</t>
  </si>
  <si>
    <r>
      <rPr>
        <sz val="12"/>
        <color rgb="FFFF0000"/>
        <rFont val="Dotum"/>
        <family val="3"/>
        <charset val="129"/>
      </rPr>
      <t xml:space="preserve">*확인 및 작성 완료 후 = 노랑색 배경 </t>
    </r>
    <r>
      <rPr>
        <sz val="12"/>
        <color theme="1"/>
        <rFont val="Dotum"/>
        <family val="3"/>
        <charset val="129"/>
      </rPr>
      <t xml:space="preserve">
*줄 추가 가능 = 반드시 수식 연결 할 것 
*증감 있을 시 = 세목 부분 메모 삽입</t>
    </r>
  </si>
  <si>
    <t>제출일자 : 2024.12  (단위: 원)</t>
  </si>
  <si>
    <t>기본급*개월수
 생활임금</t>
  </si>
  <si>
    <r>
      <rPr>
        <sz val="12"/>
        <color theme="1"/>
        <rFont val="Dotum"/>
        <family val="3"/>
        <charset val="129"/>
      </rPr>
      <t xml:space="preserve">작성 완료 후 = 노랑색 배경 
줄 추가 가능 = 반드시 수식 연결 할 것 
</t>
    </r>
    <r>
      <rPr>
        <b/>
        <sz val="12"/>
        <color theme="1"/>
        <rFont val="Dotum"/>
        <family val="3"/>
        <charset val="129"/>
      </rPr>
      <t>증감 있을 시 = 메모 삽입(증감액과 사유)</t>
    </r>
  </si>
  <si>
    <t>제수당</t>
  </si>
  <si>
    <t>세     입</t>
  </si>
  <si>
    <t>인건비 
  소계(A)</t>
  </si>
  <si>
    <t>(A)</t>
  </si>
  <si>
    <t>(B)</t>
  </si>
  <si>
    <t>퇴직적립금
 (B)</t>
  </si>
  <si>
    <t>액수</t>
  </si>
  <si>
    <t>액 수</t>
  </si>
  <si>
    <t>비율</t>
  </si>
  <si>
    <t>비 율(%)</t>
  </si>
  <si>
    <t>세     출</t>
  </si>
  <si>
    <t>총계</t>
  </si>
  <si>
    <t>사회보험공제액
 (생활임금포함)
 (C)</t>
  </si>
  <si>
    <t>인건비합산
 (A+B+C)</t>
  </si>
  <si>
    <t>증감(B)-(A)</t>
  </si>
  <si>
    <t>명절휴가비</t>
  </si>
  <si>
    <t>시간외
 근무수당</t>
  </si>
  <si>
    <t>가족수당</t>
  </si>
  <si>
    <t>직책수당</t>
  </si>
  <si>
    <t>관리자수당</t>
  </si>
  <si>
    <t>연가보상비</t>
  </si>
  <si>
    <t>관장</t>
  </si>
  <si>
    <t>연정준</t>
  </si>
  <si>
    <t>계</t>
  </si>
  <si>
    <t>-</t>
  </si>
  <si>
    <t>01</t>
  </si>
  <si>
    <t>사업수입</t>
  </si>
  <si>
    <t>소계</t>
  </si>
  <si>
    <t>사무비</t>
  </si>
  <si>
    <t>합계</t>
  </si>
  <si>
    <t>가족기능강화사업수입</t>
  </si>
  <si>
    <t>부장</t>
  </si>
  <si>
    <t>이지완</t>
  </si>
  <si>
    <t>인건비</t>
  </si>
  <si>
    <t>과장</t>
  </si>
  <si>
    <t>장윤희</t>
  </si>
  <si>
    <t>1. 학교부적응학생프로그램</t>
  </si>
  <si>
    <t>급여</t>
  </si>
  <si>
    <t>기본급 합계</t>
  </si>
  <si>
    <t>선임
 사회복지사</t>
  </si>
  <si>
    <t xml:space="preserve">  지원금</t>
  </si>
  <si>
    <t>이주연</t>
  </si>
  <si>
    <t>이수준</t>
  </si>
  <si>
    <t>2. 사랑의교실</t>
  </si>
  <si>
    <t>이성국</t>
  </si>
  <si>
    <t>관장 4호봉</t>
  </si>
  <si>
    <t>3,100,400원*</t>
  </si>
  <si>
    <t>3월=</t>
  </si>
  <si>
    <t>안은빈</t>
  </si>
  <si>
    <t>관장 5호봉</t>
  </si>
  <si>
    <t>3,227,600원*</t>
  </si>
  <si>
    <t>9월=</t>
  </si>
  <si>
    <t>부장 23호봉</t>
  </si>
  <si>
    <t>4,585,800원*</t>
  </si>
  <si>
    <t>박지현</t>
  </si>
  <si>
    <t>지역사회보호사업수입</t>
  </si>
  <si>
    <t>12월=</t>
  </si>
  <si>
    <t>과장 12호봉</t>
  </si>
  <si>
    <t>3,421,800원*</t>
  </si>
  <si>
    <t>2월=</t>
  </si>
  <si>
    <t>과장 13호봉</t>
  </si>
  <si>
    <t>3,507,800원*</t>
  </si>
  <si>
    <t>10월=</t>
  </si>
  <si>
    <t>이수정</t>
  </si>
  <si>
    <t>선임사회복지사 18호봉</t>
  </si>
  <si>
    <t>3,541,900원*</t>
  </si>
  <si>
    <t>7월=</t>
  </si>
  <si>
    <t>가족기능강화
사업수입</t>
  </si>
  <si>
    <t>선임사회복지사 13호봉</t>
  </si>
  <si>
    <t>3,190,400원*</t>
  </si>
  <si>
    <t>1. 급식서비스</t>
  </si>
  <si>
    <t>선임사회복지사 14호봉</t>
  </si>
  <si>
    <t>3,267,000원*</t>
  </si>
  <si>
    <t>선임사회복지사 12호봉</t>
  </si>
  <si>
    <t>3,120,100원*</t>
  </si>
  <si>
    <t>5월=</t>
  </si>
  <si>
    <t xml:space="preserve">   유료</t>
  </si>
  <si>
    <t>사회복지사</t>
  </si>
  <si>
    <t>유현화</t>
  </si>
  <si>
    <t>선임사회복지사 7호봉</t>
  </si>
  <si>
    <t>2,641,000원*</t>
  </si>
  <si>
    <t>선임사회복지사 6호봉</t>
  </si>
  <si>
    <t>2,549,300원*</t>
  </si>
  <si>
    <t>복지네트워크구축사업</t>
  </si>
  <si>
    <t>1월=</t>
  </si>
  <si>
    <t>사회복지사 1호봉</t>
  </si>
  <si>
    <t>2,140,300원*</t>
  </si>
  <si>
    <t>8월=</t>
  </si>
  <si>
    <t>사회복지사 2호봉</t>
  </si>
  <si>
    <t>2,180,200원*</t>
  </si>
  <si>
    <t>선임사회복지사 16호봉</t>
  </si>
  <si>
    <t>3,411,300원*</t>
  </si>
  <si>
    <t>이혜경</t>
  </si>
  <si>
    <t>사회복지사 5호봉</t>
  </si>
  <si>
    <t>2,321,900원*</t>
  </si>
  <si>
    <t>4월=</t>
  </si>
  <si>
    <t>사회복지사 6호봉</t>
  </si>
  <si>
    <t>2,381,300원*</t>
  </si>
  <si>
    <t>1.실습지도</t>
  </si>
  <si>
    <t>사회복지사 4호봉</t>
  </si>
  <si>
    <t>2,262,000원*</t>
  </si>
  <si>
    <t>김지윤</t>
  </si>
  <si>
    <t xml:space="preserve">   실습비</t>
  </si>
  <si>
    <t>퇴직금 및 퇴직적립금</t>
  </si>
  <si>
    <t>1,933,180원*</t>
  </si>
  <si>
    <t>지역사회보호
사업수입</t>
  </si>
  <si>
    <t>교육문화사업수입</t>
  </si>
  <si>
    <t>사회복지사 3호봉</t>
  </si>
  <si>
    <t>2,004,990원*</t>
  </si>
  <si>
    <t>2,219,800원*</t>
  </si>
  <si>
    <t>박진호</t>
  </si>
  <si>
    <t>사회보험부담금</t>
  </si>
  <si>
    <t>1,141,500원*</t>
  </si>
  <si>
    <t>1. 논술스피치교실</t>
  </si>
  <si>
    <t>이소연</t>
  </si>
  <si>
    <t>기타후생경비</t>
  </si>
  <si>
    <t>5월 =</t>
  </si>
  <si>
    <t>2024년 심곡동종합사회복지관 임직원 보수일람표(수정)</t>
  </si>
  <si>
    <t>자활지원 등 기타사업</t>
  </si>
  <si>
    <t>복지네트워크구축
사업수입</t>
  </si>
  <si>
    <t>선임사회복지사 9호봉</t>
  </si>
  <si>
    <t>선임사회복지사 10호봉</t>
  </si>
  <si>
    <t xml:space="preserve">1. 꿈볶는카페 </t>
  </si>
  <si>
    <t>선임사회복지사 8호봉</t>
  </si>
  <si>
    <t>794,820원*</t>
  </si>
  <si>
    <t>1월 =</t>
  </si>
  <si>
    <t>사회복지사 7호봉</t>
  </si>
  <si>
    <t>2,470,200원*</t>
  </si>
  <si>
    <t xml:space="preserve">  운영수입금</t>
  </si>
  <si>
    <t>업무추진비</t>
  </si>
  <si>
    <t>기관운영비</t>
  </si>
  <si>
    <t>02</t>
  </si>
  <si>
    <t>기본급(생활임금)</t>
  </si>
  <si>
    <t>과년도수입</t>
  </si>
  <si>
    <t>생활임금</t>
  </si>
  <si>
    <t>교육문화
사업수입</t>
  </si>
  <si>
    <t>직책보조비</t>
  </si>
  <si>
    <t>회의비</t>
  </si>
  <si>
    <t>제수당 합계</t>
  </si>
  <si>
    <t>1.과년도수입</t>
  </si>
  <si>
    <t>03</t>
  </si>
  <si>
    <t>보조금수입</t>
  </si>
  <si>
    <t>명절휴가비   합계</t>
  </si>
  <si>
    <t>과년도
수입</t>
  </si>
  <si>
    <t>운영비</t>
  </si>
  <si>
    <t>시군구보조금</t>
  </si>
  <si>
    <t>여비</t>
  </si>
  <si>
    <t>이혜진</t>
  </si>
  <si>
    <t>1.시군구보조금(경상보조금)</t>
  </si>
  <si>
    <t>김민지</t>
  </si>
  <si>
    <t>.,</t>
  </si>
  <si>
    <t>기타보조금</t>
  </si>
  <si>
    <t>이은진</t>
  </si>
  <si>
    <t>수용비및수수료</t>
  </si>
  <si>
    <t>이승준</t>
  </si>
  <si>
    <t>최수민</t>
  </si>
  <si>
    <t>공공요금</t>
  </si>
  <si>
    <t>1. 경로식당운영비</t>
  </si>
  <si>
    <t>조희진</t>
  </si>
  <si>
    <t>제세공과금</t>
  </si>
  <si>
    <t>2. 밑반찬운영비</t>
  </si>
  <si>
    <t>3. 무료급식소조리사인건비</t>
  </si>
  <si>
    <t>보조금
수입</t>
  </si>
  <si>
    <t>4. 무료급식소영양사인건비</t>
  </si>
  <si>
    <t>5. 푸드뱅크</t>
  </si>
  <si>
    <t>6. 푸드마켓</t>
  </si>
  <si>
    <t>7. 푸드뱅크코디네이터</t>
  </si>
  <si>
    <t>차량비</t>
  </si>
  <si>
    <t xml:space="preserve"> </t>
  </si>
  <si>
    <t>8. 무한돌봄네트워크</t>
  </si>
  <si>
    <t>9 . 햇살나눔사업</t>
  </si>
  <si>
    <t>연료비</t>
  </si>
  <si>
    <t>10. 평생교육</t>
  </si>
  <si>
    <t>11. 커뮤니티케어센터</t>
  </si>
  <si>
    <t>12. 어린이날행사</t>
  </si>
  <si>
    <t>13. 푸드마켓코디네이터</t>
  </si>
  <si>
    <t>14. 스마트복지안전공동체</t>
  </si>
  <si>
    <t>기타운영비</t>
  </si>
  <si>
    <t>재산
조성비</t>
  </si>
  <si>
    <t>시간외근무수당</t>
  </si>
  <si>
    <t>연84만원이내</t>
  </si>
  <si>
    <t>04</t>
  </si>
  <si>
    <t>후원금수입</t>
  </si>
  <si>
    <t>후원금
수입</t>
  </si>
  <si>
    <t>시설비</t>
  </si>
  <si>
    <t>지정후원금</t>
  </si>
  <si>
    <t>자산취득비</t>
  </si>
  <si>
    <t>1. 어린이재단</t>
  </si>
  <si>
    <t>2. 결연후원금</t>
  </si>
  <si>
    <t>3. (주)부광정공(사업비및기타환경개선지원)</t>
  </si>
  <si>
    <t>4. 정율사관학원(신학기지원등)</t>
  </si>
  <si>
    <t>시설장비유지비</t>
  </si>
  <si>
    <t>5. 너나우리(GS파워)</t>
  </si>
  <si>
    <t>사업비</t>
  </si>
  <si>
    <t>6.어린이재단(김동진장학금)</t>
  </si>
  <si>
    <t>113</t>
  </si>
  <si>
    <t>일용잡금</t>
  </si>
  <si>
    <t>7.부천희망재단(소원을말해요)</t>
  </si>
  <si>
    <t xml:space="preserve">예산편성 시 업무 진행 순서 </t>
  </si>
  <si>
    <t>8. 월드비전(꿈날개클럽주니어지원사업)</t>
  </si>
  <si>
    <t>115</t>
  </si>
  <si>
    <t xml:space="preserve">운영위원 회의 자료 작성 (진행·예정 사업) → 세입 · 세출 확정 → 사업계획서 작성 → 세부사업계획서 작성 </t>
  </si>
  <si>
    <t>사업계획서 작성 GOGO -&gt;</t>
  </si>
  <si>
    <t>9. 한국사회복지관협회 (취약계층난방비지원)</t>
  </si>
  <si>
    <t>2024년 사업계획서</t>
  </si>
  <si>
    <t>비지정후원금</t>
  </si>
  <si>
    <t>10. 우양재단(먹거리지원사업)</t>
  </si>
  <si>
    <t>11. 원더풀의원(원더풀하트 프로젝트)</t>
  </si>
  <si>
    <t>세부사업계획</t>
  </si>
  <si>
    <t>12. 이랜드복지재단(SOS위고사업)</t>
  </si>
  <si>
    <r>
      <rPr>
        <b/>
        <sz val="13"/>
        <color rgb="FF0000FF"/>
        <rFont val="함초롬바탕"/>
        <family val="1"/>
        <charset val="129"/>
      </rPr>
      <t>아래 ↓   세부사업계획서 작성 완료 후 글자색</t>
    </r>
    <r>
      <rPr>
        <b/>
        <sz val="13"/>
        <color rgb="FFFF0000"/>
        <rFont val="함초롬바탕"/>
        <family val="1"/>
        <charset val="129"/>
      </rPr>
      <t xml:space="preserve"> 빨간색</t>
    </r>
    <r>
      <rPr>
        <b/>
        <sz val="13"/>
        <color rgb="FF0000FF"/>
        <rFont val="함초롬바탕"/>
        <family val="1"/>
        <charset val="129"/>
      </rPr>
      <t xml:space="preserve">으로 </t>
    </r>
  </si>
  <si>
    <t>분류</t>
  </si>
  <si>
    <t>13. 희망브리지전국재해구호협회(다시,희망)</t>
  </si>
  <si>
    <t>세부사업명</t>
  </si>
  <si>
    <t>퇴직적립금</t>
  </si>
  <si>
    <t>2024년</t>
  </si>
  <si>
    <t>사업내용</t>
  </si>
  <si>
    <t>기대효과</t>
  </si>
  <si>
    <t>14. 공동모금회(사회적관계망형성)</t>
  </si>
  <si>
    <t>3차예산
(단위:
천원)</t>
  </si>
  <si>
    <t>전입금</t>
  </si>
  <si>
    <t>4차예산
(단위:
천원)</t>
  </si>
  <si>
    <t>1/12월=</t>
  </si>
  <si>
    <t>11월박혜령178360</t>
  </si>
  <si>
    <t>사업비
(사례관리기능)</t>
  </si>
  <si>
    <t>퇴직적립금(생활임금)</t>
  </si>
  <si>
    <t>사례발굴사업비</t>
  </si>
  <si>
    <t>1.
사례
관리
기능</t>
  </si>
  <si>
    <t>15.공동모금회(설맞이저소득층특별지원)</t>
  </si>
  <si>
    <t>사
례
관
리
사
업</t>
  </si>
  <si>
    <t>퇴직연금수수료</t>
  </si>
  <si>
    <t>사례개입사업비</t>
  </si>
  <si>
    <t>연1회</t>
  </si>
  <si>
    <t>16.우양재단(생일축하프로젝트)</t>
  </si>
  <si>
    <t>116</t>
  </si>
  <si>
    <t>17.한국난방관리(직원회식지원)</t>
  </si>
  <si>
    <t>사례발굴
사업</t>
  </si>
  <si>
    <t>18.어린이재단(이주배경아동학습비지원)</t>
  </si>
  <si>
    <t>법인전입금</t>
  </si>
  <si>
    <t>19.우양재단(식재료지원)</t>
  </si>
  <si>
    <t>▷당사자 가정 및 주민 의뢰를 통한 발굴
▷유관기관 의뢰를 통한 발굴
▷권역기초조사
▷응급위기관리사업</t>
  </si>
  <si>
    <t>▷복지사각지대의 요보호대상자 발굴
▷지역사회 내 취약계층의 복지 현황 파악 
▷응급위기 상황 대처 역량 강화</t>
  </si>
  <si>
    <t>사례개입
사업</t>
  </si>
  <si>
    <t>20.진말몽당축제(심곡1동주민자치회)</t>
  </si>
  <si>
    <r>
      <rPr>
        <b/>
        <sz val="10"/>
        <color rgb="FF000000"/>
        <rFont val="Dotum"/>
        <family val="3"/>
        <charset val="129"/>
      </rPr>
      <t>국민연금</t>
    </r>
    <r>
      <rPr>
        <sz val="10"/>
        <color rgb="FF000000"/>
        <rFont val="돋움"/>
        <family val="3"/>
        <charset val="129"/>
      </rPr>
      <t>(기타임금-처우,특수근무포함)</t>
    </r>
  </si>
  <si>
    <t>▷사례개입
 -초기면접
 -대상자선정 및 서비스판정 -개입계획수립
 -상담
 -사례회의
 -평가회의
▷통합사례회의
▷햇살나눔사업
▷생명마을만들기</t>
  </si>
  <si>
    <t>서비스연계사업비</t>
  </si>
  <si>
    <t>▷사례관리대상자에 대한 서비스 조정을 통해 중복수혜 예방
▷통합적인 사례관리를 통한 서비스의 전문성 향상
▷관내 유관기관간의 전문서비스네트워크 구축</t>
  </si>
  <si>
    <t>21.수해피해지원(부천희망재단)</t>
  </si>
  <si>
    <t>서비스연계사업</t>
  </si>
  <si>
    <t>22.행복가정학습지원사업(KT&amp;G)</t>
  </si>
  <si>
    <t>▷내부·외부 서비스 연계
 -기본생활지원
 -심리정서지원
 -건강지원
 -가족기능지원
 -교육발달지원
 -경제적지원</t>
  </si>
  <si>
    <t>▷대상자의 역량강화
▷아동 및 가족지원을 통한 가족기능강화 
▷통합적인 사례관리를 통한 재가보호</t>
  </si>
  <si>
    <t>2.
서
비
스
제
공
기
능</t>
  </si>
  <si>
    <t>가
족
기
능
강
화
사
업</t>
  </si>
  <si>
    <t>23.에너지빈곤가정지원사업(어린이재단)</t>
  </si>
  <si>
    <t>사업비
(서비스제공기능사업)</t>
  </si>
  <si>
    <t>가족기능강화사업비</t>
  </si>
  <si>
    <t>24.신한금융희망재단(주거지원사업)</t>
  </si>
  <si>
    <r>
      <rPr>
        <b/>
        <sz val="10"/>
        <color rgb="FF000000"/>
        <rFont val="Dotum"/>
        <family val="3"/>
        <charset val="129"/>
      </rPr>
      <t>건강보험</t>
    </r>
    <r>
      <rPr>
        <sz val="10"/>
        <color rgb="FF000000"/>
        <rFont val="돋움"/>
        <family val="3"/>
        <charset val="129"/>
      </rPr>
      <t>(기타임금포함)</t>
    </r>
  </si>
  <si>
    <t>26.경로잔치(심곡2행정복지센터)</t>
  </si>
  <si>
    <t>학교부적응
학생프로그램(햇빛자리)</t>
  </si>
  <si>
    <t>법인전입금(후원금)</t>
  </si>
  <si>
    <t>27.어린이재단(산타원정대)</t>
  </si>
  <si>
    <t>▷학교 내 징계 청소년 및
부적응 학생을 위한 집단상담, 원예치료, 학교폭력예방교육 등 진행</t>
  </si>
  <si>
    <t>▷학생들의 학교적응력 향상
▷청소년 비행 예방</t>
  </si>
  <si>
    <t>너나우리
(아동성장
 프로그램)</t>
  </si>
  <si>
    <t>28. 기타외부공모사업</t>
  </si>
  <si>
    <t xml:space="preserve"> 장기요양보험료</t>
  </si>
  <si>
    <t>▷자녀를 둔 저소득 가정을 대상으로 가족캠프를 진행하여 갈등 및 스트레스 해소 지원</t>
  </si>
  <si>
    <t>▷가족 구성원 간 갈등 및 스트레스 해소
▷아동의 건강한 성장 지원</t>
  </si>
  <si>
    <t>캠핑장비대여사업</t>
  </si>
  <si>
    <t>지역사회보호사업비</t>
  </si>
  <si>
    <t>0.9082%/7.09%</t>
  </si>
  <si>
    <t>▷캠핑을 쉽게 접할 수 있도록 저렴한 비용으로 캠핑 장비를 대여하여 건강한 여가문화생활 지원</t>
  </si>
  <si>
    <t>▷가족에 대한 여가선용의 기회 제공
▷여가활동을 통한 가족의 유대감 향상</t>
  </si>
  <si>
    <t>교육문화사업비</t>
  </si>
  <si>
    <r>
      <rPr>
        <b/>
        <sz val="10"/>
        <color rgb="FF000000"/>
        <rFont val="Dotum"/>
        <family val="3"/>
        <charset val="129"/>
      </rPr>
      <t>고용보험</t>
    </r>
    <r>
      <rPr>
        <sz val="10"/>
        <color rgb="FF000000"/>
        <rFont val="돋움"/>
        <family val="3"/>
        <charset val="129"/>
      </rPr>
      <t>(기타임금포함)</t>
    </r>
  </si>
  <si>
    <t>이월금</t>
  </si>
  <si>
    <r>
      <rPr>
        <b/>
        <sz val="10"/>
        <color rgb="FF000000"/>
        <rFont val="Dotum"/>
        <family val="3"/>
        <charset val="129"/>
      </rPr>
      <t>산재보험료</t>
    </r>
    <r>
      <rPr>
        <sz val="10"/>
        <color rgb="FF000000"/>
        <rFont val="돋움"/>
        <family val="3"/>
        <charset val="129"/>
      </rPr>
      <t>(기타임금포함)</t>
    </r>
  </si>
  <si>
    <t>지
역
사
회
보
호
사
업</t>
  </si>
  <si>
    <t>경로식당</t>
  </si>
  <si>
    <t>자활지원등기타사업비</t>
  </si>
  <si>
    <t>117</t>
  </si>
  <si>
    <t>▷정기적인 중식 제공 및 거동불편대상자 식사 배달</t>
  </si>
  <si>
    <t>▷지역사회 거주하는 요보호노인을 대상으로 식사제공을 통한 결식방지 
▷정기적인 안부확인 및 서비스 연계 가능</t>
  </si>
  <si>
    <t>밑반찬
배달</t>
  </si>
  <si>
    <t>1. 일반후원금</t>
  </si>
  <si>
    <t>▷정기적인 밑반찬 제공 및 거동 불편대상자 식사 배달</t>
  </si>
  <si>
    <t>▷지역사회 거주하는 요보호노인을 대상으로 밑반찬제공을 통한 결식방지
▷정기적인 안부확인 및 서비스 연계 가능</t>
  </si>
  <si>
    <t>사업비
(지역사회조직화기능)</t>
  </si>
  <si>
    <t>한방진료</t>
  </si>
  <si>
    <t>06</t>
  </si>
  <si>
    <t>▷한방 침시술
▷한의사 건강상담</t>
  </si>
  <si>
    <t>▷맞춤형 진료를 통한 신체통증 완화 맟 건강 유지</t>
  </si>
  <si>
    <t>결연사업</t>
  </si>
  <si>
    <t>▷결연서비스</t>
  </si>
  <si>
    <t>▷저소득 노인, 아동, 장애인 현금 지원을 통한 경제적 지원</t>
  </si>
  <si>
    <t>주민조직화사업</t>
  </si>
  <si>
    <t>1.기타후생경비</t>
  </si>
  <si>
    <t>어린이재단</t>
  </si>
  <si>
    <t>▷저소득 아동 경제적 지원을 통한 건강한 성장 지원</t>
  </si>
  <si>
    <t>개별상담서비스</t>
  </si>
  <si>
    <t>▷개별 상담 서비스</t>
  </si>
  <si>
    <t>▷요보호대상자에 대한 지원으로 정서적지지 및 심리적 안정감을 제공
▷요보호대상자에 대한 일상생활관리</t>
  </si>
  <si>
    <t>전년도이월금</t>
  </si>
  <si>
    <t>생활용품
등 경제적 지원</t>
  </si>
  <si>
    <t>▷생활용품지원</t>
  </si>
  <si>
    <t>▷경제적으로 어려운 지역사회 주민에게 생활에 필요한 물품을 지원을 통한 경제적 지원</t>
  </si>
  <si>
    <t>장학금지원사업</t>
  </si>
  <si>
    <t>▷정율사관학원 장학금 지원
▷원더풀의원 장학금 지원</t>
  </si>
  <si>
    <t>-직원복리후생(상해보험가입 등)</t>
  </si>
  <si>
    <t>▷경제적으로 어려운 지역사회 아동·청소년이 건강하게 성장할 수 있도록 지원</t>
  </si>
  <si>
    <t>청소년 
마약중독 예방 프로그램</t>
  </si>
  <si>
    <t>▷청소년 마약 중독 예방 캠페인 및 책자, 공모전 진행</t>
  </si>
  <si>
    <t>▷마약 중독 인식 개선</t>
  </si>
  <si>
    <t>자원개발및관리사업비</t>
  </si>
  <si>
    <t>14)개별식습관개선프로그램</t>
  </si>
  <si>
    <t>▷균형잡힌 식습관과 저염식을 통한 개별 식습관 개선 지원</t>
  </si>
  <si>
    <t>▷노인의 만성질환 예방 및 건강유지</t>
  </si>
  <si>
    <t>기후위기 극복사업</t>
  </si>
  <si>
    <t>1. 법인전입금</t>
  </si>
  <si>
    <t>▷여름철 무더위 안전사고 예방을 위한 무더위 쉼터 운영 
▷겨울철 한파 안전사고 예방을 위한 난방 지원 사업 제공</t>
  </si>
  <si>
    <t>▷폭염 및 한파취약가구 발굴을 통해 고독사 예방</t>
  </si>
  <si>
    <t>사업
분류</t>
  </si>
  <si>
    <t>푸드뱅크</t>
  </si>
  <si>
    <t>2024년 3차예산 세부 내역</t>
  </si>
  <si>
    <t>3.
서
비
스
제
공
기
능</t>
  </si>
  <si>
    <t>교
육
문
화</t>
  </si>
  <si>
    <t>1. 법인전입금(후원금)</t>
  </si>
  <si>
    <t>푸드뱅크(G푸드드림)</t>
  </si>
  <si>
    <t>교육문화프로그램</t>
  </si>
  <si>
    <t>07</t>
  </si>
  <si>
    <t>전년도이월금(후원금)</t>
  </si>
  <si>
    <t>▷지역주민 대상 교육문화 프로그램 진행</t>
  </si>
  <si>
    <t>▷지역주민 대상 교육문화 프로그램 참여의 기회 제공</t>
  </si>
  <si>
    <t>평생교육</t>
  </si>
  <si>
    <t>▷지역주민 대상 평생교육 프로그램 진행</t>
  </si>
  <si>
    <t>▷지역주민 대상 평생교육의 기회 제공
▷지역 내 평생교육 활성화</t>
  </si>
  <si>
    <t>장애인재활운동서비스</t>
  </si>
  <si>
    <t>▷뇌병변, 지체장애인대상 재활운동프로그램
▷슐런</t>
  </si>
  <si>
    <t>▷장애인의 사회참여 증진
▷재활을 통한 신체건강 증진</t>
  </si>
  <si>
    <t>논술 스피치 교육</t>
  </si>
  <si>
    <t>푸드마켓</t>
  </si>
  <si>
    <t>▷아동·청소년 대상 올바른 독서법, 글쓰기 교육, 말하기 등 논술교실 프로그램</t>
  </si>
  <si>
    <t>▷사고력 증진
▷대화 기술 및 사회적 관계 기술 습득</t>
  </si>
  <si>
    <t>자
활
지
원
등
기
타</t>
  </si>
  <si>
    <t>홍보사업</t>
  </si>
  <si>
    <t>무한돌봄네트워크</t>
  </si>
  <si>
    <t>▷소식지 및 리플렛, 온라인 플렛폼 운영 (블로그, 유튜브) 등 홍보물 제작을 통해 지역사회 내 기관의
인지도확산 및 사업홍보 실시</t>
  </si>
  <si>
    <t>▷기관 이미지 개선 및 인지도 상승
▷자원 개발 및 연계확대</t>
  </si>
  <si>
    <t>보고서및 연구지발간</t>
  </si>
  <si>
    <t>▷연 사업보고서 발간
▷기타보고서, 연구지발간</t>
  </si>
  <si>
    <t>▷사회복지 전문프로그램</t>
  </si>
  <si>
    <t>취업정보</t>
  </si>
  <si>
    <t>커뮤니티케어센터</t>
  </si>
  <si>
    <t>▷취업정보 게시</t>
  </si>
  <si>
    <t>▷정보접근이 어려운 지역주민들에게 취업 정보 제공</t>
  </si>
  <si>
    <t>3. 
지
역
조
직
화
기
능</t>
  </si>
  <si>
    <t>복
지
네
트
워
크
구
축</t>
  </si>
  <si>
    <t>푸드마켓(G푸드드림)</t>
  </si>
  <si>
    <t>1. 사업비이월금</t>
  </si>
  <si>
    <t>지역주민
간담회
(사업설명회)</t>
  </si>
  <si>
    <t>1.기관운영비</t>
  </si>
  <si>
    <t xml:space="preserve">▷지역주민 대상 복지관 사업 안내 및 의견수렴 </t>
  </si>
  <si>
    <t>▷지역주민과의 교류의 장 마련
▷주민의견을 반영한 사업 계획 수립 및 운영</t>
  </si>
  <si>
    <t>네트워크
모임</t>
  </si>
  <si>
    <t>이월사업비</t>
  </si>
  <si>
    <t>▷지역자원 및 사업의 공유 및 사
업연계를 통해 복지네트워크구축
▷협의회, 실무자모임, 부재연, 부
지련 등 활동</t>
  </si>
  <si>
    <t>▷지역사회 자원 공유
▷지역사회 복지네트워크 구축</t>
  </si>
  <si>
    <t>실습지도</t>
  </si>
  <si>
    <t>2. 법인전입금이월금</t>
  </si>
  <si>
    <t>▷사례관리학교 운영
▷사회복지학과 학부생 및 
대학원생 대상교육
▷실습계획, 지도 및 평가</t>
  </si>
  <si>
    <t>▷사회복지 실무경험제공
▷실천지식과 기술습득
▷사례관리실천과정 습득
▷준사례관리자 양성</t>
  </si>
  <si>
    <t>기관견학</t>
  </si>
  <si>
    <t>3. 잡수입이월금</t>
  </si>
  <si>
    <t>▷온라인(메타버스 앱), 오프라인(직접방문) 기관 견학 프로그램 제공</t>
  </si>
  <si>
    <t>▷기관견학 참여자에 대한 인적자원 확보
▷복지관 대외 홍보를 통한 이미지 상승</t>
  </si>
  <si>
    <t>사업분류</t>
  </si>
  <si>
    <t>4. 잡수입이월금(후원금)</t>
  </si>
  <si>
    <t>과년도
지출</t>
  </si>
  <si>
    <t>5. 정부보조금이월금</t>
  </si>
  <si>
    <t>주
민
조
직
화
사
업</t>
  </si>
  <si>
    <t>1. 직책보조비</t>
  </si>
  <si>
    <t>주민교육</t>
  </si>
  <si>
    <t>▷지역주민의 욕구를 반영한 다
양한 지역대상교육, 부모교육 등</t>
  </si>
  <si>
    <t>▷지역주민의 인식개선 및
역량강화</t>
  </si>
  <si>
    <t>절기행사</t>
  </si>
  <si>
    <t>잡수입</t>
  </si>
  <si>
    <t>▷설날행사 ▷어린이날행사
▷어버이날행사 ▷추석행사</t>
  </si>
  <si>
    <t>▷지역사회 화합의 소통의
장 마련
▷ 절기별 명절 분위기 조성</t>
  </si>
  <si>
    <t>멘토스</t>
  </si>
  <si>
    <t>1. 일반후원수입이월금</t>
  </si>
  <si>
    <t>▷대학생 봉사단 멘토링 재능기부
▷학습 및 특기 멘토링, 직업탐색, 체험 활동</t>
  </si>
  <si>
    <t>▷멘티 학습 능력 향상 및 진로 지원 
▷정서적안정 및 사회성향상</t>
  </si>
  <si>
    <t>스마일</t>
  </si>
  <si>
    <t>▷대학생 봉사자를 활용한 중장년 및 노인 대상 디지털 활용 교육
▷일상생활 및 돌봄 관련 온라인 서비스 사용 안내, 정서지원 활동</t>
  </si>
  <si>
    <t>▷중장년 및 노인의 디지털 접근 및 활용 능력 강화
▷사회적 관계망 형성 및 정서 지원</t>
  </si>
  <si>
    <t>주민참여 공모전</t>
  </si>
  <si>
    <t>과년도지출</t>
  </si>
  <si>
    <t>▷지역 문제해결 및 복지 발전을 위한 사회복지 프로그램 아이디어 공모
▷주민기획 우수 프로그램 실현</t>
  </si>
  <si>
    <t>▷사회복지 프로그램 기획 및 실천 경험 기회 제공
▷주민이 주민을 이끄는 자생적 성장</t>
  </si>
  <si>
    <t>해리포터기자단</t>
  </si>
  <si>
    <t>1. 회의비</t>
  </si>
  <si>
    <t>▷초등학교 아동들의 기자단 활동</t>
  </si>
  <si>
    <t>▷기자활동에 대한 체험
▷소속감 및 자존감 향상</t>
  </si>
  <si>
    <t>다-가치 모이자</t>
  </si>
  <si>
    <t>▷이주배경 아동, 가족 대상 조직화 프로그램 진행</t>
  </si>
  <si>
    <t>▷이주배경 아동 가정 조직화 및 사회문제 해결</t>
  </si>
  <si>
    <t xml:space="preserve">    </t>
  </si>
  <si>
    <t xml:space="preserve">   각종회의수당,회의다과,회의식대등</t>
  </si>
  <si>
    <t>산도보이지</t>
  </si>
  <si>
    <t>▷산행을 매개로 한 1인 중장년층 주민모임 진행</t>
  </si>
  <si>
    <t>▷사회적 고립감 및 외로움 완화</t>
  </si>
  <si>
    <t>잡지출</t>
  </si>
  <si>
    <t>심쿸남</t>
  </si>
  <si>
    <t>▷요리만들기 및 나눔을 주제로한 1인 중장년층 주민모임</t>
  </si>
  <si>
    <t>▷사회적 고립감 감소 및 나눔을 통한 선순환</t>
  </si>
  <si>
    <t>1. 보)햇살나눔사업(이월)</t>
  </si>
  <si>
    <t>사회적관계망형성사업</t>
  </si>
  <si>
    <t>2. 운영위원회 수당</t>
  </si>
  <si>
    <t>▷경기사회복지공동모금회 선정 사업
▷ 1인가구의 일상생활유지 및 신체활동 모임조직 운영</t>
  </si>
  <si>
    <t>▷사회적 관계망 형성 및 삶의 만족도 향상을 통한 주민주도적 삶 지원</t>
  </si>
  <si>
    <t>2. 후)실로암선교센터(특별교육지원)이월</t>
  </si>
  <si>
    <t>스마트복지안전공동체</t>
  </si>
  <si>
    <t>3. 후)어린이재단(김동진장학금)이월</t>
  </si>
  <si>
    <t>▷위기가구 발굴을 위한 지역사회 주민조직 구성</t>
  </si>
  <si>
    <t>▷지역 내 선순환이 가능한 민·관·주민 공동체 모델 제시</t>
  </si>
  <si>
    <t>4. 후)정율사관학원(신학기지원등)이월</t>
  </si>
  <si>
    <t>진말몽당축제</t>
  </si>
  <si>
    <t>▷심곡1동 지역주민과 대학, 주민자치회, 복지관이 어우러져 만드는 마을 축제</t>
  </si>
  <si>
    <t>▷지역 내 민·학·주민의 화합과 소통의 장 마련</t>
  </si>
  <si>
    <t>3. 운영위원회 운영비</t>
  </si>
  <si>
    <t>5. 후)희망브리지전국재해구호협회(다시,희망)이월</t>
  </si>
  <si>
    <t>불용품매각대</t>
  </si>
  <si>
    <t>6. 후) 농협사랑밭(온스토어)이월</t>
  </si>
  <si>
    <t>3.
지
역
조
직
화
기
능</t>
  </si>
  <si>
    <t>자
원
개
발
 및
 관
리
사
업</t>
  </si>
  <si>
    <t>7. 후)우양재단(식재료지원)이월</t>
  </si>
  <si>
    <t>8. 후)원더풀의원(원더풀하트프로젝트)이월</t>
  </si>
  <si>
    <t>자원봉사자 모집 및 관리</t>
  </si>
  <si>
    <t>08</t>
  </si>
  <si>
    <t>▷지역 내 다양한 인적자원 발굴 및 모집
▷기초교육, 보수교육, 간담회, 감사서신 발송, 봉사자실적 관리 등</t>
  </si>
  <si>
    <t>▷다양한 인적자원 네트워크 
구축</t>
  </si>
  <si>
    <t>후원자
개발 및 관리</t>
  </si>
  <si>
    <t>▷지역사회 내 다양한 자원 개발 및 관리</t>
  </si>
  <si>
    <t>▷사회복지 서비스 제공에 필요한 물적 자원 확보
▷지역사회 복지발전 실현을 위한 지역사회 자원 축적</t>
  </si>
  <si>
    <t>후원행사</t>
  </si>
  <si>
    <t>▷기관 후원자 및 자원봉사자, 지역주민을 초청하여 후원개발을 위한 행사</t>
  </si>
  <si>
    <t>▷신규 후원개발을 통한 물적자원 확보</t>
  </si>
  <si>
    <t>개관행사</t>
  </si>
  <si>
    <t>▷개관을 맞이하여 지역주민과 함께하는 지역축제 실시</t>
  </si>
  <si>
    <t>▷개관행사를 통한 복지관 인지도 및 관심 향상</t>
  </si>
  <si>
    <t>자원봉사자 및후원자의날</t>
  </si>
  <si>
    <t>▷자원봉사자 후원자지지 격려 활동</t>
  </si>
  <si>
    <t>▷자원봉사활동 및 후원에 대한 동기부여 및 기관과의 연계구축</t>
  </si>
  <si>
    <t>예비비
및
기타</t>
  </si>
  <si>
    <t xml:space="preserve">4.
기
타
사
업
</t>
  </si>
  <si>
    <t>4. 푸드
 뱅크</t>
  </si>
  <si>
    <t>1. 여비(외근및출장여비)</t>
  </si>
  <si>
    <t>기타예금이자수입</t>
  </si>
  <si>
    <t>1)푸드뱅크</t>
  </si>
  <si>
    <t>1. 불용품매각대</t>
  </si>
  <si>
    <t>수용비 및 수수료</t>
  </si>
  <si>
    <t>▷지역내 여유식품 확보를
통해 지역의 어려운 이웃에게배분
▷기부처 및 배분처 네트워크로 자원연계망 구축</t>
  </si>
  <si>
    <t>1. 수용비수수료</t>
  </si>
  <si>
    <t>1. 예금이자</t>
  </si>
  <si>
    <t>2. 예금이자(보조금)</t>
  </si>
  <si>
    <t>예비비및기타</t>
  </si>
  <si>
    <t>예비비</t>
  </si>
  <si>
    <t>▷지역복지 네트워크 형성
▷지역 자원 연계
▷경제적, 물적 자원 확보
▷자원의 공유 및 배분</t>
  </si>
  <si>
    <t>5.G-푸드드림</t>
  </si>
  <si>
    <t>기타잡수입</t>
  </si>
  <si>
    <t>3. 예금이자(후원금)</t>
  </si>
  <si>
    <t>1)G-푸드드림
(뱅크)</t>
  </si>
  <si>
    <t xml:space="preserve"> -렌탈료(정수기,복사기,프린터)</t>
  </si>
  <si>
    <r>
      <rPr>
        <sz val="11"/>
        <color theme="1"/>
        <rFont val="함초롬바탕"/>
        <family val="1"/>
        <charset val="129"/>
      </rPr>
      <t>▷</t>
    </r>
    <r>
      <rPr>
        <sz val="11"/>
        <color theme="1"/>
        <rFont val="함초롬바탕"/>
        <family val="1"/>
        <charset val="129"/>
      </rPr>
      <t>푸드뱅크 기부처</t>
    </r>
    <r>
      <rPr>
        <sz val="11"/>
        <color theme="1"/>
        <rFont val="함초롬바탕"/>
        <family val="1"/>
        <charset val="129"/>
      </rPr>
      <t xml:space="preserve"> 및 이용자 발굴, 관리
▷기부식품등제공사업 홍보
▷자원봉사단 운영</t>
    </r>
  </si>
  <si>
    <t>▷푸드뱅크사업 지원을 통한 사업의 확대 및 진행</t>
  </si>
  <si>
    <t>6.G-푸드드림</t>
  </si>
  <si>
    <t>반환금</t>
  </si>
  <si>
    <t>1)G-푸드드림(마켓)</t>
  </si>
  <si>
    <t xml:space="preserve"> -소모품(사무용품,청소용품)</t>
  </si>
  <si>
    <t>▷푸드마켓 기부처 및 이용자 발굴, 관리
▷기부식품등제공사업 홍보
▷자원봉사단 운영</t>
  </si>
  <si>
    <t>▷푸드마켓사업 지원을 통한 사업의 확대 및 진행</t>
  </si>
  <si>
    <t>7. 푸드
 마켓</t>
  </si>
  <si>
    <t>1. 기타잡수입</t>
  </si>
  <si>
    <t xml:space="preserve"> -건물소독</t>
  </si>
  <si>
    <t>1)푸드마켓</t>
  </si>
  <si>
    <t xml:space="preserve"> -소규모수선비</t>
  </si>
  <si>
    <t>▷푸드마켓 운영
▷기부처 발굴 및 네트워크로 자원연계망 구축
▷홍보 및 자원봉사자 관리</t>
  </si>
  <si>
    <t>▷지역사회 기부식품 나눔문화 활성화
▷기부식품제공을 통한 저소득층 결식문제 완화</t>
  </si>
  <si>
    <t>8. 무한돌봄네트워크사업</t>
  </si>
  <si>
    <t>- 기관리플렛제작</t>
  </si>
  <si>
    <t>1)무한돌봄네트워크사업</t>
  </si>
  <si>
    <t xml:space="preserve"> -유지보수료(세콤,엘리베이터)</t>
  </si>
  <si>
    <t>▷고난이도 사례관리 진행
▷지역네트워크구축</t>
  </si>
  <si>
    <t>▷당사자 문제해결능력 향상
▷지역보호체계마련
▷통합사례관리기반마련</t>
  </si>
  <si>
    <t>9. 커뮤니티케어센터</t>
  </si>
  <si>
    <t>1)커뮤니티케어사업</t>
  </si>
  <si>
    <t>▷통합돌봄 대상자의 욕구에 맞는 프로그램 제공을 통해 지역사회 내에서 건강한 노후를 보낼 수 있도록 지원</t>
  </si>
  <si>
    <t>▷지역사회 내 돌봄안전망 강화</t>
  </si>
  <si>
    <t>1. 상하수도요금</t>
  </si>
  <si>
    <t>2. 전화요금</t>
  </si>
  <si>
    <t>3. 건물관리비</t>
  </si>
  <si>
    <t>4. 전기요금</t>
  </si>
  <si>
    <t>5. 도시가스</t>
  </si>
  <si>
    <t>1. 제세, 보험료</t>
  </si>
  <si>
    <t xml:space="preserve"> -협회비(관협회,협의회등)</t>
  </si>
  <si>
    <t xml:space="preserve"> -기타보험료(차량보험,자동차세,재정보증보험등)</t>
  </si>
  <si>
    <t>1. 차량비</t>
  </si>
  <si>
    <t xml:space="preserve"> -유류대</t>
  </si>
  <si>
    <t xml:space="preserve"> -수리비, 차량검사비,소모품비</t>
  </si>
  <si>
    <t>136</t>
  </si>
  <si>
    <r>
      <rPr>
        <b/>
        <sz val="10"/>
        <color rgb="FF000000"/>
        <rFont val="Dotum"/>
        <family val="3"/>
        <charset val="129"/>
      </rPr>
      <t>1. 연료비</t>
    </r>
    <r>
      <rPr>
        <sz val="10"/>
        <color rgb="FF000000"/>
        <rFont val="돋움"/>
        <family val="3"/>
        <charset val="129"/>
      </rPr>
      <t>(냉난방비)</t>
    </r>
  </si>
  <si>
    <t>137</t>
  </si>
  <si>
    <r>
      <rPr>
        <b/>
        <sz val="10"/>
        <color rgb="FF000000"/>
        <rFont val="Dotum"/>
        <family val="3"/>
        <charset val="129"/>
      </rPr>
      <t>1. 기타운영비</t>
    </r>
    <r>
      <rPr>
        <sz val="10"/>
        <color rgb="FF000000"/>
        <rFont val="돋움"/>
        <family val="3"/>
        <charset val="129"/>
      </rPr>
      <t>(급량비 등)</t>
    </r>
  </si>
  <si>
    <t>2. 직원연수</t>
  </si>
  <si>
    <t xml:space="preserve">   국내외연수참가비</t>
  </si>
  <si>
    <t xml:space="preserve">   직원교육(역량강화)</t>
  </si>
  <si>
    <t xml:space="preserve">   내부직원교육</t>
  </si>
  <si>
    <t xml:space="preserve">   직원연수(전직원)</t>
  </si>
  <si>
    <t xml:space="preserve">   직원 학비 지원</t>
  </si>
  <si>
    <t xml:space="preserve">   외부자문(교육)비</t>
  </si>
  <si>
    <t>재산조성비</t>
  </si>
  <si>
    <t>211</t>
  </si>
  <si>
    <t>1. 시설비(노후시설보수)</t>
  </si>
  <si>
    <t>212</t>
  </si>
  <si>
    <t>1. 자산취득비</t>
  </si>
  <si>
    <t xml:space="preserve"> -사무기기(집기및비품)</t>
  </si>
  <si>
    <t>213</t>
  </si>
  <si>
    <t>1. 시설장비유지비</t>
  </si>
  <si>
    <t xml:space="preserve"> -시설장비유지보수및수리비</t>
  </si>
  <si>
    <t>31</t>
  </si>
  <si>
    <t>311</t>
  </si>
  <si>
    <t>1. 사례발굴사업</t>
  </si>
  <si>
    <t>312</t>
  </si>
  <si>
    <t>1. 통합사례회의</t>
  </si>
  <si>
    <t>2. case conference</t>
  </si>
  <si>
    <t>3. 햇살나눔사업</t>
  </si>
  <si>
    <t>313</t>
  </si>
  <si>
    <t>1. 기본생활지원</t>
  </si>
  <si>
    <t>2. 심리정서지원</t>
  </si>
  <si>
    <t>7.주민모니터링단</t>
  </si>
  <si>
    <t>3. 건강지원</t>
  </si>
  <si>
    <t>4.가족기능지원</t>
  </si>
  <si>
    <t>우양재단 생일축하프로젝트</t>
  </si>
  <si>
    <t>세입</t>
  </si>
  <si>
    <t>세출</t>
  </si>
  <si>
    <t>항목</t>
  </si>
  <si>
    <t>5. 교육발달지원</t>
  </si>
  <si>
    <t>증감(B-A)</t>
  </si>
  <si>
    <t>행복가족지원사업</t>
  </si>
  <si>
    <t>금액</t>
  </si>
  <si>
    <t>100,000원*</t>
  </si>
  <si>
    <t>비율(%)</t>
  </si>
  <si>
    <t>총 계</t>
  </si>
  <si>
    <t>희망브리지</t>
  </si>
  <si>
    <t>월드비전 꿈날개클럽</t>
  </si>
  <si>
    <t xml:space="preserve"> 김동진장학금</t>
  </si>
  <si>
    <t>6. 경제지원</t>
  </si>
  <si>
    <t>난방비지원사업(9명)</t>
  </si>
  <si>
    <t>에너지빈곤가정 지원사업</t>
  </si>
  <si>
    <t>우양재단 먹거리지원사업</t>
  </si>
  <si>
    <t>희망브리지전국재해구호협회(다시,희망)</t>
  </si>
  <si>
    <t>2,000,000원*</t>
  </si>
  <si>
    <t>신한금융희망재단</t>
  </si>
  <si>
    <t>1,000,000원*</t>
  </si>
  <si>
    <t>우양재단 결연후원</t>
  </si>
  <si>
    <t>7. 위기가정재기지원</t>
  </si>
  <si>
    <t>부천희망재단 수해피해지원</t>
  </si>
  <si>
    <t>314</t>
  </si>
  <si>
    <t xml:space="preserve"> 사업비</t>
  </si>
  <si>
    <t>2. 너나우리(아동성장프로그램)</t>
  </si>
  <si>
    <t>3. 캠핑장비대여사업</t>
  </si>
  <si>
    <t>315</t>
  </si>
  <si>
    <t>세 입</t>
  </si>
  <si>
    <t>세 출</t>
  </si>
  <si>
    <t>과목</t>
  </si>
  <si>
    <t>당초예산액</t>
  </si>
  <si>
    <t>추경예산액</t>
  </si>
  <si>
    <t>증감</t>
  </si>
  <si>
    <t xml:space="preserve"> 1. 급식서비스</t>
  </si>
  <si>
    <r>
      <rPr>
        <b/>
        <sz val="10"/>
        <color rgb="FF000000"/>
        <rFont val="Dotum"/>
        <family val="3"/>
        <charset val="129"/>
      </rPr>
      <t xml:space="preserve">              </t>
    </r>
    <r>
      <rPr>
        <sz val="10"/>
        <color rgb="FF000000"/>
        <rFont val="Arial"/>
        <family val="2"/>
      </rPr>
      <t>(평일급식)</t>
    </r>
  </si>
  <si>
    <t xml:space="preserve">                  (운영비)-자부담</t>
  </si>
  <si>
    <t xml:space="preserve">                  (운영비)-후원금</t>
  </si>
  <si>
    <t>복지네트워크구축사업수입</t>
  </si>
  <si>
    <t xml:space="preserve"> 2. 밑반찬 운영비</t>
  </si>
  <si>
    <r>
      <rPr>
        <b/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(밑반찬)</t>
    </r>
  </si>
  <si>
    <r>
      <rPr>
        <b/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(도시락)</t>
    </r>
  </si>
  <si>
    <t xml:space="preserve"> 3. 영양사 인건비</t>
  </si>
  <si>
    <t xml:space="preserve"> 급여, 사회보험, 퇴직적립</t>
  </si>
  <si>
    <t>퇴직연금수수료 등</t>
  </si>
  <si>
    <t xml:space="preserve"> 4. 조리사 인건비</t>
  </si>
  <si>
    <t xml:space="preserve"> 5. 한방진료</t>
  </si>
  <si>
    <t xml:space="preserve"> 6. 결연사업프로그램</t>
  </si>
  <si>
    <t xml:space="preserve"> 결연후원금</t>
  </si>
  <si>
    <t xml:space="preserve"> 7. 어린이재단</t>
  </si>
  <si>
    <t xml:space="preserve">  후원금</t>
  </si>
  <si>
    <t xml:space="preserve"> 8. 개별상담서비스</t>
  </si>
  <si>
    <t xml:space="preserve"> 9. 생필품등경제적지원</t>
  </si>
  <si>
    <t xml:space="preserve"> 10. 장학금지원사업</t>
  </si>
  <si>
    <t>시설장비 유지비</t>
  </si>
  <si>
    <t xml:space="preserve"> 11. 청소년 마약중독 예방 </t>
  </si>
  <si>
    <t>세입계</t>
  </si>
  <si>
    <t xml:space="preserve"> 12. 개별식습관개선프로그램</t>
  </si>
  <si>
    <t>13. 기후위기 극복사업</t>
  </si>
  <si>
    <t>복지네트워크구축사업비</t>
  </si>
  <si>
    <t>주민조직화사업비</t>
  </si>
  <si>
    <t>316</t>
  </si>
  <si>
    <t>푸드뱅크사업비</t>
  </si>
  <si>
    <t>푸드뱅크(G-푸드드림사업비)</t>
  </si>
  <si>
    <t>푸드마켓사업비</t>
  </si>
  <si>
    <t>1. 교육문화프로그램</t>
  </si>
  <si>
    <t>무한돌봄네트워크사업비</t>
  </si>
  <si>
    <t>커뮤니티케어센터사업비</t>
  </si>
  <si>
    <t>푸드마켓(G-푸드드림사업비)</t>
  </si>
  <si>
    <t>돌봄서비스지원사업비</t>
  </si>
  <si>
    <t>2. 평생교육</t>
  </si>
  <si>
    <t>3. 장애인재활운동서비스</t>
  </si>
  <si>
    <t>예비비 및 기
타</t>
  </si>
  <si>
    <t>예비비 및 기타</t>
  </si>
  <si>
    <t>4. 논술스피치 프로그램</t>
  </si>
  <si>
    <t>세출계</t>
  </si>
  <si>
    <t>317</t>
  </si>
  <si>
    <t>자활지원 등 기타사업비</t>
  </si>
  <si>
    <t xml:space="preserve"> 1. 홍보사업</t>
  </si>
  <si>
    <t xml:space="preserve"> SNS 발송비</t>
  </si>
  <si>
    <t xml:space="preserve"> 홍보물품 제작비</t>
  </si>
  <si>
    <t xml:space="preserve"> 현수막 제작 등 기타홍보비</t>
  </si>
  <si>
    <t xml:space="preserve"> 2. 보고서 및 연구지 발간</t>
  </si>
  <si>
    <t xml:space="preserve">   사업보고서</t>
  </si>
  <si>
    <t xml:space="preserve">   보고서우편발송 및 평가회 등</t>
  </si>
  <si>
    <t xml:space="preserve"> 3. 취업정보</t>
  </si>
  <si>
    <t xml:space="preserve">  사업비</t>
  </si>
  <si>
    <t>318a</t>
  </si>
  <si>
    <t xml:space="preserve"> 1. 지역주민간담회</t>
  </si>
  <si>
    <t xml:space="preserve"> 2. 네트워크모임</t>
  </si>
  <si>
    <t xml:space="preserve"> 3. 실습지도</t>
  </si>
  <si>
    <t xml:space="preserve">   현장활동비</t>
  </si>
  <si>
    <t xml:space="preserve">   평가회</t>
  </si>
  <si>
    <t>4. 기관견학</t>
  </si>
  <si>
    <t>318b</t>
  </si>
  <si>
    <t xml:space="preserve"> 1. 주민교육</t>
  </si>
  <si>
    <t xml:space="preserve"> 2. 절기행사</t>
  </si>
  <si>
    <t xml:space="preserve"> 3. 멘토스</t>
  </si>
  <si>
    <t xml:space="preserve"> 4. 스마일</t>
  </si>
  <si>
    <t xml:space="preserve"> 5. 주민참여공모전</t>
  </si>
  <si>
    <t xml:space="preserve"> 6. 해리포터기자단</t>
  </si>
  <si>
    <t xml:space="preserve"> 7. 다-가치모이자</t>
  </si>
  <si>
    <t xml:space="preserve"> 8. 산도보이지</t>
  </si>
  <si>
    <t xml:space="preserve"> 9. 심쿸남</t>
  </si>
  <si>
    <t xml:space="preserve"> 10. 사회적관계망형성사업</t>
  </si>
  <si>
    <t xml:space="preserve"> 11. 스마트복지안전공동체</t>
  </si>
  <si>
    <t xml:space="preserve"> 12. 진말몽당축제</t>
  </si>
  <si>
    <t>318c</t>
  </si>
  <si>
    <t xml:space="preserve"> 1. 자원봉사자모집훈련관리</t>
  </si>
  <si>
    <t xml:space="preserve"> 2. 후원자개발관리</t>
  </si>
  <si>
    <t xml:space="preserve"> 3. 후원행사</t>
  </si>
  <si>
    <t xml:space="preserve"> 4. 개관행사</t>
  </si>
  <si>
    <t xml:space="preserve"> 5. 자원봉사자및후원자의날</t>
  </si>
  <si>
    <t>과년도 지출</t>
  </si>
  <si>
    <t>411</t>
  </si>
  <si>
    <t>611</t>
  </si>
  <si>
    <t>1.잡지출</t>
  </si>
  <si>
    <t>71</t>
  </si>
  <si>
    <t>711</t>
  </si>
  <si>
    <t>1. 예비비</t>
  </si>
  <si>
    <t>712</t>
  </si>
  <si>
    <t>1.정부보조금반환금</t>
  </si>
  <si>
    <t>2.기타반환금</t>
  </si>
  <si>
    <t xml:space="preserve"> 푸드뱅크급여</t>
  </si>
  <si>
    <t xml:space="preserve">  기본급(3호봉)</t>
  </si>
  <si>
    <t xml:space="preserve">  기본급(생활임금)</t>
  </si>
  <si>
    <t xml:space="preserve">  기본급(4호봉)</t>
  </si>
  <si>
    <t xml:space="preserve"> 푸드뱅크제수당</t>
  </si>
  <si>
    <t xml:space="preserve">  명절휴가(설날)</t>
  </si>
  <si>
    <t xml:space="preserve">  명절휴가(추석)</t>
  </si>
  <si>
    <t xml:space="preserve">   가족수당</t>
  </si>
  <si>
    <t xml:space="preserve">  시간외수당</t>
  </si>
  <si>
    <t>1.푸드뱅크사회보험</t>
  </si>
  <si>
    <t xml:space="preserve">   국민연금(기타임금포함-처우개선비)</t>
  </si>
  <si>
    <t xml:space="preserve">   건강보험(기타임금포함-처우개선비)</t>
  </si>
  <si>
    <t xml:space="preserve">   장기요양(기타임금포함-처우개선비)</t>
  </si>
  <si>
    <t xml:space="preserve">   고용보험(기타임금포함-처우개선비)</t>
  </si>
  <si>
    <t xml:space="preserve">   산재보험(기타임금포함-처우개선비)</t>
  </si>
  <si>
    <t xml:space="preserve"> 푸드뱅크퇴직적립금</t>
  </si>
  <si>
    <t xml:space="preserve">   퇴직적립금</t>
  </si>
  <si>
    <t xml:space="preserve">   퇴직적립금운용수수료</t>
  </si>
  <si>
    <t xml:space="preserve"> 푸드뱅크수용비</t>
  </si>
  <si>
    <t xml:space="preserve">  고속도로통행료</t>
  </si>
  <si>
    <t xml:space="preserve">  비닐 등 사무용품구입</t>
  </si>
  <si>
    <t xml:space="preserve"> 푸드뱅크제세공과금</t>
  </si>
  <si>
    <t xml:space="preserve">    보험료</t>
  </si>
  <si>
    <t xml:space="preserve">  검사비</t>
  </si>
  <si>
    <t xml:space="preserve">    자동차세</t>
  </si>
  <si>
    <t xml:space="preserve">    환경개선부담금</t>
  </si>
  <si>
    <t xml:space="preserve"> 푸드뱅크차량비</t>
  </si>
  <si>
    <t xml:space="preserve">   유류비</t>
  </si>
  <si>
    <t xml:space="preserve">   수리비</t>
  </si>
  <si>
    <t xml:space="preserve"> 푸드뱅크공공요금</t>
  </si>
  <si>
    <t xml:space="preserve">  전화요금</t>
  </si>
  <si>
    <t>푸드뱅크기타운영비</t>
  </si>
  <si>
    <t xml:space="preserve">  홍보비</t>
  </si>
  <si>
    <t xml:space="preserve">  연계사업비</t>
  </si>
  <si>
    <t>푸드뱅크자산취득비</t>
  </si>
  <si>
    <t>2025년 심곡동종합사회복지관 3차추경 예산서</t>
  </si>
  <si>
    <t xml:space="preserve"> 비품구입비</t>
  </si>
  <si>
    <t>푸드뱅크여비</t>
  </si>
  <si>
    <t>제출일자 : 2025.12  (단위: 원)</t>
  </si>
  <si>
    <t xml:space="preserve">  여비(자부담)</t>
  </si>
  <si>
    <t>10,000원*</t>
  </si>
  <si>
    <t>2025년 2차</t>
  </si>
  <si>
    <t>2025년 3차</t>
  </si>
  <si>
    <t>2025년 3차세부 예산 내역</t>
  </si>
  <si>
    <r>
      <rPr>
        <sz val="12"/>
        <color rgb="FFFF0000"/>
        <rFont val="Dotum"/>
        <family val="3"/>
        <charset val="129"/>
      </rPr>
      <t xml:space="preserve">*확인 및 작성 완료 후 = 노랑색 배경 </t>
    </r>
    <r>
      <rPr>
        <sz val="12"/>
        <color theme="1"/>
        <rFont val="Dotum"/>
        <family val="3"/>
        <charset val="129"/>
      </rPr>
      <t xml:space="preserve">
*줄 추가 가능 = 반드시 수식 연결 할 것 
*증감 있을 시 = 세목 부분 메모 삽입</t>
    </r>
  </si>
  <si>
    <t>푸드뱅크급여(코디네이터)</t>
  </si>
  <si>
    <t xml:space="preserve">   기본급(3호봉)</t>
  </si>
  <si>
    <t xml:space="preserve">   기본급(1호봉)</t>
  </si>
  <si>
    <t xml:space="preserve">   생활임금(1~10월)</t>
  </si>
  <si>
    <t xml:space="preserve">   생활임금(11~12월)</t>
  </si>
  <si>
    <t>푸드뱅크제수당(코디네이터)</t>
  </si>
  <si>
    <t xml:space="preserve">   시간외수당</t>
  </si>
  <si>
    <t xml:space="preserve">  시간외수당(자부담)</t>
  </si>
  <si>
    <t>푸드뱅크사회보험(코디네이터)</t>
  </si>
  <si>
    <t xml:space="preserve">  장기요양보험료</t>
  </si>
  <si>
    <t xml:space="preserve"> 푸드뱅크퇴직적립금(코디네이터)</t>
  </si>
  <si>
    <t xml:space="preserve">   실습비(하계)</t>
  </si>
  <si>
    <t xml:space="preserve">   퇴직적립운용수수료</t>
  </si>
  <si>
    <t xml:space="preserve">   실습비(학기중)</t>
  </si>
  <si>
    <t>1. 문화누리바우처프로그램</t>
  </si>
  <si>
    <t xml:space="preserve"> 푸드마켓급여</t>
  </si>
  <si>
    <t xml:space="preserve">   선임기본급(10호봉)</t>
  </si>
  <si>
    <t xml:space="preserve">   선임기본급(11호봉)</t>
  </si>
  <si>
    <t xml:space="preserve"> 푸드마켓제수당</t>
  </si>
  <si>
    <t xml:space="preserve">   명절휴가(설날)</t>
  </si>
  <si>
    <t xml:space="preserve">   명절휴가(추석)</t>
  </si>
  <si>
    <t xml:space="preserve">   직책수당(자부담)</t>
  </si>
  <si>
    <t xml:space="preserve"> 푸드마켓사회보험</t>
  </si>
  <si>
    <t xml:space="preserve">   장기요양</t>
  </si>
  <si>
    <t xml:space="preserve">14. 기타보조사업 </t>
  </si>
  <si>
    <t>15. 본당시설네트워크(산수연)</t>
  </si>
  <si>
    <t xml:space="preserve"> 푸드마켓퇴직금</t>
  </si>
  <si>
    <t>16. 무더위쉼터냉방비</t>
  </si>
  <si>
    <t xml:space="preserve">   직책수당 퇴직적립금</t>
  </si>
  <si>
    <t>5. 부천희망재단(위기가정지원금)</t>
  </si>
  <si>
    <t>6. 월드비전(꿈날개클럽주니어지원사업)</t>
  </si>
  <si>
    <t>7. 한국사회복지관협회 (취약계층난방비지원)</t>
  </si>
  <si>
    <t>8. 원더풀의원(원더풀하트 프로젝트)</t>
  </si>
  <si>
    <t>9. 진말몽당축제(심곡1동주민자치회)</t>
  </si>
  <si>
    <t>10. 해리포터기자단(경기공동모금회)</t>
  </si>
  <si>
    <t>11. 기타외부공모사업(예정)</t>
  </si>
  <si>
    <t xml:space="preserve"> 푸드마켓차량비</t>
  </si>
  <si>
    <t>12. 멘토스(바보의나눔)</t>
  </si>
  <si>
    <t>13. 결식아동지원사업(우양재단)</t>
  </si>
  <si>
    <t>14. 김장김치지원사업(공동모금회)</t>
  </si>
  <si>
    <t>15. 신한위기가정지원사업(굿네이버스)</t>
  </si>
  <si>
    <t>16. 온마음펀드(경기공동모금회)</t>
  </si>
  <si>
    <t>17. 이웃돕기지원사업(부천시사회복지협의회)</t>
  </si>
  <si>
    <t>18. 어린이재단안전한여름나기(기본생활지원)</t>
  </si>
  <si>
    <t>19. 크리스마스의기적(부천희망재단)</t>
  </si>
  <si>
    <t xml:space="preserve"> 푸드마켓공공요금</t>
  </si>
  <si>
    <t xml:space="preserve">   공유재산사용료</t>
  </si>
  <si>
    <t xml:space="preserve">   전기료</t>
  </si>
  <si>
    <t xml:space="preserve">   수도료</t>
  </si>
  <si>
    <t xml:space="preserve">   전화요금</t>
  </si>
  <si>
    <t xml:space="preserve">   방범요금</t>
  </si>
  <si>
    <t xml:space="preserve">   정수기임대</t>
  </si>
  <si>
    <t xml:space="preserve">   공기청정기임대</t>
  </si>
  <si>
    <t xml:space="preserve">  소독비</t>
  </si>
  <si>
    <t xml:space="preserve"> 푸드마켓제세공과금</t>
  </si>
  <si>
    <t xml:space="preserve">   보험료 </t>
  </si>
  <si>
    <t xml:space="preserve">   환경개선부담금</t>
  </si>
  <si>
    <t xml:space="preserve">   차량검사비</t>
  </si>
  <si>
    <t xml:space="preserve"> 자동차세</t>
  </si>
  <si>
    <t>6. 법인전입금(후원금)이월</t>
  </si>
  <si>
    <t xml:space="preserve"> 푸드마켓수용비</t>
  </si>
  <si>
    <t xml:space="preserve">  수용비</t>
  </si>
  <si>
    <t>2. 결연후원수입이월금</t>
  </si>
  <si>
    <t xml:space="preserve"> 푸드마켓기타운영비</t>
  </si>
  <si>
    <t>2025년 3차 예산 세부 내역</t>
  </si>
  <si>
    <r>
      <rPr>
        <sz val="12"/>
        <color theme="1"/>
        <rFont val="Dotum"/>
        <family val="3"/>
        <charset val="129"/>
      </rPr>
      <t xml:space="preserve">작성 완료 후 = 노랑색 배경 
줄 추가 가능 = 반드시 수식 연결 할 것 
</t>
    </r>
    <r>
      <rPr>
        <b/>
        <sz val="12"/>
        <color theme="1"/>
        <rFont val="Dotum"/>
        <family val="3"/>
        <charset val="129"/>
      </rPr>
      <t>증감 있을 시 = 메모 삽입(증감액과 사유)</t>
    </r>
  </si>
  <si>
    <t xml:space="preserve">   홍보비</t>
  </si>
  <si>
    <t>3. 후)정율사관학원(신학기지원등)이월</t>
  </si>
  <si>
    <t>4. 후)농협사랑밭(온스토어)이월</t>
  </si>
  <si>
    <t xml:space="preserve">   연계사업비</t>
  </si>
  <si>
    <t>5. 후)우양재단(식재료지원)이월</t>
  </si>
  <si>
    <t xml:space="preserve"> 기기수리 및 구입비</t>
  </si>
  <si>
    <t>6. 후)원더풀의원(원더풀하트프로젝트)이월</t>
  </si>
  <si>
    <t>7. 후)공동모금회(사회적관계망형성)</t>
  </si>
  <si>
    <t xml:space="preserve"> 푸드마켓여비</t>
  </si>
  <si>
    <t xml:space="preserve">   여비(자부담)</t>
  </si>
  <si>
    <t xml:space="preserve"> 푸드마켓자산취득비</t>
  </si>
  <si>
    <t xml:space="preserve"> 푸드마켓사업비</t>
  </si>
  <si>
    <t xml:space="preserve"> 사업비(보조금)</t>
  </si>
  <si>
    <t xml:space="preserve"> 사업비(자부담)</t>
  </si>
  <si>
    <t>관장 6호봉</t>
  </si>
  <si>
    <t>부장 24호봉</t>
  </si>
  <si>
    <t>과장 14호봉</t>
  </si>
  <si>
    <t>푸드마켓급여(코디네이터)</t>
  </si>
  <si>
    <t>과장13호봉</t>
  </si>
  <si>
    <t xml:space="preserve">  기본급(1호봉)</t>
  </si>
  <si>
    <t>과장14호봉</t>
  </si>
  <si>
    <t xml:space="preserve">   생활임금</t>
  </si>
  <si>
    <t>선임사회복지사14호봉</t>
  </si>
  <si>
    <t>선임사회복지사15호봉</t>
  </si>
  <si>
    <t xml:space="preserve"> 푸드마켓제수당(코디네이터)</t>
  </si>
  <si>
    <t>정재경</t>
  </si>
  <si>
    <t>푸드마켓사회보험(코디네이터)</t>
  </si>
  <si>
    <t>김영도</t>
  </si>
  <si>
    <t xml:space="preserve"> 푸드마켓퇴직적립금(코디네이터)</t>
  </si>
  <si>
    <t>송하늘</t>
  </si>
  <si>
    <t>사회복지사 8호봉</t>
  </si>
  <si>
    <t>조정현</t>
  </si>
  <si>
    <t>인건비 소계</t>
  </si>
  <si>
    <t>박혜령</t>
  </si>
  <si>
    <t>무한돌봄급여</t>
  </si>
  <si>
    <t xml:space="preserve">  기본급(2호봉)</t>
  </si>
  <si>
    <t xml:space="preserve">  생활임금(2호봉)</t>
  </si>
  <si>
    <t xml:space="preserve">  생활임금(3호봉)</t>
  </si>
  <si>
    <t>무한돌봄제수당</t>
  </si>
  <si>
    <t xml:space="preserve">  명절휴가비(설날)</t>
  </si>
  <si>
    <t xml:space="preserve">  명절휴가비(추석)</t>
  </si>
  <si>
    <t xml:space="preserve">  사례관리자수당</t>
  </si>
  <si>
    <t xml:space="preserve">  시간외근무수당</t>
  </si>
  <si>
    <t>무한돌봄퇴직금</t>
  </si>
  <si>
    <t xml:space="preserve">  퇴직적립금</t>
  </si>
  <si>
    <t xml:space="preserve">  퇴직연금수수료</t>
  </si>
  <si>
    <t>무한돌봄4대보험</t>
  </si>
  <si>
    <t xml:space="preserve">   국민연금(기타임금포함)</t>
  </si>
  <si>
    <t xml:space="preserve">   건강보험(기타임금포함)</t>
  </si>
  <si>
    <t xml:space="preserve">   장기요양(기타임금포함)</t>
  </si>
  <si>
    <t xml:space="preserve">   고용보험(기타임금포함)</t>
  </si>
  <si>
    <t xml:space="preserve">   산재보험(기타임금포함)</t>
  </si>
  <si>
    <t>운영비 소계</t>
  </si>
  <si>
    <t>무한돌봄네트워크회의</t>
  </si>
  <si>
    <t>무한돌봄협력체계구축</t>
  </si>
  <si>
    <t>무한돌봄홍보비</t>
  </si>
  <si>
    <t>무한돌봄통합사례회의</t>
  </si>
  <si>
    <t>무한돌봄사례관리자교육</t>
  </si>
  <si>
    <t>월 7만원</t>
  </si>
  <si>
    <t>무한돌봄공공요금</t>
  </si>
  <si>
    <t>월10만원</t>
  </si>
  <si>
    <t>무한돌봄수용비</t>
  </si>
  <si>
    <t>무한돌봄수퍼바이저수당</t>
  </si>
  <si>
    <t>무한돌봄수퍼비전자문비</t>
  </si>
  <si>
    <t>무한돌봄여비(자부담)</t>
  </si>
  <si>
    <t>커뮤니티케어센터급여</t>
  </si>
  <si>
    <t xml:space="preserve"> 기본급(3호봉)</t>
  </si>
  <si>
    <t xml:space="preserve"> 기본급(1호봉)</t>
  </si>
  <si>
    <t xml:space="preserve"> 기본급(2호봉)</t>
  </si>
  <si>
    <t xml:space="preserve"> 생활임급(3호봉)</t>
  </si>
  <si>
    <t xml:space="preserve"> 생활임금(1호봉)</t>
  </si>
  <si>
    <t xml:space="preserve"> 생활임금(2호봉)</t>
  </si>
  <si>
    <t>커뮤니티케어센터제수당</t>
  </si>
  <si>
    <t xml:space="preserve">  가족수당</t>
  </si>
  <si>
    <t>커뮤니티케어센터퇴직금</t>
  </si>
  <si>
    <r>
      <rPr>
        <b/>
        <sz val="10"/>
        <color rgb="FF000000"/>
        <rFont val="Dotum"/>
        <family val="3"/>
        <charset val="129"/>
      </rPr>
      <t>국민연금</t>
    </r>
    <r>
      <rPr>
        <sz val="10"/>
        <color rgb="FF000000"/>
        <rFont val="돋움"/>
        <family val="3"/>
        <charset val="129"/>
      </rPr>
      <t>(기타임금-처우,특수근무포함)</t>
    </r>
  </si>
  <si>
    <t xml:space="preserve"> 퇴직적립금</t>
  </si>
  <si>
    <t xml:space="preserve"> 운용수수료</t>
  </si>
  <si>
    <r>
      <rPr>
        <b/>
        <sz val="10"/>
        <color rgb="FF000000"/>
        <rFont val="Dotum"/>
        <family val="3"/>
        <charset val="129"/>
      </rPr>
      <t>건강보험</t>
    </r>
    <r>
      <rPr>
        <sz val="10"/>
        <color rgb="FF000000"/>
        <rFont val="돋움"/>
        <family val="3"/>
        <charset val="129"/>
      </rPr>
      <t>(기타임금포함)</t>
    </r>
  </si>
  <si>
    <t>커뮤니티케어센터4대보험</t>
  </si>
  <si>
    <t xml:space="preserve"> 국민연금 (기타임금포함-처우개선비)</t>
  </si>
  <si>
    <t xml:space="preserve"> 건강보험 (기타임금포함-처우개선비)</t>
  </si>
  <si>
    <r>
      <rPr>
        <b/>
        <sz val="10"/>
        <color rgb="FF000000"/>
        <rFont val="Dotum"/>
        <family val="3"/>
        <charset val="129"/>
      </rPr>
      <t>고용보험</t>
    </r>
    <r>
      <rPr>
        <sz val="10"/>
        <color rgb="FF000000"/>
        <rFont val="돋움"/>
        <family val="3"/>
        <charset val="129"/>
      </rPr>
      <t>(기타임금포함)</t>
    </r>
  </si>
  <si>
    <t xml:space="preserve"> 장기요양 (기타임금포함-처우개선비)</t>
  </si>
  <si>
    <t xml:space="preserve"> 고용보험  (기타임금포함-처우개선비)</t>
  </si>
  <si>
    <r>
      <rPr>
        <b/>
        <sz val="10"/>
        <color rgb="FF000000"/>
        <rFont val="Dotum"/>
        <family val="3"/>
        <charset val="129"/>
      </rPr>
      <t>산재보험료</t>
    </r>
    <r>
      <rPr>
        <sz val="10"/>
        <color rgb="FF000000"/>
        <rFont val="돋움"/>
        <family val="3"/>
        <charset val="129"/>
      </rPr>
      <t>(기타임금포함)</t>
    </r>
  </si>
  <si>
    <t xml:space="preserve"> 산재보험  (기타임금포함-처우개선비)</t>
  </si>
  <si>
    <t>커뮤니티케어센터 수용비</t>
  </si>
  <si>
    <t>소모품구입, 정수기렌탈 등</t>
  </si>
  <si>
    <t>커뮤니티케어센터 공공요금</t>
  </si>
  <si>
    <t>전기,전화,연료비 등</t>
  </si>
  <si>
    <t>커뮤니티케어센터 여비</t>
  </si>
  <si>
    <t xml:space="preserve"> 여비 (자부담)</t>
  </si>
  <si>
    <t>사업비 소계</t>
  </si>
  <si>
    <t>커뮤니티케어센터 사업비</t>
  </si>
  <si>
    <t xml:space="preserve"> 커뮤니티케어사업비(의료,돌봄,쉼터)</t>
  </si>
  <si>
    <t xml:space="preserve"> 커뮤니티케어사업비(자부담)</t>
  </si>
  <si>
    <t xml:space="preserve"> -노무자문비</t>
  </si>
  <si>
    <t xml:space="preserve"> -단말기렌탈료</t>
  </si>
  <si>
    <r>
      <rPr>
        <b/>
        <sz val="10"/>
        <color rgb="FF000000"/>
        <rFont val="Dotum"/>
        <family val="3"/>
        <charset val="129"/>
      </rPr>
      <t>1. 연료비</t>
    </r>
    <r>
      <rPr>
        <sz val="10"/>
        <color rgb="FF000000"/>
        <rFont val="돋움"/>
        <family val="3"/>
        <charset val="129"/>
      </rPr>
      <t>(냉난방비)</t>
    </r>
  </si>
  <si>
    <r>
      <rPr>
        <b/>
        <sz val="10"/>
        <color rgb="FF000000"/>
        <rFont val="Dotum"/>
        <family val="3"/>
        <charset val="129"/>
      </rPr>
      <t>1. 기타운영비</t>
    </r>
    <r>
      <rPr>
        <sz val="10"/>
        <color rgb="FF000000"/>
        <rFont val="Arial"/>
        <family val="2"/>
      </rPr>
      <t>(급량비 등)</t>
    </r>
  </si>
  <si>
    <t xml:space="preserve">   법정의무교육</t>
  </si>
  <si>
    <t xml:space="preserve">   특별활동지원</t>
  </si>
  <si>
    <t>4. 가족기능지원</t>
  </si>
  <si>
    <r>
      <rPr>
        <sz val="9"/>
        <color theme="1"/>
        <rFont val="Dotum"/>
        <family val="3"/>
        <charset val="129"/>
      </rPr>
      <t xml:space="preserve">                 </t>
    </r>
    <r>
      <rPr>
        <sz val="9"/>
        <color theme="1"/>
        <rFont val="Arial"/>
        <family val="2"/>
      </rPr>
      <t>(평일급식)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</si>
  <si>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(밑반찬)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</si>
  <si>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(밑반찬)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</si>
  <si>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(도시락)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</si>
  <si>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(도시락)</t>
    </r>
  </si>
  <si>
    <t xml:space="preserve"> 퇴직연금수수료 등</t>
  </si>
  <si>
    <t xml:space="preserve"> 11. 청소년 마약중독 예방</t>
  </si>
  <si>
    <t>12. 개별식습관개선프로그램</t>
  </si>
  <si>
    <t xml:space="preserve">사업계획서 작성 GOGO→ → → → → → → → → → </t>
  </si>
  <si>
    <t>2025년 사업계획서</t>
  </si>
  <si>
    <r>
      <rPr>
        <b/>
        <sz val="13"/>
        <color rgb="FF0000FF"/>
        <rFont val="함초롬바탕"/>
        <family val="1"/>
        <charset val="129"/>
      </rPr>
      <t>아래 ↓   세부사업계획서 작성 완료 후 글자색</t>
    </r>
    <r>
      <rPr>
        <b/>
        <sz val="13"/>
        <color rgb="FF000000"/>
        <rFont val="함초롬바탕"/>
        <family val="1"/>
        <charset val="129"/>
      </rPr>
      <t xml:space="preserve"> ""검정색"""</t>
    </r>
    <r>
      <rPr>
        <b/>
        <sz val="13"/>
        <color rgb="FF0000FF"/>
        <rFont val="함초롬바탕"/>
        <family val="1"/>
        <charset val="129"/>
      </rPr>
      <t xml:space="preserve">으로 </t>
    </r>
  </si>
  <si>
    <t>&lt;보고사항2&gt;</t>
  </si>
  <si>
    <t>2025년도 심곡동종합사회복지관 3차예산 세입(안)</t>
  </si>
  <si>
    <t>2차예산
(단위:
천원)</t>
  </si>
  <si>
    <t xml:space="preserve">￭ 세부 내용: 사업수입 및 기타보조금 수입 감소, 지정·비지정 후원금 감소, 잡수입 증가 </t>
  </si>
  <si>
    <t>(단위 : 원)</t>
  </si>
  <si>
    <t>14. 행복나침반</t>
  </si>
  <si>
    <t>사유 및 근거</t>
  </si>
  <si>
    <t>15. 김장김치 지원사업(공동모금회)</t>
  </si>
  <si>
    <t>사
업
수
입</t>
  </si>
  <si>
    <t>가족기능강화</t>
  </si>
  <si>
    <t>*학교부적응학생프로그램 -1,650,000원</t>
  </si>
  <si>
    <t>지역사회보호</t>
  </si>
  <si>
    <t>복지네트워크구축</t>
  </si>
  <si>
    <t>*실습지도 -500,000원</t>
  </si>
  <si>
    <t>▷당사자 가정 및 주민 의뢰를 통한 발굴
▷유관기관 의뢰를 통한 발굴
▷응급위기관리사업</t>
  </si>
  <si>
    <t>*문화누리바우처 프로그램 -2,100,000원</t>
  </si>
  <si>
    <t>소 계</t>
  </si>
  <si>
    <t>▷사례개입
 -초기면접
 -대상자선정 및 서비스판정 -개입계획수립
 -상담
 -사례회의
 -평가회의
▷통합사례회의
▷햇살나눔네트워크
▷생명마을만들기</t>
  </si>
  <si>
    <t>보
조
금
수
입</t>
  </si>
  <si>
    <t>*무한돌봄 450,000원 
*무더위쉼터냉방비 495,000원
*기타보조사업(예정) -25,000,000원</t>
  </si>
  <si>
    <t>후
원
금
수
입</t>
  </si>
  <si>
    <t>▷학교 내 징계 청소년 및 부적응 학생을 위한 집단상담, 진로탐색, 중독예방 교육 등 실시</t>
  </si>
  <si>
    <t>▷학생들의 자아정체성 탐색과 강점 발견
▷지역 내 청소년의 건강한 가치관 수립</t>
  </si>
  <si>
    <t>*지정후원금 -42,520,000원 
(기타외부공모사업 예정금액 축소 및 각종 지정후원금 확정액 반영)</t>
  </si>
  <si>
    <t>3. 문화누리바우처 프로그램</t>
  </si>
  <si>
    <t>*비지정후원 -20,000,000원</t>
  </si>
  <si>
    <t>전
입
금</t>
  </si>
  <si>
    <t>법인전입금
 (후원금)</t>
  </si>
  <si>
    <t xml:space="preserve">이
월
금
</t>
  </si>
  <si>
    <t>전년도이월금
 (후원금)</t>
  </si>
  <si>
    <t>밑반찬 배달</t>
  </si>
  <si>
    <t>잡
수
입</t>
  </si>
  <si>
    <t>▷ 한방 침 시술, 한의사 건강상담</t>
  </si>
  <si>
    <t xml:space="preserve"> 홍보 플랫폼 이용비</t>
  </si>
  <si>
    <t>▷ 맞춤형 진료를 통한 신체통증 완화 및 건강 유지</t>
  </si>
  <si>
    <t>*불용품 매각대 및 예금이자수입 -770,000원</t>
  </si>
  <si>
    <t>기타예금
이자수입</t>
  </si>
  <si>
    <t xml:space="preserve"> 기관 홍보 현수막 제작비</t>
  </si>
  <si>
    <t xml:space="preserve"> 기관 홍보 물품 제작비</t>
  </si>
  <si>
    <t>*육아휴직사업주 지원금 등 900,000원</t>
  </si>
  <si>
    <t>홍보사업 예비비</t>
  </si>
  <si>
    <t>2025년도 심곡동종합사회복지관 3차예산 세출(안)</t>
  </si>
  <si>
    <t xml:space="preserve">￭ 세부 내용: 인건비 감소, 업무추진비 감소, 기타운영비 감소, 시설비 감소, 사업비 감소, 예비비및기타 감소 </t>
  </si>
  <si>
    <t>생활용품 등 경제적 지원</t>
  </si>
  <si>
    <t xml:space="preserve">   사업보고서 제작, 평가회 등</t>
  </si>
  <si>
    <t>개별식습관개선
프로그램</t>
  </si>
  <si>
    <t>인
건
비</t>
  </si>
  <si>
    <t>행복나침반</t>
  </si>
  <si>
    <t>▷한라마을 단지 전수조사
▷한라마을 단지 내 지역주민 관련 기초 데이터 구축</t>
  </si>
  <si>
    <t>▷복지관 무료급식소 이용 및 미이용자 정보 파악, 근황 확인 용이
▷복지관 신규 사업 대상자 및 후원물품 필요 대상자 발굴
▷이용자 방문 및 상담 요청시 필요 정보 검색 가능</t>
  </si>
  <si>
    <t>김장김치 지원사업</t>
  </si>
  <si>
    <t>*종사자 변동 및 육아휴직 근로 기간 제외 적용 -17,836,680원</t>
  </si>
  <si>
    <t>▷취약계층 가정 대상 김장김치 배분</t>
  </si>
  <si>
    <t xml:space="preserve">▷복지관 신규 사례대상자 발굴 
▷물품 지원을 통한 취약계층 가정 경제적 어려움 해소 </t>
  </si>
  <si>
    <t>퇴직금및퇴직적립금</t>
  </si>
  <si>
    <t>▷지역주민의 학습 접근성 증대
▷평생교육 프로그램을 통한 지역주민 역량 강화 및 삶의 질 향상</t>
  </si>
  <si>
    <t>업
무
추
진
비</t>
  </si>
  <si>
    <t>문화누리바우처 프로그램</t>
  </si>
  <si>
    <t>▷사업종료</t>
  </si>
  <si>
    <t>*업무추진비 긴축 운영 -4,500,000원</t>
  </si>
  <si>
    <t>운
영
비</t>
  </si>
  <si>
    <t xml:space="preserve">  현장활동비</t>
  </si>
  <si>
    <t xml:space="preserve">  평가회</t>
  </si>
  <si>
    <t>지역사회욕구조사</t>
  </si>
  <si>
    <t xml:space="preserve"> 4. 기관견학</t>
  </si>
  <si>
    <t>▷지역사회 욕구조사</t>
  </si>
  <si>
    <t>▷복지관 이용자 욕구 파악  
▷차기 사업 계획 반영</t>
  </si>
  <si>
    <t xml:space="preserve">*기타운영비 -1,530,000원
*직원연수     -4,800,000원 </t>
  </si>
  <si>
    <t xml:space="preserve"> 5. 지역사회욕구조사</t>
  </si>
  <si>
    <t>시
설
비</t>
  </si>
  <si>
    <t>*시설비 감소 -10,300,000원</t>
  </si>
  <si>
    <t>▷지역주민의 욕구를 반영한 다양한 지역대상교육, 부모교육 등</t>
  </si>
  <si>
    <t>▷지역주민의 인식개선 및 역량강화</t>
  </si>
  <si>
    <r>
      <rPr>
        <sz val="11"/>
        <color rgb="FF000000"/>
        <rFont val="함초롬바탕"/>
        <family val="1"/>
        <charset val="129"/>
      </rPr>
      <t>▷설날행사</t>
    </r>
    <r>
      <rPr>
        <sz val="11"/>
        <color rgb="FF000000"/>
        <rFont val="함초롬바탕"/>
        <family val="1"/>
        <charset val="129"/>
      </rPr>
      <t xml:space="preserve"> ▷어린이날행사</t>
    </r>
    <r>
      <rPr>
        <sz val="11"/>
        <color rgb="FF000000"/>
        <rFont val="함초롬바탕"/>
        <family val="1"/>
        <charset val="129"/>
      </rPr>
      <t xml:space="preserve">
▷어버이날행사 ▷추석행사</t>
    </r>
  </si>
  <si>
    <t>사
업
비</t>
  </si>
  <si>
    <t>사례
관리
기능</t>
  </si>
  <si>
    <t>사례발굴</t>
  </si>
  <si>
    <t xml:space="preserve">*사례발굴사업 -1,000,000원 </t>
  </si>
  <si>
    <t>▷중장년 및 노인의 디지털 접근 및 활용 능력 강화</t>
  </si>
  <si>
    <t>사례개입</t>
  </si>
  <si>
    <t>해리포터 기자단</t>
  </si>
  <si>
    <t>▷아동, 청소년 지역사회 환경문제 발견 및 해결을 위한  서포터즈 운영</t>
  </si>
  <si>
    <t>▷지역사회 환경 관련 문제 인식과 문제 해결을 위한 활동 지원
▷아동, 청소년 생애주기에 맞는 건강한 성장 및 소통기회 제공 
▷지역사회 아동, 청소년 조직으로써 소속감 및 자존감 향상</t>
  </si>
  <si>
    <t>1. 주민교육</t>
  </si>
  <si>
    <t>심과함께</t>
  </si>
  <si>
    <t>서비스연계</t>
  </si>
  <si>
    <t>▷ 1인가구 중장년층의 일상생활유지 및 신체활동 모임조직 운영</t>
  </si>
  <si>
    <t xml:space="preserve">*기본생활지원 2,500,000원 *가족기능지원 -500,000원 
*교육발달지원 -4,000,000원 *경제지원 -9,000,000원 
*위기가정재기지원 3,500,000원 </t>
  </si>
  <si>
    <t>서
비
스
연
계
기
능</t>
  </si>
  <si>
    <t>*학교부적응학생프로그램 -5,280,000원</t>
  </si>
  <si>
    <t>지역사회
 보호</t>
  </si>
  <si>
    <t>한끼스카우트</t>
  </si>
  <si>
    <t xml:space="preserve">*결연사업 프로그램 -12,900,000원 *어린이재단 3,300,000원 
*생필품등경제작지원 -11,000,000원 *장학금지원 -13,000,000원
*기후위기극복사업  -3,000,000원 </t>
  </si>
  <si>
    <t>▷  2025년 한끼스카우트 활동 계획 수립 및 기본직무교육 진행
▷ 무료급식 사업 운영 보조(식사 포장 및 배달, 이용자 말벗, 근황점검, 만족도 조사 등)</t>
  </si>
  <si>
    <t>교육문화</t>
  </si>
  <si>
    <t>▷ 노화에 따른 신체기능 손실, 만성질환을 겪고 있는 이용자들의 정기적인 상태 파악 및 적절한 조치 가능.
▷ 유관기관과의 인적 자원 공유 및 활용을 통한 지역 내 사회적 연대 강화.
▷ 실천 현장에서의 예비 사회복지사 직무 훈련을 통해 전문 인력을 양성하여 지역사회복지 발전에 기여.</t>
  </si>
  <si>
    <t>*평생교육 100,000원 *문화누리바우처 프로그램 -2,100,000원</t>
  </si>
  <si>
    <t>산수연(축복의여정)</t>
  </si>
  <si>
    <t>2. 절기행사</t>
  </si>
  <si>
    <t>자활지원등
 기타</t>
  </si>
  <si>
    <t>▷ 본당과 복지관이 협력하여 지역 내 팔순을 맞은 어르신 대상으로 산수연(팔순잔치) 행사 진행</t>
  </si>
  <si>
    <t>▷ 팔순을 맞은 어르신들이 자긍심과 행복감을 느끼고, 노년기 삶의 만족도를 향상.
▷ 본당 및 유관기관과의 협력이 활성화되어 지속 가능한 노인 지원 체계를 구축.
▷ 어르신들의 심리적 안정에 기여하며 가족뿐만 아니라 사회적 지지망을 확대.</t>
  </si>
  <si>
    <t>희망을 심는시간(온마음펀드)</t>
  </si>
  <si>
    <t>주
민
조
직
화
기
능</t>
  </si>
  <si>
    <t>복지네트
 워크구축</t>
  </si>
  <si>
    <t>▷ 텃밭을 매개로한 1인 중장년 가구 자조모임 사업진행</t>
  </si>
  <si>
    <t>▷1인 가구 취약계층 주민 발굴 
▷주민들간 사회적 관계망 형성 
▷지역사회에 나눔문화 확산을 통한 긍정적 파급력 향상</t>
  </si>
  <si>
    <t>*네트워크모임 -500,000원 *실습지도 -500,000원</t>
  </si>
  <si>
    <t>주민
 조직화</t>
  </si>
  <si>
    <t>*주민교육 1,200,000원 *절기행사 -3,000,000원 *스마일 500,000원
*멘토스 -500,000원 *해리포터기자단 10,000원
*심과함께 5,500,000원 *진말몽당축제 -9,650,000원</t>
  </si>
  <si>
    <t>3. 멘토스</t>
  </si>
  <si>
    <t>자원개발
 및 관리</t>
  </si>
  <si>
    <t>*후원행사 -500,000원 *개관행사 11,000,000원</t>
  </si>
  <si>
    <t>4. 스마일</t>
  </si>
  <si>
    <t>푸드뱅크 (G푸드드림)</t>
  </si>
  <si>
    <t>푸드마켓 (G푸드드림)</t>
  </si>
  <si>
    <t>5. 해리포터기자단</t>
  </si>
  <si>
    <t>무한돌봄</t>
  </si>
  <si>
    <t>*보조금 증액 450,000원</t>
  </si>
  <si>
    <t>▷다양한 인적자원 네트워크 구축</t>
  </si>
  <si>
    <t>후원자 개발 및 관리</t>
  </si>
  <si>
    <t>돌봄서비스지원</t>
  </si>
  <si>
    <t>6.심과함께</t>
  </si>
  <si>
    <t>7. 진말몽당축제</t>
  </si>
  <si>
    <t>예비비
 및
 기타</t>
  </si>
  <si>
    <t>*예비비 및 기타 -3,358,320원</t>
  </si>
  <si>
    <t>8. 한끼스카우트</t>
  </si>
  <si>
    <t>▷지역내 여유식품 확보를 통해 지역의 어려운 이웃에게배분
▷기부처 및 배분처 네트워크로 자원연계망 구축</t>
  </si>
  <si>
    <t>9. 산수연(축복의여정)</t>
  </si>
  <si>
    <t>▷푸드뱅크 기부처 및 이용자 발굴, 관리
▷기부식품등제공사업 홍보
▷자원봉사단 운영</t>
  </si>
  <si>
    <t>8. 무한돌봄
네트워크사업</t>
  </si>
  <si>
    <t>9. 커뮤니티
케어센터</t>
  </si>
  <si>
    <t>▷통합돌봄 대상자 및 지역 주민의 욕구에 맞는 프로그램 제공을 통해
   지역사회 내에서 건강한 노후를 보낼 수 있도록 지원</t>
  </si>
  <si>
    <t>▷지역사회 내 돌봄안전망 강화
▷지역사회 내 여가, 건강 문화 형성</t>
  </si>
  <si>
    <t xml:space="preserve"> 잡지출</t>
  </si>
  <si>
    <t xml:space="preserve">  기본급(5호봉)</t>
  </si>
  <si>
    <t xml:space="preserve">   검사비</t>
  </si>
  <si>
    <t>2026년 심곡동종합사회복지관 3차추경 예산서</t>
  </si>
  <si>
    <t>2026년 2차</t>
  </si>
  <si>
    <t>2026년 3차</t>
  </si>
  <si>
    <t xml:space="preserve">   기본급(2호봉)</t>
  </si>
  <si>
    <t>.</t>
  </si>
  <si>
    <t xml:space="preserve">   퇴직적립운용수수료(자부담)</t>
  </si>
  <si>
    <t xml:space="preserve">   선임기본급(12호봉)</t>
  </si>
  <si>
    <t>2026년 3차추경 예산 내역</t>
  </si>
  <si>
    <t>1. 실습지도</t>
  </si>
  <si>
    <t>그냥드림사업</t>
  </si>
  <si>
    <t>2. 기관견학</t>
  </si>
  <si>
    <t xml:space="preserve">   참가비</t>
  </si>
  <si>
    <t>시간외수당(자부담)</t>
  </si>
  <si>
    <t>10. 커뮤니티케어센터</t>
  </si>
  <si>
    <t>11. 어린이날행사</t>
  </si>
  <si>
    <t>12. 푸드마켓코디네이터</t>
  </si>
  <si>
    <t>4. 부천희망재단(위기가정지원금)</t>
  </si>
  <si>
    <t>5. 한국사회복지관협회 (취약계층난방비지원)</t>
  </si>
  <si>
    <t>6. 원더풀의원(원더풀하트 프로젝트)</t>
  </si>
  <si>
    <t xml:space="preserve"> 기본급(1호봉,3호봉 일할계산)</t>
  </si>
  <si>
    <t>7. 진말몽당축제(심곡1동주민자치회)</t>
  </si>
  <si>
    <t xml:space="preserve">  생활임금(1호봉,3호봉 일할계산)</t>
  </si>
  <si>
    <t>8. 해리포터기자단(경기공동모금회)</t>
  </si>
  <si>
    <t>9.결식아동지원사업(우양재단)</t>
  </si>
  <si>
    <t>10. 김장김치지원사업(공동모금회)</t>
  </si>
  <si>
    <t>11. 신한위기가정지원사업(굿네이버스)</t>
  </si>
  <si>
    <t xml:space="preserve">  생활임금(4호봉)</t>
  </si>
  <si>
    <t>12. 멘토스(GS파워)</t>
  </si>
  <si>
    <t>13. 희망한.가.지(함께하는 사랑밭)</t>
  </si>
  <si>
    <t>14. 심과함께(소사성당)</t>
  </si>
  <si>
    <t>15. 연합모금사업</t>
  </si>
  <si>
    <t>16. 긴급지원금(소사성당)</t>
  </si>
  <si>
    <t>17. 온동네건강돌봄학교(공동모금회)</t>
  </si>
  <si>
    <t>18. 밑반찬지원사업(글로벌쉐어)</t>
  </si>
  <si>
    <t>19. 온동네건강돌봄파트너(경기복지재단)</t>
  </si>
  <si>
    <t>20. 기타외부공모사업(예정)</t>
  </si>
  <si>
    <t>21. 정율사관학원(신학기지원등)</t>
  </si>
  <si>
    <t>,</t>
  </si>
  <si>
    <t>22. 스마일(경기사회복지공동모금회)</t>
  </si>
  <si>
    <t>23. 아산복지재단(SOS지원사업)</t>
  </si>
  <si>
    <t>24. 주민동아리연합(KBS강태원)</t>
  </si>
  <si>
    <t xml:space="preserve">  시간외근무수당(8월 적용)</t>
  </si>
  <si>
    <t>25. 주거안전지원사업(글로벌쉐어)</t>
  </si>
  <si>
    <t>26. 긴급지원금(소사본동성당)</t>
  </si>
  <si>
    <t>27. 그냥드림설치지원(한국사회복지협의회)</t>
  </si>
  <si>
    <t>28. 그냥드림모니터링비지원(한국사회복지협의회)</t>
  </si>
  <si>
    <t>1. 후)실로암선교센터(특별교육지원)이월</t>
  </si>
  <si>
    <t>2. 후)농협사랑밭(온스토어)이월</t>
  </si>
  <si>
    <t>3. 후)원더풀의원(원더풀하트프로젝트)이월</t>
  </si>
  <si>
    <t>4. 후)신한위기가정지원사업(굿네이버스)</t>
  </si>
  <si>
    <t>관장 7호봉</t>
  </si>
  <si>
    <t>부장 25호봉</t>
  </si>
  <si>
    <t>과장 15호봉</t>
  </si>
  <si>
    <t>선임사회복지사16호봉</t>
  </si>
  <si>
    <t>선임사회복지사 11호봉</t>
  </si>
  <si>
    <t>소모품구입, 정수기렌탈, 수리 등</t>
  </si>
  <si>
    <t>선임사회복지사 16호봉(중도퇴사)</t>
  </si>
  <si>
    <t>선임사회복지사 17호봉(중도퇴사)</t>
  </si>
  <si>
    <t>사회복지사 5호봉(육아휴직)</t>
  </si>
  <si>
    <t>사회복지사 2호봉(중도퇴사)</t>
  </si>
  <si>
    <t>사회복지사 3호봉(중도퇴사)</t>
  </si>
  <si>
    <t>커뮤니티케어사업비(의료,동아리,쉼터)</t>
  </si>
  <si>
    <t>사회복지사 1호봉(중도퇴사)</t>
  </si>
  <si>
    <t>기본급(보전수당)</t>
  </si>
  <si>
    <t>생활임금(보전수당)</t>
  </si>
  <si>
    <t>연120만원이내</t>
  </si>
  <si>
    <t>퇴직적립금 (육아휴직자)</t>
  </si>
  <si>
    <t>1년미만퇴직자</t>
  </si>
  <si>
    <t>퇴직적립금(보전수당)</t>
  </si>
  <si>
    <r>
      <rPr>
        <b/>
        <sz val="10"/>
        <color rgb="FF000000"/>
        <rFont val="Dotum"/>
        <family val="3"/>
        <charset val="129"/>
      </rPr>
      <t>국민연금</t>
    </r>
    <r>
      <rPr>
        <sz val="10"/>
        <color rgb="FF000000"/>
        <rFont val="Arial"/>
        <family val="2"/>
      </rPr>
      <t>(기타임금-처우,특수근무수당, 웰빙보조비 포함)</t>
    </r>
  </si>
  <si>
    <r>
      <rPr>
        <b/>
        <sz val="10"/>
        <color rgb="FF000000"/>
        <rFont val="Dotum"/>
        <family val="3"/>
        <charset val="129"/>
      </rPr>
      <t>건강보험</t>
    </r>
    <r>
      <rPr>
        <sz val="10"/>
        <color rgb="FF000000"/>
        <rFont val="돋움"/>
        <family val="3"/>
        <charset val="129"/>
      </rPr>
      <t>(기타임금포함)</t>
    </r>
  </si>
  <si>
    <r>
      <rPr>
        <b/>
        <sz val="10"/>
        <color rgb="FF000000"/>
        <rFont val="Dotum"/>
        <family val="3"/>
        <charset val="129"/>
      </rPr>
      <t>고용보험</t>
    </r>
    <r>
      <rPr>
        <sz val="10"/>
        <color rgb="FF000000"/>
        <rFont val="돋움"/>
        <family val="3"/>
        <charset val="129"/>
      </rPr>
      <t>(기타임금포함)</t>
    </r>
  </si>
  <si>
    <r>
      <rPr>
        <b/>
        <sz val="10"/>
        <color rgb="FF000000"/>
        <rFont val="Dotum"/>
        <family val="3"/>
        <charset val="129"/>
      </rPr>
      <t>산재보험료</t>
    </r>
    <r>
      <rPr>
        <sz val="10"/>
        <color rgb="FF000000"/>
        <rFont val="돋움"/>
        <family val="3"/>
        <charset val="129"/>
      </rPr>
      <t>(기타임금포함)</t>
    </r>
  </si>
  <si>
    <r>
      <rPr>
        <b/>
        <sz val="10"/>
        <color rgb="FF000000"/>
        <rFont val="Dotum"/>
        <family val="3"/>
        <charset val="129"/>
      </rPr>
      <t>1. 연료비</t>
    </r>
    <r>
      <rPr>
        <sz val="10"/>
        <color rgb="FF000000"/>
        <rFont val="돋움"/>
        <family val="3"/>
        <charset val="129"/>
      </rPr>
      <t>(냉난방비)</t>
    </r>
  </si>
  <si>
    <r>
      <rPr>
        <b/>
        <sz val="10"/>
        <color rgb="FF000000"/>
        <rFont val="Dotum"/>
        <family val="3"/>
        <charset val="129"/>
      </rPr>
      <t>1. 기타운영비</t>
    </r>
    <r>
      <rPr>
        <sz val="10"/>
        <color rgb="FF000000"/>
        <rFont val="Arial"/>
        <family val="2"/>
      </rPr>
      <t>(급량비 등)</t>
    </r>
  </si>
  <si>
    <t xml:space="preserve">   특화교육</t>
  </si>
  <si>
    <t xml:space="preserve">   과별연수</t>
  </si>
  <si>
    <t xml:space="preserve">   부서장연수</t>
  </si>
  <si>
    <r>
      <rPr>
        <sz val="9"/>
        <color theme="1"/>
        <rFont val="Dotum"/>
        <family val="3"/>
        <charset val="129"/>
      </rPr>
      <t xml:space="preserve">                 </t>
    </r>
    <r>
      <rPr>
        <sz val="9"/>
        <color theme="1"/>
        <rFont val="Arial"/>
        <family val="2"/>
      </rPr>
      <t>(평일급식)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</si>
  <si>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(밑반찬)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</si>
  <si>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(도시락)</t>
    </r>
  </si>
  <si>
    <t>2. 평생교육(심곡동주민대학)</t>
  </si>
  <si>
    <t>6. 심과함께</t>
  </si>
  <si>
    <t xml:space="preserve"> 9. 주민동아리연합</t>
  </si>
  <si>
    <t>10. 주민만나기</t>
  </si>
  <si>
    <t xml:space="preserve"> 4. 자원봉사자및후원자의날</t>
  </si>
  <si>
    <t xml:space="preserve">  기본급(보전수당)</t>
  </si>
  <si>
    <t xml:space="preserve">   선임기본급(13호봉)</t>
  </si>
  <si>
    <t>연합모금사업</t>
  </si>
  <si>
    <t xml:space="preserve"> 푸드마켓연합모금운영비</t>
  </si>
  <si>
    <t xml:space="preserve">   수용비(후원금)</t>
  </si>
  <si>
    <t xml:space="preserve">   공공요금(후원금)</t>
  </si>
  <si>
    <t xml:space="preserve">   차량비(후원금)</t>
  </si>
  <si>
    <t xml:space="preserve"> 푸드마켓연합모금사업비</t>
  </si>
  <si>
    <t xml:space="preserve">   식품구입(후원금)</t>
  </si>
  <si>
    <t xml:space="preserve">   홍보용품구입(후원금)</t>
  </si>
  <si>
    <t>푸드마켓그냥드림사업운영비</t>
  </si>
  <si>
    <t xml:space="preserve">   물품구입비</t>
  </si>
  <si>
    <t xml:space="preserve">   시설비</t>
  </si>
  <si>
    <t xml:space="preserve">   설치비</t>
  </si>
  <si>
    <t xml:space="preserve">   모니터링비</t>
  </si>
  <si>
    <t>푸드마켓그냥드림사업제수당</t>
  </si>
  <si>
    <t xml:space="preserve">   인건비</t>
  </si>
  <si>
    <t>푸드마켓그냥드림사업사회보험</t>
  </si>
  <si>
    <t xml:space="preserve">   사회보험</t>
  </si>
  <si>
    <t>푸드마켓그냥드림사업퇴직적립금</t>
  </si>
  <si>
    <t xml:space="preserve"> 기본급(4호봉)</t>
  </si>
  <si>
    <t xml:space="preserve"> 기본급(5호봉)</t>
  </si>
  <si>
    <t>보존수당(생활임금)</t>
  </si>
  <si>
    <t xml:space="preserve">  시간외 수당</t>
  </si>
  <si>
    <t>정수기렌탈, 소모품 구입 등</t>
  </si>
  <si>
    <t>전기, 상하수도, 연료비 등</t>
  </si>
  <si>
    <t>커뮤니티케어사업비(의료,건강,쉼터)</t>
  </si>
  <si>
    <t>선임
 사회복지사</t>
    <phoneticPr fontId="106" type="noConversion"/>
  </si>
  <si>
    <t>선임
 사회복지사</t>
    <phoneticPr fontId="106" type="noConversion"/>
  </si>
  <si>
    <t>선임
 사회복지사</t>
    <phoneticPr fontId="106" type="noConversion"/>
  </si>
  <si>
    <t>재산
조성비</t>
    <phoneticPr fontId="106" type="noConversion"/>
  </si>
  <si>
    <t>사업비</t>
    <phoneticPr fontId="106" type="noConversion"/>
  </si>
  <si>
    <t>과년도
수입</t>
    <phoneticPr fontId="106" type="noConversion"/>
  </si>
  <si>
    <t>사업수입</t>
    <phoneticPr fontId="106" type="noConversion"/>
  </si>
  <si>
    <t>사업수입</t>
    <phoneticPr fontId="106" type="noConversion"/>
  </si>
  <si>
    <t>과년도
지출</t>
    <phoneticPr fontId="106" type="noConversion"/>
  </si>
  <si>
    <t>예비비
및
기타</t>
    <phoneticPr fontId="106" type="noConversion"/>
  </si>
  <si>
    <t>총계</t>
    <phoneticPr fontId="106" type="noConversion"/>
  </si>
  <si>
    <t xml:space="preserve"> 5. 결연사업프로그램</t>
    <phoneticPr fontId="106" type="noConversion"/>
  </si>
  <si>
    <t xml:space="preserve"> 6. 어린이재단</t>
    <phoneticPr fontId="106" type="noConversion"/>
  </si>
  <si>
    <t xml:space="preserve"> 7. 개별상담서비스</t>
    <phoneticPr fontId="106" type="noConversion"/>
  </si>
  <si>
    <t xml:space="preserve"> 8. 생필품등경제적지원</t>
    <phoneticPr fontId="106" type="noConversion"/>
  </si>
  <si>
    <t xml:space="preserve"> 9. 장학금지원사업</t>
    <phoneticPr fontId="106" type="noConversion"/>
  </si>
  <si>
    <t xml:space="preserve"> 10. 청소년 마약중독 예방</t>
    <phoneticPr fontId="106" type="noConversion"/>
  </si>
  <si>
    <t>11. 기후위기 극복사업</t>
    <phoneticPr fontId="106" type="noConversion"/>
  </si>
  <si>
    <t>12. 김장김치 지원사업(공동모금회)</t>
    <phoneticPr fontId="106" type="noConversion"/>
  </si>
  <si>
    <t>13. 온동네건강돌봄학교</t>
    <phoneticPr fontId="106" type="noConversion"/>
  </si>
  <si>
    <t>14. 온동네건강돌봄파트너</t>
    <phoneticPr fontId="106" type="noConversion"/>
  </si>
  <si>
    <t>제출일자 : 2026.09 (단위: 원)</t>
    <phoneticPr fontId="106" type="noConversion"/>
  </si>
  <si>
    <t xml:space="preserve">(심곡동종합사회복지관) </t>
    <phoneticPr fontId="106" type="noConversion"/>
  </si>
  <si>
    <t xml:space="preserve"> </t>
    <phoneticPr fontId="106" type="noConversion"/>
  </si>
  <si>
    <t>13. 베이비부머(심곡동주민대학)</t>
    <phoneticPr fontId="106" type="noConversion"/>
  </si>
  <si>
    <t>14. 기타보조사업(예정)</t>
    <phoneticPr fontId="106" type="noConversion"/>
  </si>
  <si>
    <t>15. 그냥드림사업</t>
    <phoneticPr fontId="106" type="noConversion"/>
  </si>
  <si>
    <t>16. 외로움안심(안심스토어)</t>
    <phoneticPr fontId="106" type="noConversion"/>
  </si>
  <si>
    <t>8. 외로움안심사업</t>
    <phoneticPr fontId="10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</si>
</sst>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6">
    <numFmt numFmtId="176" formatCode="_-* #,##0_-;\-* #,##0_-;_-* &quot;-&quot;_-;_-@"/>
    <numFmt numFmtId="177" formatCode="#,###&quot;원*&quot;"/>
    <numFmt numFmtId="178" formatCode="#,###&quot;명*&quot;"/>
    <numFmt numFmtId="179" formatCode="#,###&quot;시간=&quot;"/>
    <numFmt numFmtId="180" formatCode="#,##0&quot;원*&quot;"/>
    <numFmt numFmtId="181" formatCode="#,###&quot;월=&quot;"/>
    <numFmt numFmtId="182" formatCode="#,###&quot;회=&quot;"/>
    <numFmt numFmtId="183" formatCode="0.0%"/>
    <numFmt numFmtId="184" formatCode="#,###&quot;개월=&quot;"/>
    <numFmt numFmtId="185" formatCode="#,###&quot;명=&quot;"/>
    <numFmt numFmtId="186" formatCode="###,###&quot;원*&quot;"/>
    <numFmt numFmtId="187" formatCode="#,###&quot;회*&quot;"/>
    <numFmt numFmtId="188" formatCode="\ #&quot;월 =&quot;"/>
    <numFmt numFmtId="189" formatCode="#&quot;명*&quot;"/>
    <numFmt numFmtId="190" formatCode="#,##0&quot;월&quot;\="/>
    <numFmt numFmtId="191" formatCode="\ #&quot;회 =&quot;"/>
    <numFmt numFmtId="192" formatCode="#,##0,"/>
    <numFmt numFmtId="193" formatCode="0.0%&quot;=&quot;"/>
    <numFmt numFmtId="194" formatCode="0.000%"/>
    <numFmt numFmtId="195" formatCode="_-* #,##0.00_-;\-* #,##0.00_-;_-* &quot;-&quot;??_-;_-@"/>
    <numFmt numFmtId="196" formatCode="0_ "/>
    <numFmt numFmtId="197" formatCode="_-&quot;₩&quot;* #,##0_-;\-&quot;₩&quot;* #,##0_-;_-&quot;₩&quot;* &quot;-&quot;_-;_-@"/>
    <numFmt numFmtId="198" formatCode="#,##0&quot;분기&quot;\="/>
    <numFmt numFmtId="199" formatCode="#&quot;대*&quot;"/>
    <numFmt numFmtId="200" formatCode="#,##0&quot;회&quot;\="/>
    <numFmt numFmtId="201" formatCode="#&quot;팀*&quot;"/>
    <numFmt numFmtId="202" formatCode="#,##0&quot;명*&quot;"/>
    <numFmt numFmtId="203" formatCode="#,###&quot;월*&quot;"/>
    <numFmt numFmtId="204" formatCode="#,###&quot;시간*&quot;"/>
    <numFmt numFmtId="205" formatCode="#,###&quot;주*&quot;"/>
    <numFmt numFmtId="206" formatCode="#&quot;회=&quot;"/>
    <numFmt numFmtId="207" formatCode="#,###&quot;일*&quot;"/>
    <numFmt numFmtId="208" formatCode="#,###&quot;분기=&quot;"/>
    <numFmt numFmtId="209" formatCode="_-* #,##0.000_-;\-* #,##0.000_-;_-* &quot;-&quot;_-;_-@"/>
    <numFmt numFmtId="210" formatCode="_-* #,##0.0_-;\-* #,##0.0_-;_-* &quot;-&quot;_-;_-@"/>
    <numFmt numFmtId="211" formatCode="[Red]\▲#,##0;[Blue]\▼#,##0;\-"/>
  </numFmts>
  <fonts count="111">
    <font>
      <sz val="11"/>
      <color rgb="FF000000"/>
      <name val="Calibri"/>
      <scheme val="minor"/>
    </font>
    <font>
      <sz val="10"/>
      <color rgb="FF000000"/>
      <name val="Dotum"/>
      <family val="3"/>
      <charset val="129"/>
    </font>
    <font>
      <b/>
      <sz val="10"/>
      <color rgb="FF000000"/>
      <name val="Dotum"/>
      <family val="3"/>
      <charset val="129"/>
    </font>
    <font>
      <sz val="11"/>
      <name val="Calibri"/>
      <family val="2"/>
    </font>
    <font>
      <b/>
      <sz val="16"/>
      <color rgb="FF000000"/>
      <name val="Dotum"/>
      <family val="3"/>
      <charset val="129"/>
    </font>
    <font>
      <b/>
      <sz val="16"/>
      <color rgb="FF000000"/>
      <name val="&quot;맑은 고딕&quot;"/>
      <family val="3"/>
      <charset val="129"/>
    </font>
    <font>
      <sz val="11"/>
      <color theme="1"/>
      <name val="Dotum"/>
      <family val="3"/>
      <charset val="129"/>
    </font>
    <font>
      <b/>
      <sz val="14"/>
      <color rgb="FF000000"/>
      <name val="Dotum"/>
      <family val="3"/>
      <charset val="129"/>
    </font>
    <font>
      <b/>
      <sz val="12"/>
      <color rgb="FF000000"/>
      <name val="Dotum"/>
      <family val="3"/>
      <charset val="129"/>
    </font>
    <font>
      <sz val="11"/>
      <color rgb="FF000000"/>
      <name val="&quot;맑은 고딕&quot;"/>
      <family val="3"/>
      <charset val="129"/>
    </font>
    <font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1"/>
      <color rgb="FF000000"/>
      <name val="Dotum"/>
      <family val="3"/>
      <charset val="129"/>
    </font>
    <font>
      <sz val="12"/>
      <color theme="1"/>
      <name val="Dotum"/>
      <family val="3"/>
      <charset val="129"/>
    </font>
    <font>
      <b/>
      <sz val="11"/>
      <color rgb="FF000000"/>
      <name val="&quot;맑은 고딕&quot;"/>
      <family val="3"/>
      <charset val="129"/>
    </font>
    <font>
      <sz val="8"/>
      <color theme="1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rgb="FFFF0000"/>
      <name val="Dotum"/>
      <family val="3"/>
      <charset val="129"/>
    </font>
    <font>
      <b/>
      <sz val="10"/>
      <color rgb="FFFF0000"/>
      <name val="Dotum"/>
      <family val="3"/>
      <charset val="129"/>
    </font>
    <font>
      <sz val="11"/>
      <color rgb="FFFF0000"/>
      <name val="Dotum"/>
      <family val="3"/>
      <charset val="129"/>
    </font>
    <font>
      <sz val="10"/>
      <color theme="1"/>
      <name val="Dotum"/>
      <family val="3"/>
      <charset val="129"/>
    </font>
    <font>
      <sz val="11"/>
      <color rgb="FFC6DAF1"/>
      <name val="Dotum"/>
      <family val="3"/>
      <charset val="129"/>
    </font>
    <font>
      <sz val="11"/>
      <color theme="1"/>
      <name val="Calibri"/>
      <family val="2"/>
      <scheme val="minor"/>
    </font>
    <font>
      <b/>
      <sz val="10"/>
      <color rgb="FF002060"/>
      <name val="Dotum"/>
      <family val="3"/>
      <charset val="129"/>
    </font>
    <font>
      <sz val="10"/>
      <color rgb="FF002060"/>
      <name val="Dotum"/>
      <family val="3"/>
      <charset val="129"/>
    </font>
    <font>
      <sz val="11"/>
      <color rgb="FF002060"/>
      <name val="Dotum"/>
      <family val="3"/>
      <charset val="129"/>
    </font>
    <font>
      <sz val="10"/>
      <color theme="0"/>
      <name val="Dotum"/>
      <family val="3"/>
      <charset val="129"/>
    </font>
    <font>
      <u/>
      <sz val="10"/>
      <color rgb="FF000000"/>
      <name val="Dotum"/>
      <family val="3"/>
      <charset val="129"/>
    </font>
    <font>
      <b/>
      <u/>
      <sz val="10"/>
      <color rgb="FF000000"/>
      <name val="Dotum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theme="0"/>
      <name val="Dotum"/>
      <family val="3"/>
      <charset val="129"/>
    </font>
    <font>
      <b/>
      <sz val="11"/>
      <color theme="1"/>
      <name val="함초롬바탕"/>
      <family val="1"/>
      <charset val="129"/>
    </font>
    <font>
      <b/>
      <sz val="13"/>
      <color rgb="FF4A86E8"/>
      <name val="함초롬바탕"/>
      <family val="1"/>
      <charset val="129"/>
    </font>
    <font>
      <b/>
      <u/>
      <sz val="11"/>
      <color rgb="FF0000FF"/>
      <name val="함초롬바탕"/>
      <family val="1"/>
      <charset val="129"/>
    </font>
    <font>
      <b/>
      <sz val="11"/>
      <color rgb="FF0000FF"/>
      <name val="함초롬바탕"/>
      <family val="1"/>
      <charset val="129"/>
    </font>
    <font>
      <sz val="11"/>
      <color rgb="FF000000"/>
      <name val="Dotum"/>
      <family val="3"/>
      <charset val="129"/>
    </font>
    <font>
      <b/>
      <sz val="11"/>
      <color theme="1"/>
      <name val="Calibri"/>
      <family val="2"/>
      <scheme val="minor"/>
    </font>
    <font>
      <b/>
      <sz val="10"/>
      <color theme="1"/>
      <name val="Dotum"/>
      <family val="3"/>
      <charset val="129"/>
    </font>
    <font>
      <b/>
      <sz val="11"/>
      <color theme="1"/>
      <name val="Dotum"/>
      <family val="3"/>
      <charset val="129"/>
    </font>
    <font>
      <sz val="11"/>
      <color theme="1"/>
      <name val="Calibri"/>
      <family val="2"/>
      <scheme val="minor"/>
    </font>
    <font>
      <sz val="11"/>
      <color theme="1"/>
      <name val="함초롬바탕"/>
      <family val="1"/>
      <charset val="129"/>
    </font>
    <font>
      <sz val="11"/>
      <color rgb="FF000000"/>
      <name val="Calibri"/>
      <family val="2"/>
      <scheme val="minor"/>
    </font>
    <font>
      <sz val="11"/>
      <color rgb="FF000000"/>
      <name val="Malgun Gothic"/>
      <family val="3"/>
      <charset val="129"/>
    </font>
    <font>
      <sz val="11"/>
      <color rgb="FF000000"/>
      <name val="함초롬바탕"/>
      <family val="1"/>
      <charset val="129"/>
    </font>
    <font>
      <b/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함초롬바탕"/>
      <family val="1"/>
      <charset val="129"/>
    </font>
    <font>
      <sz val="11"/>
      <color rgb="FFFF0000"/>
      <name val="Calibri"/>
      <family val="2"/>
      <scheme val="minor"/>
    </font>
    <font>
      <sz val="11"/>
      <color rgb="FF000000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3"/>
      <color theme="1"/>
      <name val="함초롬바탕"/>
      <family val="1"/>
      <charset val="129"/>
    </font>
    <font>
      <b/>
      <sz val="12"/>
      <color theme="1"/>
      <name val="Calibri"/>
      <family val="2"/>
      <scheme val="minor"/>
    </font>
    <font>
      <sz val="12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sz val="12"/>
      <color theme="1"/>
      <name val="Calibri"/>
      <family val="2"/>
      <scheme val="minor"/>
    </font>
    <font>
      <sz val="11"/>
      <color theme="1"/>
      <name val="함초롬바탕"/>
      <family val="1"/>
      <charset val="129"/>
    </font>
    <font>
      <sz val="10"/>
      <color rgb="FF434343"/>
      <name val="Dotum"/>
      <family val="3"/>
      <charset val="129"/>
    </font>
    <font>
      <b/>
      <strike/>
      <sz val="10"/>
      <color rgb="FF000000"/>
      <name val="Dotum"/>
      <family val="3"/>
      <charset val="129"/>
    </font>
    <font>
      <b/>
      <sz val="11"/>
      <color rgb="FFFF0000"/>
      <name val="Dotum"/>
      <family val="3"/>
      <charset val="129"/>
    </font>
    <font>
      <b/>
      <sz val="11"/>
      <color theme="1"/>
      <name val="Dotum"/>
      <family val="3"/>
      <charset val="129"/>
    </font>
    <font>
      <sz val="10"/>
      <color rgb="FF0070C0"/>
      <name val="Dotum"/>
      <family val="3"/>
      <charset val="129"/>
    </font>
    <font>
      <sz val="11"/>
      <color theme="0"/>
      <name val="Dotum"/>
      <family val="3"/>
      <charset val="129"/>
    </font>
    <font>
      <sz val="11"/>
      <color rgb="FFFFFFFF"/>
      <name val="Dotum"/>
      <family val="3"/>
      <charset val="129"/>
    </font>
    <font>
      <sz val="10"/>
      <color theme="1"/>
      <name val="Arial"/>
      <family val="2"/>
    </font>
    <font>
      <sz val="11"/>
      <color theme="1"/>
      <name val="Malgun Gothic"/>
      <family val="3"/>
      <charset val="129"/>
    </font>
    <font>
      <sz val="9"/>
      <color theme="1"/>
      <name val="Dotum"/>
      <family val="3"/>
      <charset val="129"/>
    </font>
    <font>
      <sz val="10"/>
      <color theme="1"/>
      <name val="Calibri"/>
      <family val="2"/>
    </font>
    <font>
      <b/>
      <sz val="13"/>
      <color rgb="FFFF0000"/>
      <name val="함초롬바탕"/>
      <family val="1"/>
      <charset val="129"/>
    </font>
    <font>
      <b/>
      <sz val="11"/>
      <color rgb="FFFF0000"/>
      <name val="함초롬바탕"/>
      <family val="1"/>
      <charset val="129"/>
    </font>
    <font>
      <b/>
      <u/>
      <sz val="11"/>
      <color rgb="FFFF0000"/>
      <name val="함초롬바탕"/>
      <family val="1"/>
      <charset val="129"/>
    </font>
    <font>
      <sz val="11"/>
      <color rgb="FF000000"/>
      <name val="&quot;맑은 고딕&quot;"/>
      <family val="3"/>
      <charset val="129"/>
    </font>
    <font>
      <b/>
      <sz val="15"/>
      <color rgb="FF000000"/>
      <name val="함초롬바탕"/>
      <family val="1"/>
      <charset val="129"/>
    </font>
    <font>
      <b/>
      <sz val="20"/>
      <color rgb="FF000000"/>
      <name val="함초롬바탕"/>
      <family val="1"/>
      <charset val="129"/>
    </font>
    <font>
      <sz val="18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1"/>
      <color rgb="FF000000"/>
      <name val="Arial"/>
      <family val="2"/>
    </font>
    <font>
      <b/>
      <sz val="16"/>
      <color rgb="FF000000"/>
      <name val="함초롬바탕"/>
      <family val="1"/>
      <charset val="129"/>
    </font>
    <font>
      <b/>
      <sz val="11"/>
      <color rgb="FF000000"/>
      <name val="Calibri"/>
      <family val="2"/>
    </font>
    <font>
      <b/>
      <sz val="16"/>
      <color rgb="FFFF0000"/>
      <name val="함초롬바탕"/>
      <family val="1"/>
      <charset val="129"/>
    </font>
    <font>
      <sz val="11"/>
      <color rgb="FF000000"/>
      <name val="Calibri"/>
      <family val="2"/>
    </font>
    <font>
      <sz val="16"/>
      <color rgb="FF000000"/>
      <name val="함초롬바탕"/>
      <family val="1"/>
      <charset val="129"/>
    </font>
    <font>
      <sz val="11"/>
      <color rgb="FF000000"/>
      <name val="Arial"/>
      <family val="2"/>
    </font>
    <font>
      <sz val="11"/>
      <color rgb="FF000000"/>
      <name val="Malgun Gothic"/>
      <family val="3"/>
      <charset val="129"/>
    </font>
    <font>
      <sz val="11"/>
      <color rgb="FFFF0000"/>
      <name val="Calibri"/>
      <family val="2"/>
    </font>
    <font>
      <sz val="16"/>
      <color rgb="FFFF0000"/>
      <name val="함초롬바탕"/>
      <family val="1"/>
      <charset val="129"/>
    </font>
    <font>
      <b/>
      <i/>
      <strike/>
      <sz val="11"/>
      <color rgb="FFFF0000"/>
      <name val="Calibri"/>
      <family val="2"/>
      <scheme val="minor"/>
    </font>
    <font>
      <sz val="11"/>
      <color rgb="FFFF0000"/>
      <name val="함초롬바탕"/>
      <family val="1"/>
      <charset val="129"/>
    </font>
    <font>
      <strike/>
      <sz val="11"/>
      <color rgb="FF000000"/>
      <name val="Calibri"/>
      <family val="2"/>
    </font>
    <font>
      <strike/>
      <sz val="11"/>
      <color rgb="FF000000"/>
      <name val="Calibri"/>
      <family val="2"/>
      <scheme val="minor"/>
    </font>
    <font>
      <strike/>
      <sz val="11"/>
      <color rgb="FF000000"/>
      <name val="함초롬바탕"/>
      <family val="1"/>
      <charset val="129"/>
    </font>
    <font>
      <sz val="14"/>
      <color rgb="FF000000"/>
      <name val="함초롬바탕"/>
      <family val="1"/>
      <charset val="129"/>
    </font>
    <font>
      <strike/>
      <sz val="10"/>
      <color rgb="FF000000"/>
      <name val="Dotum"/>
      <family val="3"/>
      <charset val="129"/>
    </font>
    <font>
      <sz val="11"/>
      <color theme="1"/>
      <name val="Calibri"/>
      <family val="2"/>
    </font>
    <font>
      <sz val="12"/>
      <color rgb="FFFF0000"/>
      <name val="Dotum"/>
      <family val="3"/>
      <charset val="129"/>
    </font>
    <font>
      <b/>
      <sz val="12"/>
      <color theme="1"/>
      <name val="Dotum"/>
      <family val="3"/>
      <charset val="129"/>
    </font>
    <font>
      <b/>
      <sz val="13"/>
      <color rgb="FF0000FF"/>
      <name val="함초롬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9"/>
      <color theme="1"/>
      <name val="Arial"/>
      <family val="2"/>
    </font>
    <font>
      <b/>
      <sz val="13"/>
      <color rgb="FF000000"/>
      <name val="함초롬바탕"/>
      <family val="1"/>
      <charset val="129"/>
    </font>
    <font>
      <sz val="8"/>
      <name val="Calibri"/>
      <family val="3"/>
      <charset val="129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name val="Dotum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F0000"/>
        <bgColor rgb="FFFF0000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  <fill>
      <patternFill patternType="solid">
        <fgColor rgb="FFCCCCCC"/>
        <bgColor rgb="FFCCCCCC"/>
      </patternFill>
    </fill>
    <fill>
      <patternFill patternType="solid">
        <fgColor rgb="FFEFEFEF"/>
        <bgColor rgb="FFEFEFEF"/>
      </patternFill>
    </fill>
    <fill>
      <patternFill patternType="solid">
        <fgColor rgb="FFDCE6F1"/>
        <bgColor rgb="FFDCE6F1"/>
      </patternFill>
    </fill>
    <fill>
      <patternFill patternType="solid">
        <fgColor rgb="FFEBF1DE"/>
        <bgColor rgb="FFEBF1DE"/>
      </patternFill>
    </fill>
    <fill>
      <patternFill patternType="solid">
        <fgColor rgb="FFF3F3F3"/>
        <bgColor rgb="FFF3F3F3"/>
      </patternFill>
    </fill>
    <fill>
      <patternFill patternType="solid">
        <fgColor theme="0" tint="-4.9989318521683403E-2"/>
        <bgColor indexed="64"/>
      </patternFill>
    </fill>
  </fills>
  <borders count="17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E7E6E6"/>
      </right>
      <top/>
      <bottom style="thin">
        <color rgb="FF000000"/>
      </bottom>
      <diagonal/>
    </border>
    <border>
      <left/>
      <right/>
      <top style="thin">
        <color rgb="FFE7E6E6"/>
      </top>
      <bottom style="thin">
        <color rgb="FF000000"/>
      </bottom>
      <diagonal/>
    </border>
    <border>
      <left style="thin">
        <color rgb="FFE7E6E6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32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2" fillId="0" borderId="25" xfId="0" applyFont="1" applyBorder="1" applyAlignment="1">
      <alignment horizontal="center" vertical="center"/>
    </xf>
    <xf numFmtId="176" fontId="2" fillId="0" borderId="27" xfId="0" applyNumberFormat="1" applyFont="1" applyBorder="1" applyAlignment="1">
      <alignment horizontal="center" vertical="center"/>
    </xf>
    <xf numFmtId="10" fontId="2" fillId="0" borderId="21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6" fontId="2" fillId="0" borderId="27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176" fontId="2" fillId="0" borderId="27" xfId="0" applyNumberFormat="1" applyFont="1" applyBorder="1" applyAlignment="1">
      <alignment vertical="center"/>
    </xf>
    <xf numFmtId="176" fontId="2" fillId="3" borderId="40" xfId="0" applyNumberFormat="1" applyFont="1" applyFill="1" applyBorder="1" applyAlignment="1">
      <alignment horizontal="center" vertical="center"/>
    </xf>
    <xf numFmtId="3" fontId="16" fillId="0" borderId="21" xfId="0" applyNumberFormat="1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3" fontId="16" fillId="0" borderId="23" xfId="0" applyNumberFormat="1" applyFont="1" applyBorder="1" applyAlignment="1">
      <alignment horizontal="center"/>
    </xf>
    <xf numFmtId="9" fontId="2" fillId="0" borderId="23" xfId="0" applyNumberFormat="1" applyFont="1" applyBorder="1" applyAlignment="1">
      <alignment horizontal="center" vertical="center"/>
    </xf>
    <xf numFmtId="0" fontId="17" fillId="0" borderId="33" xfId="0" applyFont="1" applyBorder="1" applyAlignment="1">
      <alignment horizontal="center"/>
    </xf>
    <xf numFmtId="176" fontId="2" fillId="3" borderId="41" xfId="0" applyNumberFormat="1" applyFont="1" applyFill="1" applyBorder="1" applyAlignment="1">
      <alignment vertical="center"/>
    </xf>
    <xf numFmtId="0" fontId="18" fillId="0" borderId="35" xfId="0" applyFont="1" applyBorder="1" applyAlignment="1">
      <alignment horizontal="center"/>
    </xf>
    <xf numFmtId="9" fontId="2" fillId="0" borderId="42" xfId="0" applyNumberFormat="1" applyFont="1" applyBorder="1" applyAlignment="1">
      <alignment horizontal="center" vertical="center"/>
    </xf>
    <xf numFmtId="10" fontId="2" fillId="0" borderId="23" xfId="0" applyNumberFormat="1" applyFont="1" applyBorder="1" applyAlignment="1">
      <alignment vertical="center"/>
    </xf>
    <xf numFmtId="0" fontId="17" fillId="0" borderId="21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3" fontId="17" fillId="0" borderId="21" xfId="0" applyNumberFormat="1" applyFont="1" applyBorder="1" applyAlignment="1">
      <alignment horizontal="center"/>
    </xf>
    <xf numFmtId="10" fontId="2" fillId="3" borderId="41" xfId="0" applyNumberFormat="1" applyFont="1" applyFill="1" applyBorder="1" applyAlignment="1">
      <alignment vertical="center"/>
    </xf>
    <xf numFmtId="3" fontId="19" fillId="0" borderId="21" xfId="0" applyNumberFormat="1" applyFont="1" applyBorder="1" applyAlignment="1">
      <alignment horizontal="center"/>
    </xf>
    <xf numFmtId="176" fontId="1" fillId="0" borderId="38" xfId="0" applyNumberFormat="1" applyFont="1" applyBorder="1" applyAlignment="1">
      <alignment vertical="center"/>
    </xf>
    <xf numFmtId="0" fontId="1" fillId="3" borderId="43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/>
    </xf>
    <xf numFmtId="0" fontId="1" fillId="3" borderId="44" xfId="0" applyFont="1" applyFill="1" applyBorder="1" applyAlignment="1">
      <alignment horizontal="center" vertical="center"/>
    </xf>
    <xf numFmtId="3" fontId="20" fillId="0" borderId="21" xfId="0" applyNumberFormat="1" applyFont="1" applyBorder="1" applyAlignment="1">
      <alignment horizontal="right"/>
    </xf>
    <xf numFmtId="0" fontId="12" fillId="3" borderId="45" xfId="0" quotePrefix="1" applyFont="1" applyFill="1" applyBorder="1" applyAlignment="1">
      <alignment horizontal="center" vertical="center"/>
    </xf>
    <xf numFmtId="0" fontId="19" fillId="0" borderId="21" xfId="0" applyFont="1" applyBorder="1" applyAlignment="1">
      <alignment horizontal="center"/>
    </xf>
    <xf numFmtId="0" fontId="2" fillId="3" borderId="46" xfId="0" applyFont="1" applyFill="1" applyBorder="1" applyAlignment="1">
      <alignment horizontal="center" vertical="center"/>
    </xf>
    <xf numFmtId="176" fontId="2" fillId="3" borderId="47" xfId="0" applyNumberFormat="1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49" fontId="12" fillId="3" borderId="48" xfId="0" applyNumberFormat="1" applyFont="1" applyFill="1" applyBorder="1" applyAlignment="1">
      <alignment horizontal="center" vertical="center"/>
    </xf>
    <xf numFmtId="0" fontId="19" fillId="0" borderId="21" xfId="0" applyFont="1" applyBorder="1" applyAlignment="1">
      <alignment horizontal="center"/>
    </xf>
    <xf numFmtId="0" fontId="12" fillId="3" borderId="27" xfId="0" applyFont="1" applyFill="1" applyBorder="1" applyAlignment="1">
      <alignment horizontal="center" vertical="center"/>
    </xf>
    <xf numFmtId="176" fontId="2" fillId="3" borderId="27" xfId="0" applyNumberFormat="1" applyFont="1" applyFill="1" applyBorder="1" applyAlignment="1">
      <alignment vertical="center"/>
    </xf>
    <xf numFmtId="3" fontId="15" fillId="0" borderId="0" xfId="0" applyNumberFormat="1" applyFont="1" applyAlignment="1">
      <alignment horizontal="center"/>
    </xf>
    <xf numFmtId="3" fontId="15" fillId="0" borderId="35" xfId="0" applyNumberFormat="1" applyFont="1" applyBorder="1" applyAlignment="1">
      <alignment horizontal="center"/>
    </xf>
    <xf numFmtId="10" fontId="2" fillId="3" borderId="49" xfId="0" applyNumberFormat="1" applyFont="1" applyFill="1" applyBorder="1" applyAlignment="1">
      <alignment vertical="center"/>
    </xf>
    <xf numFmtId="0" fontId="2" fillId="3" borderId="50" xfId="0" applyFont="1" applyFill="1" applyBorder="1" applyAlignment="1">
      <alignment vertical="center"/>
    </xf>
    <xf numFmtId="176" fontId="2" fillId="3" borderId="51" xfId="0" applyNumberFormat="1" applyFont="1" applyFill="1" applyBorder="1" applyAlignment="1">
      <alignment vertical="center"/>
    </xf>
    <xf numFmtId="10" fontId="2" fillId="3" borderId="27" xfId="0" applyNumberFormat="1" applyFont="1" applyFill="1" applyBorder="1" applyAlignment="1">
      <alignment vertical="center"/>
    </xf>
    <xf numFmtId="176" fontId="2" fillId="3" borderId="52" xfId="0" applyNumberFormat="1" applyFont="1" applyFill="1" applyBorder="1" applyAlignment="1">
      <alignment vertical="center"/>
    </xf>
    <xf numFmtId="0" fontId="12" fillId="0" borderId="53" xfId="0" applyFont="1" applyBorder="1" applyAlignment="1">
      <alignment horizontal="center" vertical="center"/>
    </xf>
    <xf numFmtId="176" fontId="2" fillId="3" borderId="50" xfId="0" applyNumberFormat="1" applyFont="1" applyFill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176" fontId="2" fillId="3" borderId="49" xfId="0" applyNumberFormat="1" applyFont="1" applyFill="1" applyBorder="1" applyAlignment="1">
      <alignment vertical="center"/>
    </xf>
    <xf numFmtId="0" fontId="2" fillId="0" borderId="35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176" fontId="2" fillId="0" borderId="23" xfId="0" applyNumberFormat="1" applyFont="1" applyBorder="1" applyAlignment="1">
      <alignment horizontal="center" vertical="center"/>
    </xf>
    <xf numFmtId="0" fontId="16" fillId="0" borderId="21" xfId="0" applyFont="1" applyBorder="1" applyAlignment="1">
      <alignment horizontal="center"/>
    </xf>
    <xf numFmtId="176" fontId="1" fillId="0" borderId="27" xfId="0" applyNumberFormat="1" applyFont="1" applyBorder="1" applyAlignment="1">
      <alignment vertical="center"/>
    </xf>
    <xf numFmtId="3" fontId="15" fillId="0" borderId="14" xfId="0" applyNumberFormat="1" applyFont="1" applyBorder="1" applyAlignment="1">
      <alignment horizontal="center"/>
    </xf>
    <xf numFmtId="0" fontId="6" fillId="0" borderId="53" xfId="0" applyFont="1" applyBorder="1" applyAlignment="1">
      <alignment vertical="center"/>
    </xf>
    <xf numFmtId="176" fontId="2" fillId="0" borderId="27" xfId="0" applyNumberFormat="1" applyFont="1" applyBorder="1" applyAlignment="1">
      <alignment horizontal="right" vertical="center"/>
    </xf>
    <xf numFmtId="0" fontId="6" fillId="0" borderId="35" xfId="0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0" fontId="12" fillId="3" borderId="54" xfId="0" applyFont="1" applyFill="1" applyBorder="1" applyAlignment="1">
      <alignment horizontal="center" vertical="center"/>
    </xf>
    <xf numFmtId="0" fontId="18" fillId="0" borderId="36" xfId="0" applyFont="1" applyBorder="1" applyAlignment="1">
      <alignment horizontal="center"/>
    </xf>
    <xf numFmtId="176" fontId="2" fillId="3" borderId="54" xfId="0" applyNumberFormat="1" applyFont="1" applyFill="1" applyBorder="1" applyAlignment="1">
      <alignment horizontal="center" vertical="center"/>
    </xf>
    <xf numFmtId="0" fontId="20" fillId="0" borderId="21" xfId="0" applyFont="1" applyBorder="1" applyAlignment="1"/>
    <xf numFmtId="10" fontId="2" fillId="0" borderId="23" xfId="0" applyNumberFormat="1" applyFont="1" applyBorder="1" applyAlignment="1">
      <alignment horizontal="right" vertical="center"/>
    </xf>
    <xf numFmtId="3" fontId="20" fillId="0" borderId="21" xfId="0" applyNumberFormat="1" applyFont="1" applyBorder="1" applyAlignment="1"/>
    <xf numFmtId="10" fontId="1" fillId="0" borderId="23" xfId="0" applyNumberFormat="1" applyFont="1" applyBorder="1" applyAlignment="1">
      <alignment vertical="center"/>
    </xf>
    <xf numFmtId="0" fontId="20" fillId="0" borderId="21" xfId="0" applyFont="1" applyBorder="1" applyAlignment="1"/>
    <xf numFmtId="0" fontId="2" fillId="4" borderId="37" xfId="0" applyFont="1" applyFill="1" applyBorder="1" applyAlignment="1">
      <alignment horizontal="center" vertical="center"/>
    </xf>
    <xf numFmtId="3" fontId="15" fillId="0" borderId="25" xfId="0" applyNumberFormat="1" applyFont="1" applyBorder="1" applyAlignment="1"/>
    <xf numFmtId="0" fontId="12" fillId="4" borderId="20" xfId="0" applyFont="1" applyFill="1" applyBorder="1" applyAlignment="1">
      <alignment horizontal="center" vertical="center"/>
    </xf>
    <xf numFmtId="3" fontId="21" fillId="0" borderId="36" xfId="0" applyNumberFormat="1" applyFont="1" applyBorder="1" applyAlignment="1">
      <alignment horizontal="center"/>
    </xf>
    <xf numFmtId="176" fontId="1" fillId="4" borderId="20" xfId="0" applyNumberFormat="1" applyFont="1" applyFill="1" applyBorder="1" applyAlignment="1">
      <alignment vertical="center"/>
    </xf>
    <xf numFmtId="0" fontId="17" fillId="0" borderId="10" xfId="0" applyFont="1" applyBorder="1" applyAlignment="1">
      <alignment horizontal="center"/>
    </xf>
    <xf numFmtId="176" fontId="22" fillId="4" borderId="38" xfId="0" applyNumberFormat="1" applyFont="1" applyFill="1" applyBorder="1" applyAlignment="1">
      <alignment vertical="center"/>
    </xf>
    <xf numFmtId="0" fontId="6" fillId="0" borderId="35" xfId="0" applyFont="1" applyBorder="1" applyAlignment="1">
      <alignment horizontal="center" vertical="center"/>
    </xf>
    <xf numFmtId="176" fontId="23" fillId="3" borderId="51" xfId="0" applyNumberFormat="1" applyFont="1" applyFill="1" applyBorder="1" applyAlignment="1">
      <alignment vertical="center"/>
    </xf>
    <xf numFmtId="0" fontId="1" fillId="0" borderId="36" xfId="0" applyFont="1" applyBorder="1" applyAlignment="1">
      <alignment horizontal="center" vertical="center"/>
    </xf>
    <xf numFmtId="9" fontId="2" fillId="0" borderId="27" xfId="0" applyNumberFormat="1" applyFont="1" applyBorder="1" applyAlignment="1">
      <alignment horizontal="center" vertical="center"/>
    </xf>
    <xf numFmtId="0" fontId="20" fillId="0" borderId="21" xfId="0" applyFont="1" applyBorder="1" applyAlignment="1">
      <alignment horizontal="right"/>
    </xf>
    <xf numFmtId="0" fontId="1" fillId="0" borderId="35" xfId="0" applyFont="1" applyBorder="1" applyAlignment="1">
      <alignment vertical="center"/>
    </xf>
    <xf numFmtId="0" fontId="12" fillId="0" borderId="36" xfId="0" applyFont="1" applyBorder="1" applyAlignment="1">
      <alignment horizontal="center" vertical="center"/>
    </xf>
    <xf numFmtId="10" fontId="1" fillId="0" borderId="35" xfId="0" applyNumberFormat="1" applyFont="1" applyBorder="1" applyAlignment="1">
      <alignment vertical="center"/>
    </xf>
    <xf numFmtId="176" fontId="2" fillId="0" borderId="13" xfId="0" applyNumberFormat="1" applyFont="1" applyBorder="1" applyAlignment="1">
      <alignment horizontal="center" vertical="center"/>
    </xf>
    <xf numFmtId="0" fontId="2" fillId="2" borderId="33" xfId="0" applyFont="1" applyFill="1" applyBorder="1" applyAlignment="1">
      <alignment vertical="center"/>
    </xf>
    <xf numFmtId="176" fontId="12" fillId="0" borderId="27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176" fontId="22" fillId="2" borderId="42" xfId="0" applyNumberFormat="1" applyFont="1" applyFill="1" applyBorder="1" applyAlignment="1">
      <alignment vertical="center"/>
    </xf>
    <xf numFmtId="176" fontId="24" fillId="0" borderId="0" xfId="0" applyNumberFormat="1" applyFont="1" applyAlignment="1">
      <alignment vertical="center"/>
    </xf>
    <xf numFmtId="10" fontId="1" fillId="0" borderId="27" xfId="0" applyNumberFormat="1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10" fontId="1" fillId="0" borderId="36" xfId="0" applyNumberFormat="1" applyFont="1" applyBorder="1" applyAlignment="1">
      <alignment vertical="center"/>
    </xf>
    <xf numFmtId="0" fontId="1" fillId="2" borderId="33" xfId="0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9" fontId="1" fillId="2" borderId="0" xfId="0" applyNumberFormat="1" applyFont="1" applyFill="1" applyAlignment="1">
      <alignment horizontal="right" vertical="center"/>
    </xf>
    <xf numFmtId="176" fontId="2" fillId="5" borderId="38" xfId="0" applyNumberFormat="1" applyFont="1" applyFill="1" applyBorder="1" applyAlignment="1">
      <alignment vertical="center"/>
    </xf>
    <xf numFmtId="10" fontId="2" fillId="0" borderId="42" xfId="0" applyNumberFormat="1" applyFont="1" applyBorder="1" applyAlignment="1">
      <alignment horizontal="right" vertical="center"/>
    </xf>
    <xf numFmtId="176" fontId="2" fillId="0" borderId="35" xfId="0" applyNumberFormat="1" applyFont="1" applyBorder="1" applyAlignment="1">
      <alignment horizontal="center" vertical="center"/>
    </xf>
    <xf numFmtId="176" fontId="1" fillId="2" borderId="19" xfId="0" applyNumberFormat="1" applyFont="1" applyFill="1" applyBorder="1" applyAlignment="1">
      <alignment vertical="center"/>
    </xf>
    <xf numFmtId="176" fontId="12" fillId="0" borderId="35" xfId="0" applyNumberFormat="1" applyFont="1" applyBorder="1" applyAlignment="1">
      <alignment horizontal="center" vertical="center"/>
    </xf>
    <xf numFmtId="176" fontId="1" fillId="0" borderId="35" xfId="0" applyNumberFormat="1" applyFont="1" applyBorder="1" applyAlignment="1">
      <alignment vertical="center"/>
    </xf>
    <xf numFmtId="0" fontId="18" fillId="0" borderId="21" xfId="0" applyFont="1" applyBorder="1" applyAlignment="1">
      <alignment horizontal="center"/>
    </xf>
    <xf numFmtId="0" fontId="1" fillId="0" borderId="36" xfId="0" applyFont="1" applyBorder="1" applyAlignment="1">
      <alignment horizontal="right" vertical="center"/>
    </xf>
    <xf numFmtId="176" fontId="23" fillId="4" borderId="37" xfId="0" applyNumberFormat="1" applyFont="1" applyFill="1" applyBorder="1" applyAlignment="1">
      <alignment horizontal="center" vertical="center"/>
    </xf>
    <xf numFmtId="0" fontId="20" fillId="0" borderId="21" xfId="0" applyFont="1" applyBorder="1" applyAlignment="1">
      <alignment horizontal="right"/>
    </xf>
    <xf numFmtId="0" fontId="6" fillId="4" borderId="33" xfId="0" applyFont="1" applyFill="1" applyBorder="1" applyAlignment="1">
      <alignment vertical="center"/>
    </xf>
    <xf numFmtId="176" fontId="23" fillId="4" borderId="20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4" borderId="19" xfId="0" applyFont="1" applyFill="1" applyBorder="1" applyAlignment="1">
      <alignment vertical="center"/>
    </xf>
    <xf numFmtId="0" fontId="12" fillId="0" borderId="35" xfId="0" applyFont="1" applyBorder="1" applyAlignment="1">
      <alignment horizontal="center" vertical="center"/>
    </xf>
    <xf numFmtId="0" fontId="2" fillId="4" borderId="33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6" fillId="0" borderId="0" xfId="0" applyFont="1" applyAlignment="1">
      <alignment horizontal="right"/>
    </xf>
    <xf numFmtId="49" fontId="1" fillId="0" borderId="10" xfId="0" applyNumberFormat="1" applyFont="1" applyBorder="1" applyAlignment="1">
      <alignment horizontal="left" vertical="center"/>
    </xf>
    <xf numFmtId="176" fontId="1" fillId="0" borderId="14" xfId="0" applyNumberFormat="1" applyFont="1" applyBorder="1" applyAlignment="1">
      <alignment vertical="center"/>
    </xf>
    <xf numFmtId="180" fontId="1" fillId="0" borderId="0" xfId="0" applyNumberFormat="1" applyFont="1" applyAlignment="1">
      <alignment horizontal="right" vertical="center"/>
    </xf>
    <xf numFmtId="181" fontId="1" fillId="0" borderId="0" xfId="0" applyNumberFormat="1" applyFont="1" applyAlignment="1">
      <alignment horizontal="right" vertical="center"/>
    </xf>
    <xf numFmtId="176" fontId="22" fillId="4" borderId="42" xfId="0" applyNumberFormat="1" applyFont="1" applyFill="1" applyBorder="1" applyAlignment="1">
      <alignment vertical="center"/>
    </xf>
    <xf numFmtId="176" fontId="1" fillId="0" borderId="55" xfId="0" applyNumberFormat="1" applyFont="1" applyBorder="1" applyAlignment="1">
      <alignment vertical="center"/>
    </xf>
    <xf numFmtId="49" fontId="1" fillId="0" borderId="22" xfId="0" applyNumberFormat="1" applyFont="1" applyBorder="1" applyAlignment="1">
      <alignment horizontal="left" vertical="center"/>
    </xf>
    <xf numFmtId="0" fontId="1" fillId="4" borderId="33" xfId="0" applyFont="1" applyFill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7" fontId="1" fillId="4" borderId="0" xfId="0" applyNumberFormat="1" applyFont="1" applyFill="1" applyAlignment="1">
      <alignment vertical="center"/>
    </xf>
    <xf numFmtId="178" fontId="1" fillId="4" borderId="0" xfId="0" applyNumberFormat="1" applyFont="1" applyFill="1" applyAlignment="1">
      <alignment horizontal="right" vertical="center"/>
    </xf>
    <xf numFmtId="176" fontId="1" fillId="0" borderId="9" xfId="0" applyNumberFormat="1" applyFont="1" applyBorder="1" applyAlignment="1">
      <alignment vertical="center"/>
    </xf>
    <xf numFmtId="182" fontId="1" fillId="4" borderId="0" xfId="0" applyNumberFormat="1" applyFont="1" applyFill="1" applyAlignment="1">
      <alignment horizontal="right" vertical="center"/>
    </xf>
    <xf numFmtId="0" fontId="6" fillId="0" borderId="36" xfId="0" applyFont="1" applyBorder="1" applyAlignment="1">
      <alignment vertical="center"/>
    </xf>
    <xf numFmtId="176" fontId="6" fillId="0" borderId="35" xfId="0" applyNumberFormat="1" applyFont="1" applyBorder="1" applyAlignment="1">
      <alignment horizontal="center" vertical="center"/>
    </xf>
    <xf numFmtId="176" fontId="1" fillId="0" borderId="35" xfId="0" applyNumberFormat="1" applyFont="1" applyBorder="1" applyAlignment="1">
      <alignment horizontal="center" vertical="center"/>
    </xf>
    <xf numFmtId="176" fontId="1" fillId="4" borderId="19" xfId="0" applyNumberFormat="1" applyFont="1" applyFill="1" applyBorder="1" applyAlignment="1">
      <alignment vertical="center"/>
    </xf>
    <xf numFmtId="176" fontId="1" fillId="0" borderId="35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80" fontId="1" fillId="0" borderId="20" xfId="0" applyNumberFormat="1" applyFont="1" applyBorder="1" applyAlignment="1">
      <alignment horizontal="right" vertical="center"/>
    </xf>
    <xf numFmtId="181" fontId="1" fillId="0" borderId="20" xfId="0" applyNumberFormat="1" applyFont="1" applyBorder="1" applyAlignment="1">
      <alignment horizontal="right" vertical="center"/>
    </xf>
    <xf numFmtId="0" fontId="2" fillId="0" borderId="23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76" fontId="1" fillId="0" borderId="23" xfId="0" applyNumberFormat="1" applyFont="1" applyBorder="1" applyAlignment="1">
      <alignment horizontal="right" vertical="center"/>
    </xf>
    <xf numFmtId="49" fontId="1" fillId="0" borderId="33" xfId="0" applyNumberFormat="1" applyFont="1" applyBorder="1" applyAlignment="1">
      <alignment horizontal="left" vertical="center"/>
    </xf>
    <xf numFmtId="176" fontId="1" fillId="0" borderId="0" xfId="0" applyNumberFormat="1" applyFont="1" applyAlignment="1">
      <alignment vertical="center"/>
    </xf>
    <xf numFmtId="176" fontId="1" fillId="0" borderId="19" xfId="0" applyNumberFormat="1" applyFont="1" applyBorder="1" applyAlignment="1">
      <alignment vertical="center"/>
    </xf>
    <xf numFmtId="0" fontId="1" fillId="4" borderId="37" xfId="0" applyFont="1" applyFill="1" applyBorder="1" applyAlignment="1">
      <alignment vertical="center"/>
    </xf>
    <xf numFmtId="180" fontId="1" fillId="0" borderId="7" xfId="0" applyNumberFormat="1" applyFont="1" applyBorder="1" applyAlignment="1">
      <alignment horizontal="right" vertical="center"/>
    </xf>
    <xf numFmtId="0" fontId="1" fillId="4" borderId="20" xfId="0" applyFont="1" applyFill="1" applyBorder="1" applyAlignment="1">
      <alignment vertical="center"/>
    </xf>
    <xf numFmtId="181" fontId="1" fillId="0" borderId="7" xfId="0" applyNumberFormat="1" applyFont="1" applyBorder="1" applyAlignment="1">
      <alignment horizontal="right" vertical="center"/>
    </xf>
    <xf numFmtId="0" fontId="15" fillId="0" borderId="36" xfId="0" applyFont="1" applyBorder="1" applyAlignment="1">
      <alignment horizontal="right"/>
    </xf>
    <xf numFmtId="0" fontId="20" fillId="0" borderId="36" xfId="0" applyFont="1" applyBorder="1" applyAlignment="1"/>
    <xf numFmtId="0" fontId="1" fillId="0" borderId="35" xfId="0" applyFont="1" applyBorder="1" applyAlignment="1">
      <alignment horizontal="right" vertical="center"/>
    </xf>
    <xf numFmtId="181" fontId="1" fillId="0" borderId="14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right"/>
    </xf>
    <xf numFmtId="177" fontId="1" fillId="2" borderId="0" xfId="0" applyNumberFormat="1" applyFont="1" applyFill="1" applyAlignment="1">
      <alignment vertical="center"/>
    </xf>
    <xf numFmtId="184" fontId="1" fillId="2" borderId="0" xfId="0" applyNumberFormat="1" applyFont="1" applyFill="1" applyAlignment="1">
      <alignment vertical="center"/>
    </xf>
    <xf numFmtId="0" fontId="20" fillId="0" borderId="23" xfId="0" applyFont="1" applyBorder="1" applyAlignment="1"/>
    <xf numFmtId="176" fontId="26" fillId="0" borderId="0" xfId="0" applyNumberFormat="1" applyFont="1" applyAlignment="1">
      <alignment vertical="center"/>
    </xf>
    <xf numFmtId="0" fontId="17" fillId="0" borderId="35" xfId="0" applyFont="1" applyBorder="1" applyAlignment="1">
      <alignment horizontal="center"/>
    </xf>
    <xf numFmtId="0" fontId="17" fillId="0" borderId="36" xfId="0" applyFont="1" applyBorder="1" applyAlignment="1">
      <alignment horizontal="center"/>
    </xf>
    <xf numFmtId="178" fontId="1" fillId="4" borderId="0" xfId="0" applyNumberFormat="1" applyFont="1" applyFill="1" applyAlignment="1">
      <alignment vertical="center"/>
    </xf>
    <xf numFmtId="3" fontId="15" fillId="0" borderId="23" xfId="0" applyNumberFormat="1" applyFont="1" applyBorder="1" applyAlignment="1">
      <alignment horizontal="right"/>
    </xf>
    <xf numFmtId="184" fontId="1" fillId="4" borderId="0" xfId="0" applyNumberFormat="1" applyFont="1" applyFill="1" applyAlignment="1">
      <alignment vertical="center"/>
    </xf>
    <xf numFmtId="3" fontId="15" fillId="0" borderId="21" xfId="0" applyNumberFormat="1" applyFont="1" applyBorder="1" applyAlignment="1">
      <alignment horizontal="right"/>
    </xf>
    <xf numFmtId="0" fontId="15" fillId="0" borderId="21" xfId="0" applyFont="1" applyBorder="1" applyAlignment="1">
      <alignment horizontal="right"/>
    </xf>
    <xf numFmtId="176" fontId="1" fillId="0" borderId="23" xfId="0" applyNumberFormat="1" applyFont="1" applyBorder="1" applyAlignment="1">
      <alignment vertical="center"/>
    </xf>
    <xf numFmtId="0" fontId="17" fillId="0" borderId="16" xfId="0" applyFont="1" applyBorder="1" applyAlignment="1">
      <alignment horizontal="center"/>
    </xf>
    <xf numFmtId="1" fontId="27" fillId="0" borderId="0" xfId="0" applyNumberFormat="1" applyFont="1"/>
    <xf numFmtId="0" fontId="15" fillId="0" borderId="21" xfId="0" applyFont="1" applyBorder="1" applyAlignment="1">
      <alignment horizontal="right"/>
    </xf>
    <xf numFmtId="176" fontId="1" fillId="0" borderId="27" xfId="0" applyNumberFormat="1" applyFont="1" applyBorder="1" applyAlignment="1">
      <alignment horizontal="right" vertical="center"/>
    </xf>
    <xf numFmtId="0" fontId="2" fillId="5" borderId="33" xfId="0" applyFont="1" applyFill="1" applyBorder="1" applyAlignment="1">
      <alignment vertical="center"/>
    </xf>
    <xf numFmtId="177" fontId="1" fillId="5" borderId="0" xfId="0" applyNumberFormat="1" applyFont="1" applyFill="1" applyAlignment="1">
      <alignment vertical="center"/>
    </xf>
    <xf numFmtId="178" fontId="1" fillId="5" borderId="0" xfId="0" applyNumberFormat="1" applyFont="1" applyFill="1" applyAlignment="1">
      <alignment vertical="center"/>
    </xf>
    <xf numFmtId="185" fontId="1" fillId="5" borderId="0" xfId="0" applyNumberFormat="1" applyFont="1" applyFill="1" applyAlignment="1">
      <alignment vertical="center"/>
    </xf>
    <xf numFmtId="49" fontId="1" fillId="0" borderId="37" xfId="0" applyNumberFormat="1" applyFont="1" applyBorder="1" applyAlignment="1">
      <alignment horizontal="left" vertical="center"/>
    </xf>
    <xf numFmtId="176" fontId="1" fillId="0" borderId="20" xfId="0" applyNumberFormat="1" applyFont="1" applyBorder="1" applyAlignment="1">
      <alignment vertical="center"/>
    </xf>
    <xf numFmtId="176" fontId="22" fillId="5" borderId="42" xfId="0" applyNumberFormat="1" applyFont="1" applyFill="1" applyBorder="1" applyAlignment="1">
      <alignment vertical="center"/>
    </xf>
    <xf numFmtId="176" fontId="1" fillId="0" borderId="38" xfId="0" applyNumberFormat="1" applyFont="1" applyBorder="1" applyAlignment="1">
      <alignment vertical="center"/>
    </xf>
    <xf numFmtId="10" fontId="1" fillId="0" borderId="42" xfId="0" applyNumberFormat="1" applyFont="1" applyBorder="1" applyAlignment="1">
      <alignment horizontal="right" vertical="center"/>
    </xf>
    <xf numFmtId="0" fontId="12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9" fontId="2" fillId="0" borderId="35" xfId="0" applyNumberFormat="1" applyFont="1" applyBorder="1" applyAlignment="1">
      <alignment horizontal="center" vertical="center"/>
    </xf>
    <xf numFmtId="180" fontId="1" fillId="0" borderId="33" xfId="0" applyNumberFormat="1" applyFont="1" applyBorder="1" applyAlignment="1">
      <alignment vertical="center"/>
    </xf>
    <xf numFmtId="0" fontId="1" fillId="5" borderId="0" xfId="0" applyFont="1" applyFill="1" applyAlignment="1">
      <alignment vertical="center"/>
    </xf>
    <xf numFmtId="186" fontId="1" fillId="0" borderId="0" xfId="0" applyNumberFormat="1" applyFont="1" applyAlignment="1">
      <alignment vertical="center"/>
    </xf>
    <xf numFmtId="187" fontId="1" fillId="5" borderId="0" xfId="0" applyNumberFormat="1" applyFont="1" applyFill="1" applyAlignment="1">
      <alignment vertical="center"/>
    </xf>
    <xf numFmtId="3" fontId="15" fillId="0" borderId="36" xfId="0" applyNumberFormat="1" applyFont="1" applyBorder="1" applyAlignment="1">
      <alignment horizontal="right"/>
    </xf>
    <xf numFmtId="9" fontId="2" fillId="0" borderId="33" xfId="0" applyNumberFormat="1" applyFont="1" applyBorder="1" applyAlignment="1">
      <alignment horizontal="center" vertical="center"/>
    </xf>
    <xf numFmtId="0" fontId="15" fillId="0" borderId="36" xfId="0" applyFont="1" applyBorder="1" applyAlignment="1">
      <alignment horizontal="right"/>
    </xf>
    <xf numFmtId="176" fontId="1" fillId="5" borderId="19" xfId="0" applyNumberFormat="1" applyFont="1" applyFill="1" applyBorder="1" applyAlignment="1">
      <alignment vertical="center"/>
    </xf>
    <xf numFmtId="180" fontId="1" fillId="0" borderId="22" xfId="0" applyNumberFormat="1" applyFont="1" applyBorder="1" applyAlignment="1">
      <alignment vertical="center"/>
    </xf>
    <xf numFmtId="186" fontId="1" fillId="0" borderId="7" xfId="0" applyNumberFormat="1" applyFont="1" applyBorder="1" applyAlignment="1">
      <alignment vertical="center"/>
    </xf>
    <xf numFmtId="0" fontId="17" fillId="0" borderId="23" xfId="0" applyFont="1" applyBorder="1" applyAlignment="1">
      <alignment horizontal="center"/>
    </xf>
    <xf numFmtId="3" fontId="15" fillId="0" borderId="16" xfId="0" applyNumberFormat="1" applyFont="1" applyBorder="1" applyAlignment="1">
      <alignment horizontal="right"/>
    </xf>
    <xf numFmtId="3" fontId="19" fillId="0" borderId="23" xfId="0" applyNumberFormat="1" applyFont="1" applyBorder="1" applyAlignment="1">
      <alignment horizontal="center"/>
    </xf>
    <xf numFmtId="180" fontId="1" fillId="0" borderId="10" xfId="0" applyNumberFormat="1" applyFont="1" applyBorder="1" applyAlignment="1">
      <alignment vertical="center"/>
    </xf>
    <xf numFmtId="186" fontId="1" fillId="0" borderId="14" xfId="0" applyNumberFormat="1" applyFont="1" applyBorder="1" applyAlignment="1">
      <alignment vertical="center"/>
    </xf>
    <xf numFmtId="180" fontId="1" fillId="0" borderId="14" xfId="0" applyNumberFormat="1" applyFont="1" applyBorder="1" applyAlignment="1">
      <alignment horizontal="right" vertical="center"/>
    </xf>
    <xf numFmtId="0" fontId="12" fillId="0" borderId="2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right" vertical="center"/>
    </xf>
    <xf numFmtId="0" fontId="1" fillId="0" borderId="25" xfId="0" applyFont="1" applyBorder="1" applyAlignment="1">
      <alignment vertical="center"/>
    </xf>
    <xf numFmtId="10" fontId="1" fillId="0" borderId="21" xfId="0" applyNumberFormat="1" applyFont="1" applyBorder="1" applyAlignment="1">
      <alignment vertical="center"/>
    </xf>
    <xf numFmtId="3" fontId="15" fillId="0" borderId="20" xfId="0" applyNumberFormat="1" applyFont="1" applyBorder="1" applyAlignment="1">
      <alignment horizontal="center"/>
    </xf>
    <xf numFmtId="0" fontId="1" fillId="2" borderId="22" xfId="0" applyFont="1" applyFill="1" applyBorder="1" applyAlignment="1">
      <alignment vertical="center"/>
    </xf>
    <xf numFmtId="188" fontId="1" fillId="0" borderId="7" xfId="0" applyNumberFormat="1" applyFont="1" applyBorder="1" applyAlignment="1">
      <alignment horizontal="right" vertical="center"/>
    </xf>
    <xf numFmtId="177" fontId="1" fillId="2" borderId="7" xfId="0" applyNumberFormat="1" applyFont="1" applyFill="1" applyBorder="1" applyAlignment="1">
      <alignment vertical="center"/>
    </xf>
    <xf numFmtId="178" fontId="1" fillId="2" borderId="7" xfId="0" applyNumberFormat="1" applyFont="1" applyFill="1" applyBorder="1" applyAlignment="1">
      <alignment vertical="center"/>
    </xf>
    <xf numFmtId="184" fontId="1" fillId="2" borderId="7" xfId="0" applyNumberFormat="1" applyFont="1" applyFill="1" applyBorder="1" applyAlignment="1">
      <alignment vertical="center"/>
    </xf>
    <xf numFmtId="176" fontId="1" fillId="2" borderId="9" xfId="0" applyNumberFormat="1" applyFont="1" applyFill="1" applyBorder="1" applyAlignment="1">
      <alignment vertical="center"/>
    </xf>
    <xf numFmtId="185" fontId="1" fillId="4" borderId="0" xfId="0" applyNumberFormat="1" applyFont="1" applyFill="1" applyAlignment="1">
      <alignment vertical="center"/>
    </xf>
    <xf numFmtId="0" fontId="15" fillId="0" borderId="36" xfId="0" applyFont="1" applyBorder="1" applyAlignment="1">
      <alignment horizontal="center"/>
    </xf>
    <xf numFmtId="10" fontId="1" fillId="0" borderId="25" xfId="0" applyNumberFormat="1" applyFont="1" applyBorder="1" applyAlignment="1">
      <alignment vertical="center"/>
    </xf>
    <xf numFmtId="180" fontId="1" fillId="0" borderId="33" xfId="0" applyNumberFormat="1" applyFont="1" applyBorder="1" applyAlignment="1">
      <alignment vertical="center"/>
    </xf>
    <xf numFmtId="0" fontId="1" fillId="4" borderId="22" xfId="0" applyFont="1" applyFill="1" applyBorder="1" applyAlignment="1">
      <alignment vertical="center"/>
    </xf>
    <xf numFmtId="186" fontId="1" fillId="0" borderId="0" xfId="0" applyNumberFormat="1" applyFont="1" applyAlignment="1">
      <alignment vertical="center"/>
    </xf>
    <xf numFmtId="177" fontId="1" fillId="4" borderId="7" xfId="0" applyNumberFormat="1" applyFont="1" applyFill="1" applyBorder="1" applyAlignment="1">
      <alignment vertical="center"/>
    </xf>
    <xf numFmtId="188" fontId="1" fillId="0" borderId="0" xfId="0" applyNumberFormat="1" applyFont="1" applyAlignment="1">
      <alignment horizontal="right" vertical="center"/>
    </xf>
    <xf numFmtId="178" fontId="1" fillId="4" borderId="7" xfId="0" applyNumberFormat="1" applyFont="1" applyFill="1" applyBorder="1" applyAlignment="1">
      <alignment vertical="center"/>
    </xf>
    <xf numFmtId="184" fontId="1" fillId="4" borderId="7" xfId="0" applyNumberFormat="1" applyFont="1" applyFill="1" applyBorder="1" applyAlignment="1">
      <alignment vertical="center"/>
    </xf>
    <xf numFmtId="180" fontId="1" fillId="0" borderId="22" xfId="0" applyNumberFormat="1" applyFont="1" applyBorder="1" applyAlignment="1">
      <alignment vertical="center"/>
    </xf>
    <xf numFmtId="186" fontId="1" fillId="0" borderId="7" xfId="0" applyNumberFormat="1" applyFont="1" applyBorder="1" applyAlignment="1">
      <alignment vertical="center"/>
    </xf>
    <xf numFmtId="176" fontId="1" fillId="4" borderId="9" xfId="0" applyNumberFormat="1" applyFont="1" applyFill="1" applyBorder="1" applyAlignment="1">
      <alignment vertical="center"/>
    </xf>
    <xf numFmtId="0" fontId="12" fillId="3" borderId="48" xfId="0" quotePrefix="1" applyFont="1" applyFill="1" applyBorder="1" applyAlignment="1">
      <alignment horizontal="center" vertical="center"/>
    </xf>
    <xf numFmtId="180" fontId="1" fillId="0" borderId="33" xfId="0" applyNumberFormat="1" applyFont="1" applyBorder="1" applyAlignment="1">
      <alignment vertical="center"/>
    </xf>
    <xf numFmtId="189" fontId="1" fillId="0" borderId="7" xfId="0" applyNumberFormat="1" applyFont="1" applyBorder="1" applyAlignment="1">
      <alignment vertical="center"/>
    </xf>
    <xf numFmtId="188" fontId="1" fillId="0" borderId="7" xfId="0" applyNumberFormat="1" applyFont="1" applyBorder="1" applyAlignment="1">
      <alignment vertical="center"/>
    </xf>
    <xf numFmtId="176" fontId="22" fillId="0" borderId="9" xfId="0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2" fillId="3" borderId="40" xfId="0" applyNumberFormat="1" applyFont="1" applyFill="1" applyBorder="1" applyAlignment="1">
      <alignment vertical="center"/>
    </xf>
    <xf numFmtId="176" fontId="6" fillId="0" borderId="3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180" fontId="1" fillId="0" borderId="3" xfId="0" applyNumberFormat="1" applyFont="1" applyBorder="1" applyAlignment="1">
      <alignment vertical="center"/>
    </xf>
    <xf numFmtId="190" fontId="1" fillId="0" borderId="3" xfId="0" applyNumberFormat="1" applyFont="1" applyBorder="1" applyAlignment="1">
      <alignment vertical="center"/>
    </xf>
    <xf numFmtId="10" fontId="2" fillId="3" borderId="46" xfId="0" applyNumberFormat="1" applyFont="1" applyFill="1" applyBorder="1" applyAlignment="1">
      <alignment vertical="center"/>
    </xf>
    <xf numFmtId="0" fontId="2" fillId="4" borderId="63" xfId="0" applyFont="1" applyFill="1" applyBorder="1" applyAlignment="1">
      <alignment vertical="center"/>
    </xf>
    <xf numFmtId="49" fontId="12" fillId="0" borderId="64" xfId="0" applyNumberFormat="1" applyFont="1" applyBorder="1" applyAlignment="1">
      <alignment horizontal="right" vertical="center"/>
    </xf>
    <xf numFmtId="0" fontId="28" fillId="4" borderId="65" xfId="0" applyFont="1" applyFill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176" fontId="29" fillId="4" borderId="66" xfId="0" applyNumberFormat="1" applyFont="1" applyFill="1" applyBorder="1" applyAlignment="1">
      <alignment vertical="center"/>
    </xf>
    <xf numFmtId="0" fontId="12" fillId="0" borderId="11" xfId="0" applyFont="1" applyBorder="1" applyAlignment="1">
      <alignment vertical="center"/>
    </xf>
    <xf numFmtId="176" fontId="2" fillId="0" borderId="11" xfId="0" applyNumberFormat="1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76" fontId="1" fillId="0" borderId="11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0" fontId="1" fillId="4" borderId="10" xfId="0" applyFont="1" applyFill="1" applyBorder="1" applyAlignment="1">
      <alignment vertical="center"/>
    </xf>
    <xf numFmtId="0" fontId="29" fillId="4" borderId="14" xfId="0" applyFont="1" applyFill="1" applyBorder="1" applyAlignment="1">
      <alignment vertical="center"/>
    </xf>
    <xf numFmtId="10" fontId="1" fillId="0" borderId="11" xfId="0" applyNumberFormat="1" applyFont="1" applyBorder="1" applyAlignment="1">
      <alignment vertical="center"/>
    </xf>
    <xf numFmtId="0" fontId="18" fillId="0" borderId="36" xfId="0" applyFont="1" applyBorder="1" applyAlignment="1">
      <alignment horizontal="center"/>
    </xf>
    <xf numFmtId="0" fontId="6" fillId="0" borderId="53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2" fillId="4" borderId="10" xfId="0" applyFont="1" applyFill="1" applyBorder="1" applyAlignment="1">
      <alignment vertical="center"/>
    </xf>
    <xf numFmtId="176" fontId="29" fillId="4" borderId="38" xfId="0" applyNumberFormat="1" applyFont="1" applyFill="1" applyBorder="1" applyAlignment="1">
      <alignment vertical="center"/>
    </xf>
    <xf numFmtId="176" fontId="23" fillId="0" borderId="28" xfId="0" applyNumberFormat="1" applyFont="1" applyBorder="1" applyAlignment="1">
      <alignment vertical="center"/>
    </xf>
    <xf numFmtId="3" fontId="15" fillId="0" borderId="13" xfId="0" applyNumberFormat="1" applyFont="1" applyBorder="1" applyAlignment="1">
      <alignment horizontal="center"/>
    </xf>
    <xf numFmtId="0" fontId="2" fillId="3" borderId="49" xfId="0" applyFont="1" applyFill="1" applyBorder="1" applyAlignment="1">
      <alignment horizontal="center" vertical="center"/>
    </xf>
    <xf numFmtId="0" fontId="17" fillId="4" borderId="36" xfId="0" applyFont="1" applyFill="1" applyBorder="1" applyAlignment="1">
      <alignment horizontal="center"/>
    </xf>
    <xf numFmtId="176" fontId="22" fillId="2" borderId="38" xfId="0" applyNumberFormat="1" applyFont="1" applyFill="1" applyBorder="1" applyAlignment="1">
      <alignment vertical="center"/>
    </xf>
    <xf numFmtId="0" fontId="17" fillId="4" borderId="16" xfId="0" applyFont="1" applyFill="1" applyBorder="1" applyAlignment="1">
      <alignment horizontal="center"/>
    </xf>
    <xf numFmtId="49" fontId="25" fillId="0" borderId="10" xfId="0" applyNumberFormat="1" applyFont="1" applyBorder="1" applyAlignment="1">
      <alignment horizontal="left" vertical="center"/>
    </xf>
    <xf numFmtId="176" fontId="1" fillId="0" borderId="14" xfId="0" applyNumberFormat="1" applyFont="1" applyBorder="1" applyAlignment="1">
      <alignment vertical="center"/>
    </xf>
    <xf numFmtId="9" fontId="1" fillId="0" borderId="14" xfId="0" applyNumberFormat="1" applyFont="1" applyBorder="1" applyAlignment="1">
      <alignment horizontal="right" vertical="center"/>
    </xf>
    <xf numFmtId="0" fontId="2" fillId="4" borderId="52" xfId="0" applyFont="1" applyFill="1" applyBorder="1" applyAlignment="1">
      <alignment vertical="center"/>
    </xf>
    <xf numFmtId="0" fontId="2" fillId="4" borderId="50" xfId="0" applyFont="1" applyFill="1" applyBorder="1" applyAlignment="1">
      <alignment vertical="center"/>
    </xf>
    <xf numFmtId="176" fontId="1" fillId="0" borderId="55" xfId="0" applyNumberFormat="1" applyFont="1" applyBorder="1" applyAlignment="1">
      <alignment vertical="center"/>
    </xf>
    <xf numFmtId="0" fontId="17" fillId="0" borderId="13" xfId="0" applyFont="1" applyBorder="1" applyAlignment="1">
      <alignment horizontal="center"/>
    </xf>
    <xf numFmtId="176" fontId="2" fillId="4" borderId="51" xfId="0" applyNumberFormat="1" applyFont="1" applyFill="1" applyBorder="1" applyAlignment="1">
      <alignment vertical="center"/>
    </xf>
    <xf numFmtId="49" fontId="25" fillId="0" borderId="22" xfId="0" applyNumberFormat="1" applyFont="1" applyBorder="1" applyAlignment="1">
      <alignment horizontal="left" vertical="center"/>
    </xf>
    <xf numFmtId="176" fontId="1" fillId="0" borderId="7" xfId="0" applyNumberFormat="1" applyFont="1" applyBorder="1" applyAlignment="1">
      <alignment vertical="center"/>
    </xf>
    <xf numFmtId="3" fontId="21" fillId="0" borderId="16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9" fontId="1" fillId="0" borderId="7" xfId="0" applyNumberFormat="1" applyFont="1" applyBorder="1" applyAlignment="1">
      <alignment horizontal="right" vertical="center"/>
    </xf>
    <xf numFmtId="176" fontId="1" fillId="0" borderId="19" xfId="0" applyNumberFormat="1" applyFont="1" applyBorder="1" applyAlignment="1">
      <alignment vertical="center"/>
    </xf>
    <xf numFmtId="0" fontId="15" fillId="0" borderId="23" xfId="0" applyFont="1" applyBorder="1" applyAlignment="1">
      <alignment horizontal="right"/>
    </xf>
    <xf numFmtId="3" fontId="15" fillId="0" borderId="27" xfId="0" applyNumberFormat="1" applyFont="1" applyBorder="1" applyAlignment="1">
      <alignment horizontal="center"/>
    </xf>
    <xf numFmtId="3" fontId="21" fillId="0" borderId="23" xfId="0" applyNumberFormat="1" applyFont="1" applyBorder="1" applyAlignment="1">
      <alignment horizontal="center"/>
    </xf>
    <xf numFmtId="176" fontId="1" fillId="0" borderId="20" xfId="0" applyNumberFormat="1" applyFont="1" applyBorder="1" applyAlignment="1">
      <alignment vertical="center"/>
    </xf>
    <xf numFmtId="176" fontId="31" fillId="0" borderId="35" xfId="0" applyNumberFormat="1" applyFont="1" applyBorder="1" applyAlignment="1">
      <alignment vertical="center"/>
    </xf>
    <xf numFmtId="49" fontId="25" fillId="0" borderId="33" xfId="0" applyNumberFormat="1" applyFont="1" applyBorder="1" applyAlignment="1">
      <alignment horizontal="left" vertical="center"/>
    </xf>
    <xf numFmtId="3" fontId="17" fillId="0" borderId="36" xfId="0" applyNumberFormat="1" applyFont="1" applyBorder="1" applyAlignment="1">
      <alignment horizontal="center"/>
    </xf>
    <xf numFmtId="3" fontId="19" fillId="0" borderId="36" xfId="0" applyNumberFormat="1" applyFont="1" applyBorder="1" applyAlignment="1">
      <alignment horizontal="center"/>
    </xf>
    <xf numFmtId="0" fontId="20" fillId="0" borderId="36" xfId="0" applyFont="1" applyBorder="1" applyAlignment="1"/>
    <xf numFmtId="3" fontId="20" fillId="0" borderId="36" xfId="0" applyNumberFormat="1" applyFont="1" applyBorder="1" applyAlignment="1">
      <alignment horizontal="right"/>
    </xf>
    <xf numFmtId="0" fontId="2" fillId="5" borderId="10" xfId="0" applyFont="1" applyFill="1" applyBorder="1" applyAlignment="1">
      <alignment vertical="center"/>
    </xf>
    <xf numFmtId="0" fontId="1" fillId="5" borderId="14" xfId="0" applyFont="1" applyFill="1" applyBorder="1" applyAlignment="1">
      <alignment vertical="center"/>
    </xf>
    <xf numFmtId="9" fontId="1" fillId="0" borderId="0" xfId="0" applyNumberFormat="1" applyFont="1" applyAlignment="1">
      <alignment horizontal="right" vertical="center"/>
    </xf>
    <xf numFmtId="3" fontId="17" fillId="0" borderId="16" xfId="0" applyNumberFormat="1" applyFont="1" applyBorder="1" applyAlignment="1">
      <alignment horizontal="center"/>
    </xf>
    <xf numFmtId="3" fontId="19" fillId="0" borderId="16" xfId="0" applyNumberFormat="1" applyFont="1" applyBorder="1" applyAlignment="1">
      <alignment horizontal="center"/>
    </xf>
    <xf numFmtId="176" fontId="1" fillId="5" borderId="55" xfId="0" applyNumberFormat="1" applyFont="1" applyFill="1" applyBorder="1" applyAlignment="1">
      <alignment vertical="center"/>
    </xf>
    <xf numFmtId="0" fontId="20" fillId="0" borderId="16" xfId="0" applyFont="1" applyBorder="1" applyAlignment="1"/>
    <xf numFmtId="0" fontId="19" fillId="0" borderId="16" xfId="0" applyFont="1" applyBorder="1" applyAlignment="1">
      <alignment horizontal="center"/>
    </xf>
    <xf numFmtId="3" fontId="20" fillId="0" borderId="16" xfId="0" applyNumberFormat="1" applyFont="1" applyBorder="1" applyAlignment="1">
      <alignment horizontal="right"/>
    </xf>
    <xf numFmtId="3" fontId="17" fillId="0" borderId="23" xfId="0" applyNumberFormat="1" applyFont="1" applyBorder="1" applyAlignment="1">
      <alignment horizontal="center"/>
    </xf>
    <xf numFmtId="3" fontId="20" fillId="0" borderId="23" xfId="0" applyNumberFormat="1" applyFont="1" applyBorder="1" applyAlignment="1">
      <alignment horizontal="right"/>
    </xf>
    <xf numFmtId="0" fontId="32" fillId="0" borderId="35" xfId="0" applyFont="1" applyBorder="1" applyAlignment="1">
      <alignment horizontal="center" vertical="center"/>
    </xf>
    <xf numFmtId="49" fontId="25" fillId="0" borderId="37" xfId="0" applyNumberFormat="1" applyFont="1" applyBorder="1" applyAlignment="1">
      <alignment horizontal="left" vertical="center"/>
    </xf>
    <xf numFmtId="9" fontId="1" fillId="0" borderId="20" xfId="0" applyNumberFormat="1" applyFont="1" applyBorder="1" applyAlignment="1">
      <alignment horizontal="right" vertical="center"/>
    </xf>
    <xf numFmtId="176" fontId="1" fillId="0" borderId="35" xfId="0" applyNumberFormat="1" applyFont="1" applyBorder="1" applyAlignment="1">
      <alignment vertical="center"/>
    </xf>
    <xf numFmtId="0" fontId="17" fillId="0" borderId="21" xfId="0" applyFont="1" applyBorder="1" applyAlignment="1">
      <alignment horizontal="center"/>
    </xf>
    <xf numFmtId="3" fontId="17" fillId="0" borderId="21" xfId="0" applyNumberFormat="1" applyFont="1" applyBorder="1" applyAlignment="1">
      <alignment horizontal="right"/>
    </xf>
    <xf numFmtId="0" fontId="33" fillId="0" borderId="36" xfId="0" applyFont="1" applyBorder="1" applyAlignment="1">
      <alignment horizontal="center" vertical="center"/>
    </xf>
    <xf numFmtId="0" fontId="10" fillId="0" borderId="21" xfId="0" applyFont="1" applyBorder="1" applyAlignment="1"/>
    <xf numFmtId="10" fontId="1" fillId="0" borderId="13" xfId="0" applyNumberFormat="1" applyFont="1" applyBorder="1" applyAlignment="1">
      <alignment vertical="center"/>
    </xf>
    <xf numFmtId="0" fontId="2" fillId="2" borderId="0" xfId="0" applyFont="1" applyFill="1" applyAlignment="1">
      <alignment vertical="center"/>
    </xf>
    <xf numFmtId="1" fontId="18" fillId="0" borderId="0" xfId="0" applyNumberFormat="1" applyFont="1" applyAlignment="1"/>
    <xf numFmtId="0" fontId="19" fillId="0" borderId="14" xfId="0" applyFont="1" applyBorder="1" applyAlignment="1">
      <alignment horizontal="center"/>
    </xf>
    <xf numFmtId="0" fontId="18" fillId="0" borderId="0" xfId="0" applyFont="1" applyAlignment="1"/>
    <xf numFmtId="3" fontId="18" fillId="0" borderId="0" xfId="0" applyNumberFormat="1" applyFont="1" applyAlignment="1"/>
    <xf numFmtId="3" fontId="20" fillId="0" borderId="27" xfId="0" applyNumberFormat="1" applyFont="1" applyBorder="1" applyAlignment="1">
      <alignment horizontal="right"/>
    </xf>
    <xf numFmtId="0" fontId="25" fillId="0" borderId="20" xfId="0" applyFont="1" applyBorder="1" applyAlignment="1">
      <alignment vertical="center"/>
    </xf>
    <xf numFmtId="3" fontId="15" fillId="0" borderId="23" xfId="0" applyNumberFormat="1" applyFont="1" applyBorder="1" applyAlignment="1">
      <alignment horizontal="center"/>
    </xf>
    <xf numFmtId="3" fontId="19" fillId="0" borderId="20" xfId="0" applyNumberFormat="1" applyFont="1" applyBorder="1" applyAlignment="1">
      <alignment horizontal="center"/>
    </xf>
    <xf numFmtId="3" fontId="20" fillId="0" borderId="25" xfId="0" applyNumberFormat="1" applyFont="1" applyBorder="1" applyAlignment="1">
      <alignment horizontal="right"/>
    </xf>
    <xf numFmtId="3" fontId="15" fillId="0" borderId="21" xfId="0" applyNumberFormat="1" applyFont="1" applyBorder="1" applyAlignment="1">
      <alignment horizontal="center"/>
    </xf>
    <xf numFmtId="176" fontId="1" fillId="2" borderId="19" xfId="0" applyNumberFormat="1" applyFont="1" applyFill="1" applyBorder="1" applyAlignment="1">
      <alignment vertical="center"/>
    </xf>
    <xf numFmtId="176" fontId="31" fillId="0" borderId="33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0" fontId="2" fillId="5" borderId="0" xfId="0" applyFont="1" applyFill="1" applyAlignment="1">
      <alignment vertical="center"/>
    </xf>
    <xf numFmtId="0" fontId="25" fillId="0" borderId="7" xfId="0" applyFont="1" applyBorder="1" applyAlignment="1">
      <alignment vertical="center"/>
    </xf>
    <xf numFmtId="49" fontId="12" fillId="0" borderId="53" xfId="0" applyNumberFormat="1" applyFont="1" applyBorder="1" applyAlignment="1">
      <alignment horizontal="right" vertical="center"/>
    </xf>
    <xf numFmtId="0" fontId="12" fillId="0" borderId="36" xfId="0" applyFont="1" applyBorder="1" applyAlignment="1">
      <alignment vertical="center"/>
    </xf>
    <xf numFmtId="9" fontId="1" fillId="0" borderId="33" xfId="0" applyNumberFormat="1" applyFont="1" applyBorder="1" applyAlignment="1">
      <alignment vertical="center"/>
    </xf>
    <xf numFmtId="180" fontId="25" fillId="0" borderId="22" xfId="0" applyNumberFormat="1" applyFont="1" applyBorder="1" applyAlignment="1">
      <alignment horizontal="left" vertical="center"/>
    </xf>
    <xf numFmtId="180" fontId="1" fillId="4" borderId="37" xfId="0" applyNumberFormat="1" applyFont="1" applyFill="1" applyBorder="1" applyAlignment="1">
      <alignment vertical="center"/>
    </xf>
    <xf numFmtId="186" fontId="1" fillId="4" borderId="20" xfId="0" applyNumberFormat="1" applyFont="1" applyFill="1" applyBorder="1" applyAlignment="1">
      <alignment vertical="center"/>
    </xf>
    <xf numFmtId="180" fontId="1" fillId="4" borderId="20" xfId="0" applyNumberFormat="1" applyFont="1" applyFill="1" applyBorder="1" applyAlignment="1">
      <alignment horizontal="right" vertical="center"/>
    </xf>
    <xf numFmtId="0" fontId="34" fillId="0" borderId="0" xfId="0" applyFont="1" applyAlignment="1"/>
    <xf numFmtId="9" fontId="1" fillId="4" borderId="20" xfId="0" applyNumberFormat="1" applyFont="1" applyFill="1" applyBorder="1" applyAlignment="1">
      <alignment horizontal="right" vertical="center"/>
    </xf>
    <xf numFmtId="176" fontId="1" fillId="4" borderId="38" xfId="0" applyNumberFormat="1" applyFont="1" applyFill="1" applyBorder="1" applyAlignment="1">
      <alignment vertical="center"/>
    </xf>
    <xf numFmtId="180" fontId="1" fillId="4" borderId="33" xfId="0" applyNumberFormat="1" applyFont="1" applyFill="1" applyBorder="1" applyAlignment="1">
      <alignment vertical="center"/>
    </xf>
    <xf numFmtId="186" fontId="1" fillId="4" borderId="7" xfId="0" applyNumberFormat="1" applyFont="1" applyFill="1" applyBorder="1" applyAlignment="1">
      <alignment vertical="center"/>
    </xf>
    <xf numFmtId="180" fontId="1" fillId="4" borderId="7" xfId="0" applyNumberFormat="1" applyFont="1" applyFill="1" applyBorder="1" applyAlignment="1">
      <alignment horizontal="right" vertical="center"/>
    </xf>
    <xf numFmtId="9" fontId="1" fillId="4" borderId="7" xfId="0" applyNumberFormat="1" applyFont="1" applyFill="1" applyBorder="1" applyAlignment="1">
      <alignment horizontal="right" vertical="center"/>
    </xf>
    <xf numFmtId="0" fontId="2" fillId="5" borderId="33" xfId="0" applyFont="1" applyFill="1" applyBorder="1" applyAlignment="1">
      <alignment vertical="center"/>
    </xf>
    <xf numFmtId="176" fontId="1" fillId="5" borderId="19" xfId="0" applyNumberFormat="1" applyFont="1" applyFill="1" applyBorder="1" applyAlignment="1">
      <alignment vertical="center"/>
    </xf>
    <xf numFmtId="0" fontId="6" fillId="0" borderId="69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176" fontId="1" fillId="0" borderId="71" xfId="0" applyNumberFormat="1" applyFont="1" applyBorder="1" applyAlignment="1">
      <alignment vertical="center"/>
    </xf>
    <xf numFmtId="180" fontId="1" fillId="4" borderId="22" xfId="0" applyNumberFormat="1" applyFont="1" applyFill="1" applyBorder="1" applyAlignment="1">
      <alignment vertical="center"/>
    </xf>
    <xf numFmtId="10" fontId="1" fillId="0" borderId="71" xfId="0" applyNumberFormat="1" applyFont="1" applyBorder="1" applyAlignment="1">
      <alignment vertical="center"/>
    </xf>
    <xf numFmtId="0" fontId="2" fillId="4" borderId="72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176" fontId="1" fillId="4" borderId="73" xfId="0" applyNumberFormat="1" applyFont="1" applyFill="1" applyBorder="1" applyAlignment="1">
      <alignment vertical="center"/>
    </xf>
    <xf numFmtId="0" fontId="12" fillId="0" borderId="35" xfId="0" applyFont="1" applyBorder="1" applyAlignment="1">
      <alignment vertical="center"/>
    </xf>
    <xf numFmtId="9" fontId="1" fillId="0" borderId="35" xfId="0" applyNumberFormat="1" applyFont="1" applyBorder="1" applyAlignment="1">
      <alignment vertical="center"/>
    </xf>
    <xf numFmtId="180" fontId="2" fillId="2" borderId="22" xfId="0" applyNumberFormat="1" applyFont="1" applyFill="1" applyBorder="1" applyAlignment="1">
      <alignment vertical="center"/>
    </xf>
    <xf numFmtId="189" fontId="1" fillId="4" borderId="7" xfId="0" applyNumberFormat="1" applyFont="1" applyFill="1" applyBorder="1" applyAlignment="1">
      <alignment vertical="center"/>
    </xf>
    <xf numFmtId="188" fontId="1" fillId="4" borderId="7" xfId="0" applyNumberFormat="1" applyFont="1" applyFill="1" applyBorder="1" applyAlignment="1">
      <alignment vertical="center"/>
    </xf>
    <xf numFmtId="176" fontId="22" fillId="4" borderId="9" xfId="0" applyNumberFormat="1" applyFont="1" applyFill="1" applyBorder="1" applyAlignment="1">
      <alignment vertical="center"/>
    </xf>
    <xf numFmtId="180" fontId="2" fillId="2" borderId="37" xfId="0" applyNumberFormat="1" applyFont="1" applyFill="1" applyBorder="1" applyAlignment="1">
      <alignment vertical="center"/>
    </xf>
    <xf numFmtId="186" fontId="1" fillId="4" borderId="20" xfId="0" applyNumberFormat="1" applyFont="1" applyFill="1" applyBorder="1" applyAlignment="1">
      <alignment horizontal="right" vertical="center"/>
    </xf>
    <xf numFmtId="189" fontId="1" fillId="4" borderId="20" xfId="0" applyNumberFormat="1" applyFont="1" applyFill="1" applyBorder="1" applyAlignment="1">
      <alignment vertical="center"/>
    </xf>
    <xf numFmtId="188" fontId="1" fillId="4" borderId="20" xfId="0" applyNumberFormat="1" applyFont="1" applyFill="1" applyBorder="1" applyAlignment="1">
      <alignment vertical="center"/>
    </xf>
    <xf numFmtId="176" fontId="22" fillId="4" borderId="38" xfId="0" applyNumberFormat="1" applyFont="1" applyFill="1" applyBorder="1" applyAlignment="1">
      <alignment vertical="center"/>
    </xf>
    <xf numFmtId="0" fontId="2" fillId="3" borderId="52" xfId="0" applyFont="1" applyFill="1" applyBorder="1" applyAlignment="1">
      <alignment horizontal="center" vertical="center"/>
    </xf>
    <xf numFmtId="180" fontId="2" fillId="4" borderId="10" xfId="0" applyNumberFormat="1" applyFont="1" applyFill="1" applyBorder="1" applyAlignment="1">
      <alignment vertical="center"/>
    </xf>
    <xf numFmtId="191" fontId="1" fillId="4" borderId="20" xfId="0" applyNumberFormat="1" applyFont="1" applyFill="1" applyBorder="1" applyAlignment="1">
      <alignment vertical="center"/>
    </xf>
    <xf numFmtId="176" fontId="22" fillId="5" borderId="38" xfId="0" applyNumberFormat="1" applyFont="1" applyFill="1" applyBorder="1" applyAlignment="1">
      <alignment vertical="center"/>
    </xf>
    <xf numFmtId="180" fontId="2" fillId="2" borderId="10" xfId="0" applyNumberFormat="1" applyFont="1" applyFill="1" applyBorder="1" applyAlignment="1">
      <alignment vertical="center"/>
    </xf>
    <xf numFmtId="186" fontId="1" fillId="4" borderId="14" xfId="0" applyNumberFormat="1" applyFont="1" applyFill="1" applyBorder="1" applyAlignment="1">
      <alignment vertical="center"/>
    </xf>
    <xf numFmtId="189" fontId="1" fillId="4" borderId="14" xfId="0" applyNumberFormat="1" applyFont="1" applyFill="1" applyBorder="1" applyAlignment="1">
      <alignment vertical="center"/>
    </xf>
    <xf numFmtId="188" fontId="1" fillId="4" borderId="16" xfId="0" applyNumberFormat="1" applyFont="1" applyFill="1" applyBorder="1" applyAlignment="1">
      <alignment vertical="center"/>
    </xf>
    <xf numFmtId="180" fontId="35" fillId="4" borderId="33" xfId="0" applyNumberFormat="1" applyFont="1" applyFill="1" applyBorder="1" applyAlignment="1">
      <alignment horizontal="center" vertical="center"/>
    </xf>
    <xf numFmtId="186" fontId="1" fillId="4" borderId="0" xfId="0" applyNumberFormat="1" applyFont="1" applyFill="1" applyAlignment="1">
      <alignment vertical="center"/>
    </xf>
    <xf numFmtId="176" fontId="2" fillId="4" borderId="42" xfId="0" applyNumberFormat="1" applyFont="1" applyFill="1" applyBorder="1" applyAlignment="1">
      <alignment vertical="center"/>
    </xf>
    <xf numFmtId="189" fontId="1" fillId="4" borderId="0" xfId="0" applyNumberFormat="1" applyFont="1" applyFill="1" applyAlignment="1">
      <alignment vertical="center"/>
    </xf>
    <xf numFmtId="188" fontId="1" fillId="4" borderId="0" xfId="0" applyNumberFormat="1" applyFont="1" applyFill="1" applyAlignment="1">
      <alignment vertical="center"/>
    </xf>
    <xf numFmtId="0" fontId="6" fillId="0" borderId="3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25" fillId="4" borderId="19" xfId="0" applyNumberFormat="1" applyFont="1" applyFill="1" applyBorder="1" applyAlignment="1">
      <alignment vertical="center"/>
    </xf>
    <xf numFmtId="180" fontId="35" fillId="0" borderId="33" xfId="0" applyNumberFormat="1" applyFont="1" applyBorder="1" applyAlignment="1">
      <alignment horizontal="center" vertical="center"/>
    </xf>
    <xf numFmtId="186" fontId="1" fillId="0" borderId="0" xfId="0" applyNumberFormat="1" applyFont="1" applyAlignment="1">
      <alignment vertical="center"/>
    </xf>
    <xf numFmtId="0" fontId="2" fillId="4" borderId="20" xfId="0" applyFont="1" applyFill="1" applyBorder="1" applyAlignment="1">
      <alignment vertical="center"/>
    </xf>
    <xf numFmtId="10" fontId="1" fillId="0" borderId="38" xfId="0" applyNumberFormat="1" applyFont="1" applyBorder="1" applyAlignment="1">
      <alignment horizontal="right" vertical="center"/>
    </xf>
    <xf numFmtId="0" fontId="1" fillId="0" borderId="33" xfId="0" applyFont="1" applyBorder="1" applyAlignment="1">
      <alignment horizontal="center" vertical="center"/>
    </xf>
    <xf numFmtId="189" fontId="1" fillId="0" borderId="0" xfId="0" applyNumberFormat="1" applyFont="1" applyAlignment="1">
      <alignment vertical="center"/>
    </xf>
    <xf numFmtId="176" fontId="1" fillId="5" borderId="55" xfId="0" applyNumberFormat="1" applyFont="1" applyFill="1" applyBorder="1" applyAlignment="1">
      <alignment vertical="center"/>
    </xf>
    <xf numFmtId="188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27" fillId="0" borderId="0" xfId="0" applyFont="1" applyAlignment="1"/>
    <xf numFmtId="189" fontId="1" fillId="0" borderId="0" xfId="0" applyNumberFormat="1" applyFont="1" applyAlignment="1">
      <alignment vertical="center"/>
    </xf>
    <xf numFmtId="188" fontId="1" fillId="0" borderId="0" xfId="0" applyNumberFormat="1" applyFont="1" applyAlignment="1">
      <alignment vertical="center"/>
    </xf>
    <xf numFmtId="176" fontId="25" fillId="0" borderId="19" xfId="0" applyNumberFormat="1" applyFont="1" applyBorder="1" applyAlignment="1">
      <alignment vertical="center"/>
    </xf>
    <xf numFmtId="180" fontId="2" fillId="0" borderId="10" xfId="0" applyNumberFormat="1" applyFont="1" applyBorder="1" applyAlignment="1">
      <alignment vertical="center"/>
    </xf>
    <xf numFmtId="186" fontId="1" fillId="0" borderId="20" xfId="0" applyNumberFormat="1" applyFont="1" applyBorder="1" applyAlignment="1">
      <alignment vertical="center"/>
    </xf>
    <xf numFmtId="189" fontId="1" fillId="0" borderId="20" xfId="0" applyNumberFormat="1" applyFont="1" applyBorder="1" applyAlignment="1">
      <alignment vertical="center"/>
    </xf>
    <xf numFmtId="188" fontId="1" fillId="0" borderId="20" xfId="0" applyNumberFormat="1" applyFont="1" applyBorder="1" applyAlignment="1">
      <alignment vertical="center"/>
    </xf>
    <xf numFmtId="0" fontId="2" fillId="2" borderId="33" xfId="0" applyFont="1" applyFill="1" applyBorder="1" applyAlignment="1">
      <alignment horizontal="left" vertical="center"/>
    </xf>
    <xf numFmtId="176" fontId="1" fillId="2" borderId="0" xfId="0" applyNumberFormat="1" applyFont="1" applyFill="1" applyAlignment="1">
      <alignment vertical="center"/>
    </xf>
    <xf numFmtId="176" fontId="22" fillId="0" borderId="38" xfId="0" applyNumberFormat="1" applyFont="1" applyBorder="1" applyAlignment="1">
      <alignment vertical="center"/>
    </xf>
    <xf numFmtId="0" fontId="2" fillId="7" borderId="33" xfId="0" applyFont="1" applyFill="1" applyBorder="1" applyAlignment="1">
      <alignment horizontal="left" vertical="center"/>
    </xf>
    <xf numFmtId="0" fontId="2" fillId="7" borderId="0" xfId="0" applyFont="1" applyFill="1" applyAlignment="1">
      <alignment vertical="center"/>
    </xf>
    <xf numFmtId="0" fontId="1" fillId="7" borderId="0" xfId="0" applyFont="1" applyFill="1" applyAlignment="1">
      <alignment vertical="center"/>
    </xf>
    <xf numFmtId="49" fontId="12" fillId="0" borderId="27" xfId="0" applyNumberFormat="1" applyFont="1" applyBorder="1" applyAlignment="1">
      <alignment horizontal="center" vertical="center"/>
    </xf>
    <xf numFmtId="176" fontId="1" fillId="7" borderId="19" xfId="0" applyNumberFormat="1" applyFont="1" applyFill="1" applyBorder="1" applyAlignment="1">
      <alignment vertical="center"/>
    </xf>
    <xf numFmtId="1" fontId="6" fillId="0" borderId="0" xfId="0" applyNumberFormat="1" applyFont="1" applyAlignment="1">
      <alignment vertical="center"/>
    </xf>
    <xf numFmtId="180" fontId="2" fillId="0" borderId="37" xfId="0" applyNumberFormat="1" applyFont="1" applyBorder="1" applyAlignment="1">
      <alignment vertical="center"/>
    </xf>
    <xf numFmtId="186" fontId="1" fillId="0" borderId="20" xfId="0" applyNumberFormat="1" applyFont="1" applyBorder="1" applyAlignment="1">
      <alignment vertical="center"/>
    </xf>
    <xf numFmtId="0" fontId="2" fillId="5" borderId="33" xfId="0" applyFont="1" applyFill="1" applyBorder="1" applyAlignment="1">
      <alignment horizontal="left" vertical="center"/>
    </xf>
    <xf numFmtId="0" fontId="6" fillId="5" borderId="0" xfId="0" applyFont="1" applyFill="1"/>
    <xf numFmtId="176" fontId="2" fillId="0" borderId="27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" fillId="5" borderId="0" xfId="0" applyFont="1" applyFill="1" applyAlignment="1">
      <alignment horizontal="left" vertical="center"/>
    </xf>
    <xf numFmtId="176" fontId="34" fillId="0" borderId="0" xfId="0" applyNumberFormat="1" applyFont="1" applyAlignment="1"/>
    <xf numFmtId="176" fontId="1" fillId="0" borderId="19" xfId="0" applyNumberFormat="1" applyFont="1" applyBorder="1" applyAlignment="1">
      <alignment vertical="center"/>
    </xf>
    <xf numFmtId="176" fontId="1" fillId="4" borderId="23" xfId="0" applyNumberFormat="1" applyFont="1" applyFill="1" applyBorder="1" applyAlignment="1">
      <alignment vertical="center"/>
    </xf>
    <xf numFmtId="176" fontId="23" fillId="4" borderId="38" xfId="0" applyNumberFormat="1" applyFont="1" applyFill="1" applyBorder="1" applyAlignment="1">
      <alignment vertical="center"/>
    </xf>
    <xf numFmtId="0" fontId="2" fillId="7" borderId="0" xfId="0" applyFont="1" applyFill="1" applyAlignment="1">
      <alignment horizontal="left" vertical="center"/>
    </xf>
    <xf numFmtId="49" fontId="12" fillId="0" borderId="35" xfId="0" applyNumberFormat="1" applyFont="1" applyBorder="1" applyAlignment="1">
      <alignment horizontal="center" vertical="center"/>
    </xf>
    <xf numFmtId="0" fontId="12" fillId="7" borderId="0" xfId="0" applyFont="1" applyFill="1" applyAlignment="1">
      <alignment vertical="center"/>
    </xf>
    <xf numFmtId="176" fontId="2" fillId="0" borderId="35" xfId="0" applyNumberFormat="1" applyFont="1" applyBorder="1" applyAlignment="1">
      <alignment horizontal="center" vertical="center" wrapText="1"/>
    </xf>
    <xf numFmtId="0" fontId="40" fillId="7" borderId="0" xfId="0" applyFont="1" applyFill="1" applyAlignment="1">
      <alignment vertical="center"/>
    </xf>
    <xf numFmtId="176" fontId="1" fillId="4" borderId="0" xfId="0" applyNumberFormat="1" applyFont="1" applyFill="1" applyAlignment="1">
      <alignment vertical="center"/>
    </xf>
    <xf numFmtId="0" fontId="42" fillId="2" borderId="0" xfId="0" applyFont="1" applyFill="1" applyAlignment="1">
      <alignment vertical="center"/>
    </xf>
    <xf numFmtId="0" fontId="36" fillId="0" borderId="27" xfId="0" applyFont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3" fontId="36" fillId="0" borderId="27" xfId="0" applyNumberFormat="1" applyFont="1" applyBorder="1" applyAlignment="1">
      <alignment horizontal="center" vertical="center"/>
    </xf>
    <xf numFmtId="176" fontId="25" fillId="2" borderId="19" xfId="0" applyNumberFormat="1" applyFont="1" applyFill="1" applyBorder="1" applyAlignment="1">
      <alignment vertical="center"/>
    </xf>
    <xf numFmtId="186" fontId="1" fillId="4" borderId="14" xfId="0" applyNumberFormat="1" applyFont="1" applyFill="1" applyBorder="1" applyAlignment="1">
      <alignment horizontal="right"/>
    </xf>
    <xf numFmtId="181" fontId="1" fillId="4" borderId="0" xfId="0" quotePrefix="1" applyNumberFormat="1" applyFont="1" applyFill="1" applyAlignment="1">
      <alignment horizontal="right" vertical="center"/>
    </xf>
    <xf numFmtId="0" fontId="43" fillId="5" borderId="0" xfId="0" applyFont="1" applyFill="1" applyAlignment="1">
      <alignment vertical="center"/>
    </xf>
    <xf numFmtId="0" fontId="6" fillId="5" borderId="0" xfId="0" applyFont="1" applyFill="1" applyAlignment="1">
      <alignment vertical="center"/>
    </xf>
    <xf numFmtId="176" fontId="6" fillId="5" borderId="19" xfId="0" applyNumberFormat="1" applyFont="1" applyFill="1" applyBorder="1" applyAlignment="1">
      <alignment vertical="center"/>
    </xf>
    <xf numFmtId="176" fontId="1" fillId="2" borderId="55" xfId="0" applyNumberFormat="1" applyFont="1" applyFill="1" applyBorder="1" applyAlignment="1">
      <alignment vertical="center"/>
    </xf>
    <xf numFmtId="0" fontId="2" fillId="5" borderId="0" xfId="0" applyFont="1" applyFill="1" applyAlignment="1">
      <alignment horizontal="left" vertical="center"/>
    </xf>
    <xf numFmtId="3" fontId="41" fillId="0" borderId="83" xfId="0" applyNumberFormat="1" applyFont="1" applyBorder="1" applyAlignment="1">
      <alignment horizontal="right" vertical="center"/>
    </xf>
    <xf numFmtId="49" fontId="2" fillId="0" borderId="27" xfId="0" applyNumberFormat="1" applyFont="1" applyBorder="1" applyAlignment="1">
      <alignment horizontal="center" vertical="center"/>
    </xf>
    <xf numFmtId="192" fontId="41" fillId="0" borderId="83" xfId="0" applyNumberFormat="1" applyFont="1" applyBorder="1" applyAlignment="1">
      <alignment horizontal="right" vertical="center"/>
    </xf>
    <xf numFmtId="176" fontId="27" fillId="0" borderId="83" xfId="0" applyNumberFormat="1" applyFont="1" applyBorder="1" applyAlignment="1">
      <alignment vertical="center"/>
    </xf>
    <xf numFmtId="0" fontId="27" fillId="0" borderId="83" xfId="0" applyFont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2" fillId="5" borderId="33" xfId="0" applyFont="1" applyFill="1" applyBorder="1" applyAlignment="1">
      <alignment horizontal="left"/>
    </xf>
    <xf numFmtId="0" fontId="45" fillId="0" borderId="85" xfId="0" applyFont="1" applyBorder="1" applyAlignment="1">
      <alignment horizontal="center" vertical="center"/>
    </xf>
    <xf numFmtId="180" fontId="1" fillId="4" borderId="0" xfId="0" applyNumberFormat="1" applyFont="1" applyFill="1" applyAlignment="1">
      <alignment vertical="center"/>
    </xf>
    <xf numFmtId="193" fontId="1" fillId="4" borderId="0" xfId="0" applyNumberFormat="1" applyFont="1" applyFill="1" applyAlignment="1">
      <alignment horizontal="right" vertical="center"/>
    </xf>
    <xf numFmtId="176" fontId="1" fillId="4" borderId="9" xfId="0" applyNumberFormat="1" applyFont="1" applyFill="1" applyBorder="1" applyAlignment="1">
      <alignment vertical="center"/>
    </xf>
    <xf numFmtId="3" fontId="41" fillId="0" borderId="85" xfId="0" applyNumberFormat="1" applyFont="1" applyBorder="1" applyAlignment="1">
      <alignment horizontal="right" vertical="center"/>
    </xf>
    <xf numFmtId="192" fontId="41" fillId="0" borderId="85" xfId="0" applyNumberFormat="1" applyFont="1" applyBorder="1" applyAlignment="1">
      <alignment horizontal="right" vertical="center"/>
    </xf>
    <xf numFmtId="0" fontId="27" fillId="0" borderId="85" xfId="0" applyFont="1" applyBorder="1" applyAlignment="1">
      <alignment vertical="center"/>
    </xf>
    <xf numFmtId="0" fontId="0" fillId="0" borderId="86" xfId="0" applyFont="1" applyBorder="1" applyAlignment="1">
      <alignment horizontal="left" vertical="center"/>
    </xf>
    <xf numFmtId="0" fontId="2" fillId="2" borderId="33" xfId="0" applyFont="1" applyFill="1" applyBorder="1" applyAlignment="1">
      <alignment horizontal="left"/>
    </xf>
    <xf numFmtId="3" fontId="46" fillId="0" borderId="86" xfId="0" applyNumberFormat="1" applyFont="1" applyBorder="1" applyAlignment="1">
      <alignment horizontal="right" vertical="center"/>
    </xf>
    <xf numFmtId="0" fontId="6" fillId="5" borderId="0" xfId="0" applyFont="1" applyFill="1" applyAlignment="1">
      <alignment vertical="center"/>
    </xf>
    <xf numFmtId="192" fontId="47" fillId="0" borderId="86" xfId="0" applyNumberFormat="1" applyFont="1" applyBorder="1" applyAlignment="1">
      <alignment horizontal="right" vertical="center"/>
    </xf>
    <xf numFmtId="0" fontId="2" fillId="2" borderId="33" xfId="0" applyFont="1" applyFill="1" applyBorder="1" applyAlignment="1">
      <alignment horizontal="left" vertical="center"/>
    </xf>
    <xf numFmtId="0" fontId="48" fillId="0" borderId="86" xfId="0" applyFont="1" applyBorder="1" applyAlignment="1">
      <alignment vertical="center"/>
    </xf>
    <xf numFmtId="0" fontId="0" fillId="0" borderId="27" xfId="0" applyFont="1" applyBorder="1" applyAlignment="1">
      <alignment horizontal="left" vertical="center"/>
    </xf>
    <xf numFmtId="49" fontId="6" fillId="0" borderId="35" xfId="0" applyNumberFormat="1" applyFont="1" applyBorder="1" applyAlignment="1">
      <alignment horizontal="center" vertical="center"/>
    </xf>
    <xf numFmtId="192" fontId="46" fillId="0" borderId="86" xfId="0" applyNumberFormat="1" applyFont="1" applyBorder="1" applyAlignment="1">
      <alignment horizontal="right" vertical="center"/>
    </xf>
    <xf numFmtId="0" fontId="48" fillId="0" borderId="27" xfId="0" applyFont="1" applyBorder="1" applyAlignment="1">
      <alignment vertical="center"/>
    </xf>
    <xf numFmtId="3" fontId="46" fillId="0" borderId="27" xfId="0" applyNumberFormat="1" applyFont="1" applyBorder="1" applyAlignment="1">
      <alignment horizontal="right" vertical="center"/>
    </xf>
    <xf numFmtId="10" fontId="1" fillId="4" borderId="0" xfId="0" applyNumberFormat="1" applyFont="1" applyFill="1" applyAlignment="1">
      <alignment vertical="center"/>
    </xf>
    <xf numFmtId="192" fontId="46" fillId="0" borderId="27" xfId="0" applyNumberFormat="1" applyFont="1" applyBorder="1" applyAlignment="1">
      <alignment horizontal="right" vertical="center"/>
    </xf>
    <xf numFmtId="176" fontId="25" fillId="4" borderId="55" xfId="0" applyNumberFormat="1" applyFont="1" applyFill="1" applyBorder="1" applyAlignment="1">
      <alignment vertical="center"/>
    </xf>
    <xf numFmtId="176" fontId="43" fillId="0" borderId="0" xfId="0" applyNumberFormat="1" applyFont="1" applyAlignment="1">
      <alignment vertical="center"/>
    </xf>
    <xf numFmtId="0" fontId="48" fillId="0" borderId="83" xfId="0" applyFont="1" applyBorder="1" applyAlignment="1">
      <alignment horizontal="center" vertical="center"/>
    </xf>
    <xf numFmtId="10" fontId="6" fillId="0" borderId="0" xfId="0" applyNumberFormat="1" applyFont="1" applyAlignment="1">
      <alignment vertical="center"/>
    </xf>
    <xf numFmtId="3" fontId="49" fillId="0" borderId="83" xfId="0" applyNumberFormat="1" applyFont="1" applyBorder="1" applyAlignment="1">
      <alignment horizontal="right" vertical="center"/>
    </xf>
    <xf numFmtId="192" fontId="49" fillId="0" borderId="83" xfId="0" applyNumberFormat="1" applyFont="1" applyBorder="1" applyAlignment="1">
      <alignment horizontal="right" vertical="center"/>
    </xf>
    <xf numFmtId="0" fontId="46" fillId="0" borderId="83" xfId="0" applyFont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194" fontId="1" fillId="4" borderId="0" xfId="0" applyNumberFormat="1" applyFont="1" applyFill="1" applyAlignment="1">
      <alignment vertical="center"/>
    </xf>
    <xf numFmtId="0" fontId="50" fillId="0" borderId="86" xfId="0" applyFont="1" applyBorder="1" applyAlignment="1">
      <alignment vertical="center"/>
    </xf>
    <xf numFmtId="0" fontId="50" fillId="0" borderId="27" xfId="0" applyFont="1" applyBorder="1" applyAlignment="1">
      <alignment vertical="center"/>
    </xf>
    <xf numFmtId="0" fontId="2" fillId="4" borderId="0" xfId="0" applyFont="1" applyFill="1" applyAlignment="1">
      <alignment horizontal="left" vertical="center"/>
    </xf>
    <xf numFmtId="0" fontId="46" fillId="0" borderId="27" xfId="0" applyFont="1" applyBorder="1" applyAlignment="1">
      <alignment horizontal="right" vertical="center"/>
    </xf>
    <xf numFmtId="0" fontId="2" fillId="4" borderId="0" xfId="0" applyFont="1" applyFill="1" applyAlignment="1">
      <alignment vertical="center"/>
    </xf>
    <xf numFmtId="10" fontId="1" fillId="4" borderId="0" xfId="0" applyNumberFormat="1" applyFont="1" applyFill="1" applyAlignment="1">
      <alignment horizontal="right" vertical="center"/>
    </xf>
    <xf numFmtId="176" fontId="1" fillId="4" borderId="19" xfId="0" applyNumberFormat="1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  <xf numFmtId="0" fontId="46" fillId="0" borderId="0" xfId="0" applyFont="1" applyAlignment="1">
      <alignment vertical="center"/>
    </xf>
    <xf numFmtId="192" fontId="46" fillId="0" borderId="0" xfId="0" applyNumberFormat="1" applyFont="1" applyAlignment="1">
      <alignment vertical="center"/>
    </xf>
    <xf numFmtId="0" fontId="2" fillId="4" borderId="22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0" fontId="49" fillId="0" borderId="27" xfId="0" applyFont="1" applyBorder="1" applyAlignment="1">
      <alignment horizontal="center" vertical="center"/>
    </xf>
    <xf numFmtId="192" fontId="49" fillId="0" borderId="27" xfId="0" applyNumberFormat="1" applyFont="1" applyBorder="1" applyAlignment="1">
      <alignment horizontal="center" vertical="center"/>
    </xf>
    <xf numFmtId="0" fontId="51" fillId="0" borderId="27" xfId="0" applyFont="1" applyBorder="1" applyAlignment="1">
      <alignment horizontal="center" vertical="center"/>
    </xf>
    <xf numFmtId="3" fontId="51" fillId="0" borderId="27" xfId="0" applyNumberFormat="1" applyFont="1" applyBorder="1" applyAlignment="1">
      <alignment horizontal="center" vertical="center"/>
    </xf>
    <xf numFmtId="0" fontId="46" fillId="0" borderId="7" xfId="0" applyFont="1" applyBorder="1" applyAlignment="1">
      <alignment vertical="center"/>
    </xf>
    <xf numFmtId="0" fontId="51" fillId="0" borderId="25" xfId="0" applyFont="1" applyBorder="1" applyAlignment="1">
      <alignment horizontal="center" vertical="center"/>
    </xf>
    <xf numFmtId="195" fontId="6" fillId="0" borderId="0" xfId="0" applyNumberFormat="1" applyFont="1" applyAlignment="1">
      <alignment vertical="center"/>
    </xf>
    <xf numFmtId="3" fontId="49" fillId="0" borderId="83" xfId="0" applyNumberFormat="1" applyFont="1" applyBorder="1" applyAlignment="1">
      <alignment horizontal="right"/>
    </xf>
    <xf numFmtId="192" fontId="49" fillId="0" borderId="83" xfId="0" applyNumberFormat="1" applyFont="1" applyBorder="1" applyAlignment="1">
      <alignment horizontal="right"/>
    </xf>
    <xf numFmtId="176" fontId="22" fillId="4" borderId="60" xfId="0" applyNumberFormat="1" applyFont="1" applyFill="1" applyBorder="1" applyAlignment="1">
      <alignment vertical="center"/>
    </xf>
    <xf numFmtId="0" fontId="0" fillId="0" borderId="86" xfId="0" applyFont="1" applyBorder="1" applyAlignment="1">
      <alignment vertical="center"/>
    </xf>
    <xf numFmtId="3" fontId="0" fillId="0" borderId="86" xfId="0" applyNumberFormat="1" applyFont="1" applyBorder="1" applyAlignment="1">
      <alignment horizontal="right" vertical="top"/>
    </xf>
    <xf numFmtId="0" fontId="6" fillId="0" borderId="39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92" fontId="0" fillId="0" borderId="8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center" vertical="center"/>
    </xf>
    <xf numFmtId="176" fontId="1" fillId="0" borderId="25" xfId="0" applyNumberFormat="1" applyFont="1" applyBorder="1" applyAlignment="1">
      <alignment vertical="center"/>
    </xf>
    <xf numFmtId="0" fontId="0" fillId="0" borderId="27" xfId="0" applyFont="1" applyBorder="1" applyAlignment="1">
      <alignment vertical="center"/>
    </xf>
    <xf numFmtId="3" fontId="0" fillId="0" borderId="27" xfId="0" applyNumberFormat="1" applyFont="1" applyBorder="1" applyAlignment="1">
      <alignment horizontal="right" vertical="top"/>
    </xf>
    <xf numFmtId="0" fontId="2" fillId="2" borderId="7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192" fontId="0" fillId="0" borderId="27" xfId="0" applyNumberFormat="1" applyFont="1" applyBorder="1" applyAlignment="1">
      <alignment horizontal="right" vertical="top"/>
    </xf>
    <xf numFmtId="176" fontId="1" fillId="2" borderId="38" xfId="0" applyNumberFormat="1" applyFont="1" applyFill="1" applyBorder="1" applyAlignment="1">
      <alignment vertical="center"/>
    </xf>
    <xf numFmtId="0" fontId="46" fillId="0" borderId="0" xfId="0" applyFont="1" applyAlignment="1">
      <alignment vertical="center"/>
    </xf>
    <xf numFmtId="0" fontId="1" fillId="0" borderId="37" xfId="0" applyFont="1" applyBorder="1" applyAlignment="1">
      <alignment vertical="center"/>
    </xf>
    <xf numFmtId="0" fontId="0" fillId="0" borderId="27" xfId="0" applyFont="1" applyBorder="1" applyAlignment="1">
      <alignment horizontal="right" vertical="top"/>
    </xf>
    <xf numFmtId="0" fontId="2" fillId="3" borderId="87" xfId="0" applyFont="1" applyFill="1" applyBorder="1" applyAlignment="1">
      <alignment horizontal="center" vertical="center"/>
    </xf>
    <xf numFmtId="176" fontId="23" fillId="0" borderId="38" xfId="0" applyNumberFormat="1" applyFont="1" applyBorder="1" applyAlignment="1">
      <alignment vertical="center"/>
    </xf>
    <xf numFmtId="0" fontId="52" fillId="0" borderId="0" xfId="0" applyFont="1" applyAlignment="1">
      <alignment vertical="center"/>
    </xf>
    <xf numFmtId="0" fontId="52" fillId="0" borderId="0" xfId="0" applyFont="1"/>
    <xf numFmtId="0" fontId="2" fillId="0" borderId="33" xfId="0" applyFont="1" applyBorder="1" applyAlignment="1">
      <alignment vertical="center"/>
    </xf>
    <xf numFmtId="176" fontId="2" fillId="3" borderId="54" xfId="0" applyNumberFormat="1" applyFont="1" applyFill="1" applyBorder="1" applyAlignment="1">
      <alignment vertical="center"/>
    </xf>
    <xf numFmtId="176" fontId="22" fillId="0" borderId="55" xfId="0" applyNumberFormat="1" applyFont="1" applyBorder="1" applyAlignment="1">
      <alignment vertical="center"/>
    </xf>
    <xf numFmtId="0" fontId="6" fillId="0" borderId="69" xfId="0" applyFont="1" applyBorder="1" applyAlignment="1">
      <alignment vertical="center"/>
    </xf>
    <xf numFmtId="0" fontId="6" fillId="0" borderId="70" xfId="0" applyFont="1" applyBorder="1" applyAlignment="1">
      <alignment vertical="center"/>
    </xf>
    <xf numFmtId="0" fontId="6" fillId="0" borderId="70" xfId="0" applyFont="1" applyBorder="1" applyAlignment="1">
      <alignment horizontal="center" vertical="center"/>
    </xf>
    <xf numFmtId="176" fontId="1" fillId="0" borderId="71" xfId="0" applyNumberFormat="1" applyFont="1" applyBorder="1" applyAlignment="1">
      <alignment horizontal="center" vertical="center"/>
    </xf>
    <xf numFmtId="49" fontId="6" fillId="0" borderId="71" xfId="0" applyNumberFormat="1" applyFont="1" applyBorder="1" applyAlignment="1">
      <alignment horizontal="center" vertical="center"/>
    </xf>
    <xf numFmtId="0" fontId="2" fillId="5" borderId="88" xfId="0" applyFont="1" applyFill="1" applyBorder="1" applyAlignment="1">
      <alignment vertical="center"/>
    </xf>
    <xf numFmtId="9" fontId="1" fillId="0" borderId="71" xfId="0" applyNumberFormat="1" applyFont="1" applyBorder="1" applyAlignment="1">
      <alignment vertical="center"/>
    </xf>
    <xf numFmtId="49" fontId="1" fillId="0" borderId="72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86" fontId="1" fillId="0" borderId="1" xfId="0" applyNumberFormat="1" applyFont="1" applyBorder="1" applyAlignment="1">
      <alignment vertical="center"/>
    </xf>
    <xf numFmtId="190" fontId="1" fillId="0" borderId="1" xfId="0" applyNumberFormat="1" applyFont="1" applyBorder="1" applyAlignment="1">
      <alignment vertical="center"/>
    </xf>
    <xf numFmtId="176" fontId="23" fillId="5" borderId="66" xfId="0" applyNumberFormat="1" applyFont="1" applyFill="1" applyBorder="1" applyAlignment="1">
      <alignment vertical="center"/>
    </xf>
    <xf numFmtId="176" fontId="1" fillId="0" borderId="73" xfId="0" applyNumberFormat="1" applyFont="1" applyBorder="1" applyAlignment="1">
      <alignment vertical="center"/>
    </xf>
    <xf numFmtId="0" fontId="46" fillId="0" borderId="27" xfId="0" applyFont="1" applyBorder="1" applyAlignment="1">
      <alignment vertical="center"/>
    </xf>
    <xf numFmtId="0" fontId="2" fillId="5" borderId="20" xfId="0" applyFont="1" applyFill="1" applyBorder="1" applyAlignment="1">
      <alignment vertical="center"/>
    </xf>
    <xf numFmtId="0" fontId="1" fillId="5" borderId="20" xfId="0" applyFont="1" applyFill="1" applyBorder="1" applyAlignment="1">
      <alignment vertical="center"/>
    </xf>
    <xf numFmtId="176" fontId="1" fillId="5" borderId="38" xfId="0" applyNumberFormat="1" applyFont="1" applyFill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176" fontId="1" fillId="0" borderId="25" xfId="0" applyNumberFormat="1" applyFont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176" fontId="2" fillId="0" borderId="25" xfId="0" applyNumberFormat="1" applyFont="1" applyBorder="1" applyAlignment="1">
      <alignment horizontal="center" vertical="center"/>
    </xf>
    <xf numFmtId="0" fontId="1" fillId="5" borderId="7" xfId="0" applyFont="1" applyFill="1" applyBorder="1" applyAlignment="1">
      <alignment vertical="center"/>
    </xf>
    <xf numFmtId="176" fontId="1" fillId="5" borderId="9" xfId="0" applyNumberFormat="1" applyFont="1" applyFill="1" applyBorder="1" applyAlignment="1">
      <alignment vertical="center"/>
    </xf>
    <xf numFmtId="3" fontId="0" fillId="0" borderId="27" xfId="0" applyNumberFormat="1" applyFont="1" applyBorder="1" applyAlignment="1">
      <alignment horizontal="right" vertical="center"/>
    </xf>
    <xf numFmtId="196" fontId="12" fillId="3" borderId="48" xfId="0" quotePrefix="1" applyNumberFormat="1" applyFont="1" applyFill="1" applyBorder="1" applyAlignment="1">
      <alignment horizontal="center" vertical="center"/>
    </xf>
    <xf numFmtId="192" fontId="0" fillId="0" borderId="27" xfId="0" applyNumberFormat="1" applyFont="1" applyBorder="1" applyAlignment="1">
      <alignment horizontal="right" vertical="center"/>
    </xf>
    <xf numFmtId="176" fontId="2" fillId="3" borderId="27" xfId="0" applyNumberFormat="1" applyFont="1" applyFill="1" applyBorder="1" applyAlignment="1">
      <alignment horizontal="center" vertical="center"/>
    </xf>
    <xf numFmtId="3" fontId="0" fillId="0" borderId="86" xfId="0" applyNumberFormat="1" applyFont="1" applyBorder="1" applyAlignment="1">
      <alignment horizontal="right" vertical="center"/>
    </xf>
    <xf numFmtId="192" fontId="0" fillId="0" borderId="86" xfId="0" applyNumberFormat="1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  <xf numFmtId="176" fontId="2" fillId="5" borderId="66" xfId="0" applyNumberFormat="1" applyFont="1" applyFill="1" applyBorder="1" applyAlignment="1">
      <alignment vertical="center"/>
    </xf>
    <xf numFmtId="0" fontId="1" fillId="0" borderId="53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6" fillId="0" borderId="89" xfId="0" applyFont="1" applyBorder="1" applyAlignment="1">
      <alignment horizontal="center" vertical="center"/>
    </xf>
    <xf numFmtId="0" fontId="12" fillId="0" borderId="33" xfId="0" applyFont="1" applyBorder="1" applyAlignment="1">
      <alignment vertical="center"/>
    </xf>
    <xf numFmtId="0" fontId="6" fillId="0" borderId="33" xfId="0" applyFont="1" applyBorder="1" applyAlignment="1">
      <alignment horizontal="center" vertical="center"/>
    </xf>
    <xf numFmtId="176" fontId="1" fillId="0" borderId="33" xfId="0" applyNumberFormat="1" applyFont="1" applyBorder="1" applyAlignment="1">
      <alignment horizontal="center" vertical="center"/>
    </xf>
    <xf numFmtId="49" fontId="12" fillId="0" borderId="22" xfId="0" applyNumberFormat="1" applyFont="1" applyBorder="1" applyAlignment="1">
      <alignment horizontal="center" vertical="center"/>
    </xf>
    <xf numFmtId="0" fontId="42" fillId="0" borderId="27" xfId="0" applyFont="1" applyBorder="1" applyAlignment="1">
      <alignment horizontal="center" vertical="center"/>
    </xf>
    <xf numFmtId="176" fontId="25" fillId="0" borderId="27" xfId="0" applyNumberFormat="1" applyFont="1" applyBorder="1" applyAlignment="1">
      <alignment horizontal="right" vertical="center"/>
    </xf>
    <xf numFmtId="0" fontId="2" fillId="0" borderId="35" xfId="0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0" fontId="1" fillId="0" borderId="16" xfId="0" applyNumberFormat="1" applyFont="1" applyBorder="1" applyAlignment="1">
      <alignment vertical="center"/>
    </xf>
    <xf numFmtId="0" fontId="42" fillId="0" borderId="25" xfId="0" applyFont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/>
    </xf>
    <xf numFmtId="0" fontId="2" fillId="4" borderId="14" xfId="0" applyFont="1" applyFill="1" applyBorder="1" applyAlignment="1">
      <alignment vertical="center" wrapText="1"/>
    </xf>
    <xf numFmtId="0" fontId="0" fillId="0" borderId="86" xfId="0" applyFont="1" applyBorder="1" applyAlignment="1">
      <alignment horizontal="right" vertical="center"/>
    </xf>
    <xf numFmtId="0" fontId="1" fillId="4" borderId="14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vertical="center"/>
    </xf>
    <xf numFmtId="176" fontId="1" fillId="4" borderId="55" xfId="0" applyNumberFormat="1" applyFont="1" applyFill="1" applyBorder="1" applyAlignment="1">
      <alignment vertical="center"/>
    </xf>
    <xf numFmtId="0" fontId="1" fillId="4" borderId="14" xfId="0" applyFont="1" applyFill="1" applyBorder="1" applyAlignment="1">
      <alignment vertical="center"/>
    </xf>
    <xf numFmtId="180" fontId="1" fillId="4" borderId="14" xfId="0" applyNumberFormat="1" applyFont="1" applyFill="1" applyBorder="1" applyAlignment="1">
      <alignment vertical="center"/>
    </xf>
    <xf numFmtId="190" fontId="1" fillId="4" borderId="14" xfId="0" applyNumberFormat="1" applyFont="1" applyFill="1" applyBorder="1" applyAlignment="1">
      <alignment vertical="center"/>
    </xf>
    <xf numFmtId="176" fontId="1" fillId="0" borderId="36" xfId="0" applyNumberFormat="1" applyFont="1" applyBorder="1" applyAlignment="1">
      <alignment vertical="center"/>
    </xf>
    <xf numFmtId="0" fontId="2" fillId="4" borderId="0" xfId="0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49" fontId="12" fillId="0" borderId="37" xfId="0" applyNumberFormat="1" applyFont="1" applyBorder="1" applyAlignment="1">
      <alignment horizontal="center" vertical="center"/>
    </xf>
    <xf numFmtId="0" fontId="2" fillId="4" borderId="22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1" fontId="1" fillId="0" borderId="0" xfId="0" applyNumberFormat="1" applyFont="1" applyAlignment="1">
      <alignment vertical="center"/>
    </xf>
    <xf numFmtId="49" fontId="12" fillId="0" borderId="33" xfId="0" applyNumberFormat="1" applyFont="1" applyBorder="1" applyAlignment="1">
      <alignment horizontal="center" vertical="center"/>
    </xf>
    <xf numFmtId="190" fontId="1" fillId="4" borderId="0" xfId="0" applyNumberFormat="1" applyFont="1" applyFill="1" applyAlignment="1">
      <alignment vertical="center"/>
    </xf>
    <xf numFmtId="0" fontId="1" fillId="0" borderId="13" xfId="0" applyFont="1" applyBorder="1" applyAlignment="1">
      <alignment vertical="center"/>
    </xf>
    <xf numFmtId="0" fontId="2" fillId="5" borderId="0" xfId="0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49" fontId="6" fillId="0" borderId="33" xfId="0" applyNumberFormat="1" applyFont="1" applyBorder="1" applyAlignment="1">
      <alignment horizontal="center" vertical="center"/>
    </xf>
    <xf numFmtId="0" fontId="6" fillId="4" borderId="0" xfId="0" applyFont="1" applyFill="1"/>
    <xf numFmtId="176" fontId="6" fillId="4" borderId="55" xfId="0" applyNumberFormat="1" applyFont="1" applyFill="1" applyBorder="1"/>
    <xf numFmtId="10" fontId="1" fillId="0" borderId="42" xfId="0" applyNumberFormat="1" applyFont="1" applyBorder="1" applyAlignment="1">
      <alignment vertical="center"/>
    </xf>
    <xf numFmtId="176" fontId="22" fillId="5" borderId="38" xfId="0" applyNumberFormat="1" applyFont="1" applyFill="1" applyBorder="1" applyAlignment="1">
      <alignment vertical="center"/>
    </xf>
    <xf numFmtId="189" fontId="1" fillId="4" borderId="0" xfId="0" applyNumberFormat="1" applyFont="1" applyFill="1" applyAlignment="1">
      <alignment vertical="center"/>
    </xf>
    <xf numFmtId="0" fontId="1" fillId="0" borderId="89" xfId="0" applyFont="1" applyBorder="1" applyAlignment="1">
      <alignment horizontal="center" vertical="center"/>
    </xf>
    <xf numFmtId="176" fontId="1" fillId="0" borderId="33" xfId="0" applyNumberFormat="1" applyFont="1" applyBorder="1" applyAlignment="1">
      <alignment vertical="center"/>
    </xf>
    <xf numFmtId="0" fontId="2" fillId="6" borderId="54" xfId="0" applyFont="1" applyFill="1" applyBorder="1" applyAlignment="1">
      <alignment horizontal="center" vertical="center"/>
    </xf>
    <xf numFmtId="191" fontId="1" fillId="4" borderId="0" xfId="0" applyNumberFormat="1" applyFont="1" applyFill="1" applyAlignment="1">
      <alignment vertical="center"/>
    </xf>
    <xf numFmtId="183" fontId="2" fillId="6" borderId="54" xfId="0" applyNumberFormat="1" applyFont="1" applyFill="1" applyBorder="1" applyAlignment="1">
      <alignment horizontal="center" vertical="center"/>
    </xf>
    <xf numFmtId="0" fontId="53" fillId="0" borderId="27" xfId="0" applyFont="1" applyBorder="1" applyAlignment="1">
      <alignment horizontal="left"/>
    </xf>
    <xf numFmtId="176" fontId="2" fillId="6" borderId="54" xfId="0" applyNumberFormat="1" applyFont="1" applyFill="1" applyBorder="1" applyAlignment="1">
      <alignment horizontal="center" vertical="center"/>
    </xf>
    <xf numFmtId="10" fontId="2" fillId="6" borderId="90" xfId="0" applyNumberFormat="1" applyFont="1" applyFill="1" applyBorder="1" applyAlignment="1">
      <alignment horizontal="right" vertical="center"/>
    </xf>
    <xf numFmtId="0" fontId="46" fillId="0" borderId="0" xfId="0" applyFont="1"/>
    <xf numFmtId="0" fontId="2" fillId="2" borderId="0" xfId="0" applyFont="1" applyFill="1" applyAlignment="1">
      <alignment horizontal="left" vertical="center"/>
    </xf>
    <xf numFmtId="0" fontId="48" fillId="0" borderId="27" xfId="0" applyFont="1" applyBorder="1" applyAlignment="1">
      <alignment horizontal="center" vertical="center"/>
    </xf>
    <xf numFmtId="0" fontId="22" fillId="5" borderId="0" xfId="0" applyFont="1" applyFill="1" applyAlignment="1">
      <alignment vertical="center"/>
    </xf>
    <xf numFmtId="3" fontId="49" fillId="0" borderId="27" xfId="0" applyNumberFormat="1" applyFont="1" applyBorder="1" applyAlignment="1">
      <alignment horizontal="right" vertical="center"/>
    </xf>
    <xf numFmtId="192" fontId="49" fillId="0" borderId="27" xfId="0" applyNumberFormat="1" applyFont="1" applyBorder="1" applyAlignment="1">
      <alignment horizontal="right" vertical="center"/>
    </xf>
    <xf numFmtId="0" fontId="46" fillId="0" borderId="27" xfId="0" applyFont="1" applyBorder="1" applyAlignment="1">
      <alignment vertical="center"/>
    </xf>
    <xf numFmtId="0" fontId="1" fillId="5" borderId="19" xfId="0" applyFont="1" applyFill="1" applyBorder="1" applyAlignment="1">
      <alignment vertical="center"/>
    </xf>
    <xf numFmtId="176" fontId="23" fillId="4" borderId="51" xfId="0" applyNumberFormat="1" applyFont="1" applyFill="1" applyBorder="1" applyAlignment="1">
      <alignment vertical="center"/>
    </xf>
    <xf numFmtId="49" fontId="12" fillId="0" borderId="25" xfId="0" applyNumberFormat="1" applyFont="1" applyBorder="1" applyAlignment="1">
      <alignment horizontal="center" vertical="center"/>
    </xf>
    <xf numFmtId="0" fontId="2" fillId="5" borderId="44" xfId="0" applyFont="1" applyFill="1" applyBorder="1" applyAlignment="1">
      <alignment vertical="center"/>
    </xf>
    <xf numFmtId="192" fontId="27" fillId="0" borderId="0" xfId="0" applyNumberFormat="1" applyFont="1" applyAlignment="1">
      <alignment vertical="center"/>
    </xf>
    <xf numFmtId="176" fontId="2" fillId="5" borderId="92" xfId="0" applyNumberFormat="1" applyFont="1" applyFill="1" applyBorder="1" applyAlignment="1">
      <alignment vertical="center"/>
    </xf>
    <xf numFmtId="0" fontId="41" fillId="0" borderId="27" xfId="0" applyFont="1" applyBorder="1" applyAlignment="1">
      <alignment horizontal="center" vertical="center"/>
    </xf>
    <xf numFmtId="192" fontId="41" fillId="0" borderId="27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6" fontId="22" fillId="4" borderId="9" xfId="0" applyNumberFormat="1" applyFont="1" applyFill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49" fontId="12" fillId="0" borderId="13" xfId="0" applyNumberFormat="1" applyFont="1" applyBorder="1" applyAlignment="1">
      <alignment horizontal="center" vertical="center"/>
    </xf>
    <xf numFmtId="0" fontId="45" fillId="0" borderId="83" xfId="0" applyFont="1" applyBorder="1" applyAlignment="1">
      <alignment horizontal="center" vertical="center"/>
    </xf>
    <xf numFmtId="0" fontId="1" fillId="0" borderId="27" xfId="0" applyFont="1" applyBorder="1" applyAlignment="1">
      <alignment vertical="center"/>
    </xf>
    <xf numFmtId="192" fontId="41" fillId="0" borderId="83" xfId="0" applyNumberFormat="1" applyFont="1" applyBorder="1" applyAlignment="1">
      <alignment horizontal="right" vertical="center"/>
    </xf>
    <xf numFmtId="0" fontId="44" fillId="0" borderId="86" xfId="0" applyFont="1" applyBorder="1" applyAlignment="1">
      <alignment vertical="center"/>
    </xf>
    <xf numFmtId="3" fontId="44" fillId="0" borderId="86" xfId="0" applyNumberFormat="1" applyFont="1" applyBorder="1" applyAlignment="1">
      <alignment horizontal="right" vertical="center"/>
    </xf>
    <xf numFmtId="0" fontId="2" fillId="5" borderId="37" xfId="0" applyFont="1" applyFill="1" applyBorder="1" applyAlignment="1">
      <alignment vertical="center"/>
    </xf>
    <xf numFmtId="192" fontId="44" fillId="0" borderId="86" xfId="0" applyNumberFormat="1" applyFont="1" applyBorder="1" applyAlignment="1">
      <alignment horizontal="right" vertical="center"/>
    </xf>
    <xf numFmtId="0" fontId="45" fillId="0" borderId="86" xfId="0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36" xfId="0" applyNumberFormat="1" applyFont="1" applyBorder="1" applyAlignment="1">
      <alignment vertical="center"/>
    </xf>
    <xf numFmtId="186" fontId="1" fillId="5" borderId="0" xfId="0" applyNumberFormat="1" applyFont="1" applyFill="1" applyAlignment="1">
      <alignment vertical="center"/>
    </xf>
    <xf numFmtId="180" fontId="1" fillId="5" borderId="0" xfId="0" applyNumberFormat="1" applyFont="1" applyFill="1" applyAlignment="1">
      <alignment vertical="center"/>
    </xf>
    <xf numFmtId="190" fontId="1" fillId="5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2" fillId="0" borderId="94" xfId="0" applyFont="1" applyBorder="1" applyAlignment="1">
      <alignment horizontal="center" vertical="center"/>
    </xf>
    <xf numFmtId="190" fontId="1" fillId="5" borderId="0" xfId="0" applyNumberFormat="1" applyFont="1" applyFill="1" applyAlignment="1">
      <alignment vertical="center"/>
    </xf>
    <xf numFmtId="176" fontId="1" fillId="0" borderId="95" xfId="0" applyNumberFormat="1" applyFont="1" applyBorder="1" applyAlignment="1">
      <alignment vertical="center"/>
    </xf>
    <xf numFmtId="10" fontId="1" fillId="0" borderId="95" xfId="0" applyNumberFormat="1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6" fontId="1" fillId="2" borderId="73" xfId="0" applyNumberFormat="1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" fillId="5" borderId="0" xfId="0" applyFont="1" applyFill="1" applyAlignment="1">
      <alignment vertical="center"/>
    </xf>
    <xf numFmtId="180" fontId="1" fillId="5" borderId="0" xfId="0" applyNumberFormat="1" applyFont="1" applyFill="1" applyAlignment="1">
      <alignment vertical="center"/>
    </xf>
    <xf numFmtId="0" fontId="1" fillId="0" borderId="89" xfId="0" applyFont="1" applyBorder="1" applyAlignment="1">
      <alignment vertical="center"/>
    </xf>
    <xf numFmtId="176" fontId="6" fillId="0" borderId="0" xfId="0" applyNumberFormat="1" applyFont="1" applyAlignment="1">
      <alignment horizontal="right" vertical="center"/>
    </xf>
    <xf numFmtId="9" fontId="6" fillId="0" borderId="0" xfId="0" applyNumberFormat="1" applyFont="1" applyAlignment="1">
      <alignment horizontal="right" vertical="center"/>
    </xf>
    <xf numFmtId="0" fontId="45" fillId="0" borderId="86" xfId="0" applyFont="1" applyBorder="1" applyAlignment="1">
      <alignment vertical="center" wrapText="1"/>
    </xf>
    <xf numFmtId="180" fontId="1" fillId="4" borderId="0" xfId="0" applyNumberFormat="1" applyFont="1" applyFill="1" applyAlignment="1">
      <alignment vertical="center"/>
    </xf>
    <xf numFmtId="3" fontId="27" fillId="0" borderId="0" xfId="0" applyNumberFormat="1" applyFont="1" applyAlignment="1">
      <alignment vertical="center"/>
    </xf>
    <xf numFmtId="0" fontId="27" fillId="0" borderId="0" xfId="0" applyFont="1" applyAlignment="1">
      <alignment horizontal="center"/>
    </xf>
    <xf numFmtId="3" fontId="27" fillId="0" borderId="0" xfId="0" applyNumberFormat="1" applyFont="1"/>
    <xf numFmtId="197" fontId="6" fillId="0" borderId="35" xfId="0" applyNumberFormat="1" applyFont="1" applyBorder="1" applyAlignment="1">
      <alignment horizontal="center" vertical="center"/>
    </xf>
    <xf numFmtId="190" fontId="1" fillId="5" borderId="7" xfId="0" applyNumberFormat="1" applyFont="1" applyFill="1" applyBorder="1" applyAlignment="1">
      <alignment vertical="center"/>
    </xf>
    <xf numFmtId="0" fontId="1" fillId="4" borderId="33" xfId="0" applyFont="1" applyFill="1" applyBorder="1" applyAlignment="1">
      <alignment horizontal="left" vertical="center"/>
    </xf>
    <xf numFmtId="198" fontId="1" fillId="4" borderId="0" xfId="0" applyNumberFormat="1" applyFont="1" applyFill="1" applyAlignment="1">
      <alignment vertical="center"/>
    </xf>
    <xf numFmtId="198" fontId="1" fillId="4" borderId="7" xfId="0" applyNumberFormat="1" applyFont="1" applyFill="1" applyBorder="1" applyAlignment="1">
      <alignment vertical="center"/>
    </xf>
    <xf numFmtId="199" fontId="1" fillId="4" borderId="0" xfId="0" applyNumberFormat="1" applyFont="1" applyFill="1" applyAlignment="1">
      <alignment vertical="center"/>
    </xf>
    <xf numFmtId="180" fontId="1" fillId="4" borderId="7" xfId="0" applyNumberFormat="1" applyFont="1" applyFill="1" applyBorder="1" applyAlignment="1">
      <alignment vertical="center"/>
    </xf>
    <xf numFmtId="199" fontId="1" fillId="4" borderId="7" xfId="0" applyNumberFormat="1" applyFont="1" applyFill="1" applyBorder="1" applyAlignment="1">
      <alignment vertical="center"/>
    </xf>
    <xf numFmtId="190" fontId="1" fillId="4" borderId="7" xfId="0" applyNumberFormat="1" applyFont="1" applyFill="1" applyBorder="1" applyAlignment="1">
      <alignment vertical="center"/>
    </xf>
    <xf numFmtId="180" fontId="1" fillId="4" borderId="20" xfId="0" applyNumberFormat="1" applyFont="1" applyFill="1" applyBorder="1" applyAlignment="1">
      <alignment vertical="center"/>
    </xf>
    <xf numFmtId="0" fontId="22" fillId="2" borderId="0" xfId="0" applyFont="1" applyFill="1" applyAlignment="1">
      <alignment vertical="center"/>
    </xf>
    <xf numFmtId="177" fontId="22" fillId="2" borderId="0" xfId="0" applyNumberFormat="1" applyFont="1" applyFill="1" applyAlignment="1">
      <alignment vertical="center"/>
    </xf>
    <xf numFmtId="185" fontId="22" fillId="2" borderId="0" xfId="0" applyNumberFormat="1" applyFont="1" applyFill="1" applyAlignment="1">
      <alignment vertical="center"/>
    </xf>
    <xf numFmtId="0" fontId="24" fillId="2" borderId="0" xfId="0" applyFont="1" applyFill="1" applyAlignment="1">
      <alignment vertical="center"/>
    </xf>
    <xf numFmtId="176" fontId="22" fillId="2" borderId="19" xfId="0" applyNumberFormat="1" applyFont="1" applyFill="1" applyBorder="1" applyAlignment="1">
      <alignment vertical="center"/>
    </xf>
    <xf numFmtId="0" fontId="22" fillId="2" borderId="0" xfId="0" applyFont="1" applyFill="1" applyAlignment="1">
      <alignment vertical="center"/>
    </xf>
    <xf numFmtId="182" fontId="22" fillId="2" borderId="0" xfId="0" applyNumberFormat="1" applyFont="1" applyFill="1" applyAlignment="1">
      <alignment horizontal="right" vertical="center"/>
    </xf>
    <xf numFmtId="177" fontId="1" fillId="5" borderId="0" xfId="0" applyNumberFormat="1" applyFont="1" applyFill="1" applyAlignment="1">
      <alignment horizontal="right" vertical="center"/>
    </xf>
    <xf numFmtId="182" fontId="1" fillId="5" borderId="0" xfId="0" applyNumberFormat="1" applyFont="1" applyFill="1" applyAlignment="1">
      <alignment horizontal="right" vertical="center"/>
    </xf>
    <xf numFmtId="189" fontId="1" fillId="5" borderId="0" xfId="0" applyNumberFormat="1" applyFont="1" applyFill="1" applyAlignment="1">
      <alignment vertical="center"/>
    </xf>
    <xf numFmtId="200" fontId="1" fillId="5" borderId="0" xfId="0" applyNumberFormat="1" applyFont="1" applyFill="1" applyAlignment="1">
      <alignment vertical="center"/>
    </xf>
    <xf numFmtId="177" fontId="1" fillId="4" borderId="7" xfId="0" applyNumberFormat="1" applyFont="1" applyFill="1" applyBorder="1" applyAlignment="1">
      <alignment horizontal="right" vertical="center"/>
    </xf>
    <xf numFmtId="201" fontId="1" fillId="4" borderId="7" xfId="0" applyNumberFormat="1" applyFont="1" applyFill="1" applyBorder="1" applyAlignment="1">
      <alignment vertical="center"/>
    </xf>
    <xf numFmtId="200" fontId="1" fillId="4" borderId="7" xfId="0" applyNumberFormat="1" applyFont="1" applyFill="1" applyBorder="1" applyAlignment="1">
      <alignment vertical="center"/>
    </xf>
    <xf numFmtId="0" fontId="2" fillId="4" borderId="88" xfId="0" applyFont="1" applyFill="1" applyBorder="1" applyAlignment="1">
      <alignment vertical="center"/>
    </xf>
    <xf numFmtId="176" fontId="23" fillId="4" borderId="66" xfId="0" applyNumberFormat="1" applyFont="1" applyFill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200" fontId="1" fillId="4" borderId="20" xfId="0" applyNumberFormat="1" applyFont="1" applyFill="1" applyBorder="1" applyAlignment="1">
      <alignment vertical="center"/>
    </xf>
    <xf numFmtId="176" fontId="22" fillId="4" borderId="55" xfId="0" applyNumberFormat="1" applyFont="1" applyFill="1" applyBorder="1" applyAlignment="1">
      <alignment vertical="center"/>
    </xf>
    <xf numFmtId="200" fontId="1" fillId="5" borderId="0" xfId="0" applyNumberFormat="1" applyFont="1" applyFill="1" applyAlignment="1">
      <alignment vertical="center"/>
    </xf>
    <xf numFmtId="0" fontId="6" fillId="4" borderId="37" xfId="0" applyFont="1" applyFill="1" applyBorder="1" applyAlignment="1">
      <alignment vertical="center"/>
    </xf>
    <xf numFmtId="0" fontId="6" fillId="4" borderId="20" xfId="0" applyFont="1" applyFill="1" applyBorder="1" applyAlignment="1">
      <alignment vertical="center"/>
    </xf>
    <xf numFmtId="0" fontId="2" fillId="4" borderId="0" xfId="0" applyFont="1" applyFill="1" applyAlignment="1">
      <alignment horizontal="left" vertical="center"/>
    </xf>
    <xf numFmtId="0" fontId="12" fillId="0" borderId="70" xfId="0" applyFont="1" applyBorder="1" applyAlignment="1">
      <alignment vertical="center"/>
    </xf>
    <xf numFmtId="49" fontId="12" fillId="0" borderId="71" xfId="0" applyNumberFormat="1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1" fillId="4" borderId="72" xfId="0" applyFont="1" applyFill="1" applyBorder="1" applyAlignment="1">
      <alignment vertical="center"/>
    </xf>
    <xf numFmtId="180" fontId="1" fillId="4" borderId="1" xfId="0" applyNumberFormat="1" applyFont="1" applyFill="1" applyBorder="1" applyAlignment="1">
      <alignment vertical="center"/>
    </xf>
    <xf numFmtId="180" fontId="1" fillId="4" borderId="1" xfId="0" applyNumberFormat="1" applyFont="1" applyFill="1" applyBorder="1" applyAlignment="1">
      <alignment vertical="center"/>
    </xf>
    <xf numFmtId="190" fontId="1" fillId="4" borderId="1" xfId="0" applyNumberFormat="1" applyFont="1" applyFill="1" applyBorder="1" applyAlignment="1">
      <alignment vertical="center"/>
    </xf>
    <xf numFmtId="49" fontId="2" fillId="3" borderId="48" xfId="0" applyNumberFormat="1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49" fontId="2" fillId="3" borderId="27" xfId="0" applyNumberFormat="1" applyFont="1" applyFill="1" applyBorder="1" applyAlignment="1">
      <alignment horizontal="center" vertical="center"/>
    </xf>
    <xf numFmtId="176" fontId="2" fillId="3" borderId="97" xfId="0" applyNumberFormat="1" applyFont="1" applyFill="1" applyBorder="1" applyAlignment="1">
      <alignment horizontal="center" vertical="center"/>
    </xf>
    <xf numFmtId="10" fontId="2" fillId="3" borderId="97" xfId="0" applyNumberFormat="1" applyFont="1" applyFill="1" applyBorder="1" applyAlignment="1">
      <alignment vertical="center"/>
    </xf>
    <xf numFmtId="0" fontId="12" fillId="4" borderId="65" xfId="0" applyFont="1" applyFill="1" applyBorder="1" applyAlignment="1">
      <alignment vertical="center"/>
    </xf>
    <xf numFmtId="0" fontId="2" fillId="4" borderId="65" xfId="0" applyFont="1" applyFill="1" applyBorder="1" applyAlignment="1">
      <alignment horizontal="center" vertical="center"/>
    </xf>
    <xf numFmtId="176" fontId="23" fillId="4" borderId="98" xfId="0" applyNumberFormat="1" applyFont="1" applyFill="1" applyBorder="1" applyAlignment="1">
      <alignment horizontal="center" vertical="center"/>
    </xf>
    <xf numFmtId="49" fontId="2" fillId="0" borderId="53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vertical="center"/>
    </xf>
    <xf numFmtId="176" fontId="1" fillId="4" borderId="14" xfId="0" applyNumberFormat="1" applyFont="1" applyFill="1" applyBorder="1" applyAlignment="1">
      <alignment vertical="center"/>
    </xf>
    <xf numFmtId="49" fontId="1" fillId="0" borderId="53" xfId="0" applyNumberFormat="1" applyFont="1" applyBorder="1" applyAlignment="1">
      <alignment horizontal="center" vertical="center"/>
    </xf>
    <xf numFmtId="49" fontId="1" fillId="0" borderId="35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202" fontId="1" fillId="2" borderId="14" xfId="0" applyNumberFormat="1" applyFont="1" applyFill="1" applyBorder="1" applyAlignment="1">
      <alignment vertical="center"/>
    </xf>
    <xf numFmtId="49" fontId="2" fillId="0" borderId="0" xfId="0" applyNumberFormat="1" applyFont="1" applyAlignment="1">
      <alignment horizontal="center" vertical="center"/>
    </xf>
    <xf numFmtId="176" fontId="1" fillId="2" borderId="0" xfId="0" applyNumberFormat="1" applyFont="1" applyFill="1" applyAlignment="1">
      <alignment vertical="center"/>
    </xf>
    <xf numFmtId="181" fontId="1" fillId="2" borderId="0" xfId="0" applyNumberFormat="1" applyFont="1" applyFill="1" applyAlignment="1">
      <alignment vertical="center"/>
    </xf>
    <xf numFmtId="181" fontId="1" fillId="2" borderId="0" xfId="0" applyNumberFormat="1" applyFont="1" applyFill="1" applyAlignment="1">
      <alignment horizontal="right" vertical="center"/>
    </xf>
    <xf numFmtId="49" fontId="1" fillId="5" borderId="53" xfId="0" applyNumberFormat="1" applyFont="1" applyFill="1" applyBorder="1" applyAlignment="1">
      <alignment horizontal="center" vertical="center"/>
    </xf>
    <xf numFmtId="49" fontId="1" fillId="5" borderId="35" xfId="0" applyNumberFormat="1" applyFont="1" applyFill="1" applyBorder="1" applyAlignment="1">
      <alignment horizontal="center" vertical="center"/>
    </xf>
    <xf numFmtId="176" fontId="1" fillId="5" borderId="35" xfId="0" applyNumberFormat="1" applyFont="1" applyFill="1" applyBorder="1" applyAlignment="1">
      <alignment horizontal="center" vertical="center"/>
    </xf>
    <xf numFmtId="49" fontId="2" fillId="5" borderId="27" xfId="0" applyNumberFormat="1" applyFont="1" applyFill="1" applyBorder="1" applyAlignment="1">
      <alignment horizontal="center" vertical="center"/>
    </xf>
    <xf numFmtId="176" fontId="2" fillId="5" borderId="27" xfId="0" applyNumberFormat="1" applyFont="1" applyFill="1" applyBorder="1" applyAlignment="1">
      <alignment horizontal="center" vertical="center"/>
    </xf>
    <xf numFmtId="176" fontId="1" fillId="5" borderId="23" xfId="0" applyNumberFormat="1" applyFont="1" applyFill="1" applyBorder="1" applyAlignment="1">
      <alignment vertical="center"/>
    </xf>
    <xf numFmtId="176" fontId="1" fillId="5" borderId="23" xfId="0" applyNumberFormat="1" applyFont="1" applyFill="1" applyBorder="1" applyAlignment="1">
      <alignment vertical="center"/>
    </xf>
    <xf numFmtId="176" fontId="1" fillId="5" borderId="27" xfId="0" applyNumberFormat="1" applyFont="1" applyFill="1" applyBorder="1" applyAlignment="1">
      <alignment vertical="center"/>
    </xf>
    <xf numFmtId="10" fontId="1" fillId="5" borderId="23" xfId="0" applyNumberFormat="1" applyFont="1" applyFill="1" applyBorder="1" applyAlignment="1">
      <alignment vertical="center"/>
    </xf>
    <xf numFmtId="0" fontId="1" fillId="2" borderId="20" xfId="0" applyFont="1" applyFill="1" applyBorder="1" applyAlignment="1">
      <alignment vertical="center"/>
    </xf>
    <xf numFmtId="176" fontId="1" fillId="2" borderId="20" xfId="0" applyNumberFormat="1" applyFont="1" applyFill="1" applyBorder="1" applyAlignment="1">
      <alignment vertical="center"/>
    </xf>
    <xf numFmtId="176" fontId="1" fillId="2" borderId="20" xfId="0" applyNumberFormat="1" applyFont="1" applyFill="1" applyBorder="1" applyAlignment="1">
      <alignment horizontal="right" vertical="center"/>
    </xf>
    <xf numFmtId="176" fontId="6" fillId="5" borderId="0" xfId="0" applyNumberFormat="1" applyFont="1" applyFill="1" applyAlignment="1">
      <alignment vertical="center"/>
    </xf>
    <xf numFmtId="49" fontId="2" fillId="5" borderId="35" xfId="0" applyNumberFormat="1" applyFont="1" applyFill="1" applyBorder="1" applyAlignment="1">
      <alignment horizontal="center" vertical="center"/>
    </xf>
    <xf numFmtId="176" fontId="2" fillId="5" borderId="35" xfId="0" applyNumberFormat="1" applyFont="1" applyFill="1" applyBorder="1" applyAlignment="1">
      <alignment horizontal="center" vertical="center"/>
    </xf>
    <xf numFmtId="176" fontId="1" fillId="5" borderId="36" xfId="0" applyNumberFormat="1" applyFont="1" applyFill="1" applyBorder="1" applyAlignment="1">
      <alignment vertical="center"/>
    </xf>
    <xf numFmtId="176" fontId="1" fillId="5" borderId="0" xfId="0" applyNumberFormat="1" applyFont="1" applyFill="1" applyAlignment="1">
      <alignment vertical="center"/>
    </xf>
    <xf numFmtId="176" fontId="1" fillId="5" borderId="35" xfId="0" applyNumberFormat="1" applyFont="1" applyFill="1" applyBorder="1" applyAlignment="1">
      <alignment vertical="center"/>
    </xf>
    <xf numFmtId="10" fontId="1" fillId="5" borderId="35" xfId="0" applyNumberFormat="1" applyFont="1" applyFill="1" applyBorder="1" applyAlignment="1">
      <alignment vertical="center"/>
    </xf>
    <xf numFmtId="9" fontId="1" fillId="2" borderId="0" xfId="0" applyNumberFormat="1" applyFont="1" applyFill="1" applyAlignment="1">
      <alignment vertical="center"/>
    </xf>
    <xf numFmtId="9" fontId="1" fillId="2" borderId="14" xfId="0" applyNumberFormat="1" applyFont="1" applyFill="1" applyBorder="1" applyAlignment="1">
      <alignment horizontal="right" vertical="center"/>
    </xf>
    <xf numFmtId="181" fontId="1" fillId="2" borderId="0" xfId="0" applyNumberFormat="1" applyFont="1" applyFill="1" applyAlignment="1">
      <alignment horizontal="right" vertical="center"/>
    </xf>
    <xf numFmtId="10" fontId="1" fillId="5" borderId="27" xfId="0" applyNumberFormat="1" applyFont="1" applyFill="1" applyBorder="1" applyAlignment="1">
      <alignment vertical="center"/>
    </xf>
    <xf numFmtId="0" fontId="1" fillId="5" borderId="35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49" fontId="1" fillId="5" borderId="36" xfId="0" applyNumberFormat="1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vertical="center"/>
    </xf>
    <xf numFmtId="10" fontId="1" fillId="5" borderId="36" xfId="0" applyNumberFormat="1" applyFont="1" applyFill="1" applyBorder="1" applyAlignment="1">
      <alignment vertical="center"/>
    </xf>
    <xf numFmtId="181" fontId="1" fillId="2" borderId="0" xfId="0" applyNumberFormat="1" applyFont="1" applyFill="1" applyAlignment="1">
      <alignment vertical="center"/>
    </xf>
    <xf numFmtId="185" fontId="1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203" fontId="1" fillId="2" borderId="0" xfId="0" applyNumberFormat="1" applyFont="1" applyFill="1" applyAlignment="1">
      <alignment vertical="center"/>
    </xf>
    <xf numFmtId="0" fontId="54" fillId="0" borderId="37" xfId="0" applyFont="1" applyBorder="1" applyAlignment="1">
      <alignment horizontal="center" vertical="center"/>
    </xf>
    <xf numFmtId="185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54" fillId="0" borderId="83" xfId="0" applyFont="1" applyBorder="1" applyAlignment="1">
      <alignment horizontal="center" vertical="center"/>
    </xf>
    <xf numFmtId="177" fontId="1" fillId="2" borderId="0" xfId="0" applyNumberFormat="1" applyFont="1" applyFill="1" applyAlignment="1">
      <alignment horizontal="right" vertical="center"/>
    </xf>
    <xf numFmtId="0" fontId="54" fillId="0" borderId="103" xfId="0" applyFont="1" applyBorder="1" applyAlignment="1">
      <alignment horizontal="center" vertical="center"/>
    </xf>
    <xf numFmtId="176" fontId="1" fillId="2" borderId="19" xfId="0" applyNumberFormat="1" applyFont="1" applyFill="1" applyBorder="1" applyAlignment="1">
      <alignment horizontal="right" vertical="center"/>
    </xf>
    <xf numFmtId="0" fontId="54" fillId="0" borderId="86" xfId="0" applyFont="1" applyBorder="1" applyAlignment="1">
      <alignment horizontal="center" vertical="center"/>
    </xf>
    <xf numFmtId="3" fontId="41" fillId="0" borderId="86" xfId="0" applyNumberFormat="1" applyFont="1" applyBorder="1" applyAlignment="1">
      <alignment horizontal="right" vertical="center"/>
    </xf>
    <xf numFmtId="10" fontId="41" fillId="0" borderId="86" xfId="0" applyNumberFormat="1" applyFont="1" applyBorder="1" applyAlignment="1">
      <alignment horizontal="right" vertical="center"/>
    </xf>
    <xf numFmtId="0" fontId="54" fillId="0" borderId="105" xfId="0" applyFont="1" applyBorder="1" applyAlignment="1">
      <alignment horizontal="center" vertical="center"/>
    </xf>
    <xf numFmtId="10" fontId="44" fillId="0" borderId="86" xfId="0" applyNumberFormat="1" applyFont="1" applyBorder="1" applyAlignment="1">
      <alignment horizontal="right" vertical="center"/>
    </xf>
    <xf numFmtId="3" fontId="27" fillId="0" borderId="0" xfId="0" applyNumberFormat="1" applyFont="1" applyAlignment="1"/>
    <xf numFmtId="0" fontId="57" fillId="0" borderId="27" xfId="0" applyFont="1" applyBorder="1" applyAlignment="1">
      <alignment horizontal="center" vertical="center"/>
    </xf>
    <xf numFmtId="3" fontId="44" fillId="0" borderId="27" xfId="0" applyNumberFormat="1" applyFont="1" applyBorder="1" applyAlignment="1">
      <alignment horizontal="right" vertical="center"/>
    </xf>
    <xf numFmtId="10" fontId="44" fillId="0" borderId="27" xfId="0" applyNumberFormat="1" applyFont="1" applyBorder="1" applyAlignment="1">
      <alignment horizontal="right" vertical="center"/>
    </xf>
    <xf numFmtId="0" fontId="57" fillId="0" borderId="106" xfId="0" applyFont="1" applyBorder="1" applyAlignment="1">
      <alignment horizontal="center" vertical="center"/>
    </xf>
    <xf numFmtId="0" fontId="27" fillId="0" borderId="27" xfId="0" applyFont="1" applyBorder="1" applyAlignment="1">
      <alignment vertical="center"/>
    </xf>
    <xf numFmtId="10" fontId="27" fillId="0" borderId="107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horizontal="center" vertical="center"/>
    </xf>
    <xf numFmtId="176" fontId="22" fillId="0" borderId="56" xfId="0" applyNumberFormat="1" applyFont="1" applyBorder="1" applyAlignment="1">
      <alignment vertical="center"/>
    </xf>
    <xf numFmtId="49" fontId="1" fillId="0" borderId="0" xfId="0" applyNumberFormat="1" applyFont="1" applyAlignment="1">
      <alignment horizontal="center" vertical="center"/>
    </xf>
    <xf numFmtId="10" fontId="1" fillId="0" borderId="33" xfId="0" applyNumberFormat="1" applyFont="1" applyBorder="1" applyAlignment="1">
      <alignment vertical="center"/>
    </xf>
    <xf numFmtId="0" fontId="25" fillId="2" borderId="0" xfId="0" applyFont="1" applyFill="1" applyAlignment="1">
      <alignment vertical="center"/>
    </xf>
    <xf numFmtId="176" fontId="22" fillId="2" borderId="42" xfId="0" applyNumberFormat="1" applyFont="1" applyFill="1" applyBorder="1" applyAlignment="1">
      <alignment vertical="center"/>
    </xf>
    <xf numFmtId="9" fontId="1" fillId="0" borderId="36" xfId="0" applyNumberFormat="1" applyFont="1" applyBorder="1" applyAlignment="1">
      <alignment vertical="center"/>
    </xf>
    <xf numFmtId="0" fontId="25" fillId="2" borderId="33" xfId="0" applyFont="1" applyFill="1" applyBorder="1" applyAlignment="1">
      <alignment vertical="center"/>
    </xf>
    <xf numFmtId="177" fontId="25" fillId="2" borderId="0" xfId="0" applyNumberFormat="1" applyFont="1" applyFill="1" applyAlignment="1">
      <alignment vertical="center"/>
    </xf>
    <xf numFmtId="204" fontId="25" fillId="2" borderId="0" xfId="0" applyNumberFormat="1" applyFont="1" applyFill="1" applyAlignment="1">
      <alignment vertical="center"/>
    </xf>
    <xf numFmtId="182" fontId="25" fillId="2" borderId="0" xfId="0" applyNumberFormat="1" applyFont="1" applyFill="1" applyAlignment="1">
      <alignment vertical="center"/>
    </xf>
    <xf numFmtId="176" fontId="25" fillId="2" borderId="19" xfId="0" applyNumberFormat="1" applyFont="1" applyFill="1" applyBorder="1" applyAlignment="1">
      <alignment vertical="center"/>
    </xf>
    <xf numFmtId="177" fontId="6" fillId="5" borderId="0" xfId="0" applyNumberFormat="1" applyFont="1" applyFill="1" applyAlignment="1">
      <alignment vertical="center"/>
    </xf>
    <xf numFmtId="205" fontId="6" fillId="5" borderId="0" xfId="0" applyNumberFormat="1" applyFont="1" applyFill="1" applyAlignment="1">
      <alignment vertical="center"/>
    </xf>
    <xf numFmtId="182" fontId="1" fillId="5" borderId="0" xfId="0" applyNumberFormat="1" applyFont="1" applyFill="1" applyAlignment="1">
      <alignment vertical="center"/>
    </xf>
    <xf numFmtId="206" fontId="1" fillId="5" borderId="0" xfId="0" applyNumberFormat="1" applyFont="1" applyFill="1" applyAlignment="1">
      <alignment vertical="center"/>
    </xf>
    <xf numFmtId="49" fontId="1" fillId="0" borderId="36" xfId="0" applyNumberFormat="1" applyFont="1" applyBorder="1" applyAlignment="1">
      <alignment horizontal="center" vertical="center"/>
    </xf>
    <xf numFmtId="0" fontId="40" fillId="2" borderId="0" xfId="0" applyFont="1" applyFill="1" applyAlignment="1">
      <alignment vertical="center"/>
    </xf>
    <xf numFmtId="49" fontId="1" fillId="0" borderId="69" xfId="0" applyNumberFormat="1" applyFont="1" applyBorder="1" applyAlignment="1">
      <alignment horizontal="center" vertical="center"/>
    </xf>
    <xf numFmtId="0" fontId="1" fillId="0" borderId="71" xfId="0" applyFont="1" applyBorder="1" applyAlignment="1">
      <alignment vertical="center"/>
    </xf>
    <xf numFmtId="49" fontId="1" fillId="0" borderId="7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70" xfId="0" applyFont="1" applyBorder="1" applyAlignment="1">
      <alignment vertical="center"/>
    </xf>
    <xf numFmtId="0" fontId="1" fillId="2" borderId="72" xfId="0" applyFont="1" applyFill="1" applyBorder="1" applyAlignment="1">
      <alignment vertical="center"/>
    </xf>
    <xf numFmtId="177" fontId="1" fillId="2" borderId="1" xfId="0" applyNumberFormat="1" applyFont="1" applyFill="1" applyBorder="1" applyAlignment="1">
      <alignment vertical="center"/>
    </xf>
    <xf numFmtId="176" fontId="1" fillId="2" borderId="1" xfId="0" applyNumberFormat="1" applyFont="1" applyFill="1" applyBorder="1" applyAlignment="1">
      <alignment vertical="center"/>
    </xf>
    <xf numFmtId="182" fontId="1" fillId="2" borderId="1" xfId="0" applyNumberFormat="1" applyFont="1" applyFill="1" applyBorder="1" applyAlignment="1">
      <alignment vertical="center"/>
    </xf>
    <xf numFmtId="176" fontId="1" fillId="2" borderId="73" xfId="0" applyNumberFormat="1" applyFont="1" applyFill="1" applyBorder="1" applyAlignment="1">
      <alignment vertical="center"/>
    </xf>
    <xf numFmtId="49" fontId="2" fillId="0" borderId="48" xfId="0" applyNumberFormat="1" applyFont="1" applyBorder="1" applyAlignment="1">
      <alignment horizontal="center" vertical="center"/>
    </xf>
    <xf numFmtId="0" fontId="6" fillId="4" borderId="23" xfId="0" applyFont="1" applyFill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49" fontId="1" fillId="0" borderId="16" xfId="0" applyNumberFormat="1" applyFont="1" applyBorder="1" applyAlignment="1">
      <alignment horizontal="center" vertical="center"/>
    </xf>
    <xf numFmtId="176" fontId="1" fillId="2" borderId="14" xfId="0" applyNumberFormat="1" applyFont="1" applyFill="1" applyBorder="1" applyAlignment="1">
      <alignment vertical="center"/>
    </xf>
    <xf numFmtId="0" fontId="6" fillId="2" borderId="36" xfId="0" applyFont="1" applyFill="1" applyBorder="1" applyAlignment="1">
      <alignment vertical="center"/>
    </xf>
    <xf numFmtId="0" fontId="54" fillId="0" borderId="27" xfId="0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207" fontId="1" fillId="2" borderId="0" xfId="0" applyNumberFormat="1" applyFont="1" applyFill="1" applyAlignment="1">
      <alignment vertical="center"/>
    </xf>
    <xf numFmtId="3" fontId="59" fillId="0" borderId="23" xfId="0" applyNumberFormat="1" applyFont="1" applyBorder="1" applyAlignment="1">
      <alignment horizontal="right" vertical="center"/>
    </xf>
    <xf numFmtId="177" fontId="1" fillId="2" borderId="0" xfId="0" applyNumberFormat="1" applyFont="1" applyFill="1" applyAlignment="1">
      <alignment horizontal="right" vertical="center"/>
    </xf>
    <xf numFmtId="3" fontId="60" fillId="0" borderId="23" xfId="0" applyNumberFormat="1" applyFont="1" applyBorder="1" applyAlignment="1">
      <alignment horizontal="right" vertical="center"/>
    </xf>
    <xf numFmtId="0" fontId="57" fillId="0" borderId="25" xfId="0" applyFont="1" applyBorder="1" applyAlignment="1">
      <alignment horizontal="center" vertical="center"/>
    </xf>
    <xf numFmtId="177" fontId="25" fillId="2" borderId="0" xfId="0" applyNumberFormat="1" applyFont="1" applyFill="1" applyAlignment="1">
      <alignment horizontal="right" vertical="center"/>
    </xf>
    <xf numFmtId="208" fontId="25" fillId="2" borderId="0" xfId="0" applyNumberFormat="1" applyFont="1" applyFill="1" applyAlignment="1">
      <alignment vertical="center"/>
    </xf>
    <xf numFmtId="3" fontId="60" fillId="0" borderId="21" xfId="0" applyNumberFormat="1" applyFont="1" applyBorder="1" applyAlignment="1">
      <alignment horizontal="right" vertical="center"/>
    </xf>
    <xf numFmtId="178" fontId="1" fillId="2" borderId="0" xfId="0" applyNumberFormat="1" applyFont="1" applyFill="1" applyAlignment="1">
      <alignment vertical="center"/>
    </xf>
    <xf numFmtId="176" fontId="6" fillId="0" borderId="0" xfId="0" applyNumberFormat="1" applyFont="1" applyAlignment="1">
      <alignment vertical="center"/>
    </xf>
    <xf numFmtId="177" fontId="2" fillId="2" borderId="0" xfId="0" applyNumberFormat="1" applyFont="1" applyFill="1" applyAlignment="1">
      <alignment vertical="center"/>
    </xf>
    <xf numFmtId="0" fontId="57" fillId="10" borderId="23" xfId="0" applyFont="1" applyFill="1" applyBorder="1" applyAlignment="1">
      <alignment horizontal="center" vertical="center"/>
    </xf>
    <xf numFmtId="3" fontId="59" fillId="10" borderId="23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Alignment="1">
      <alignment vertical="center" wrapText="1"/>
    </xf>
    <xf numFmtId="203" fontId="1" fillId="2" borderId="0" xfId="0" applyNumberFormat="1" applyFont="1" applyFill="1" applyAlignment="1">
      <alignment vertical="center"/>
    </xf>
    <xf numFmtId="177" fontId="1" fillId="2" borderId="0" xfId="0" applyNumberFormat="1" applyFont="1" applyFill="1" applyAlignment="1">
      <alignment vertical="center" wrapText="1"/>
    </xf>
    <xf numFmtId="177" fontId="1" fillId="2" borderId="0" xfId="0" applyNumberFormat="1" applyFont="1" applyFill="1" applyAlignment="1">
      <alignment vertical="center" wrapText="1"/>
    </xf>
    <xf numFmtId="3" fontId="59" fillId="0" borderId="21" xfId="0" applyNumberFormat="1" applyFont="1" applyBorder="1" applyAlignment="1">
      <alignment horizontal="right" vertical="center"/>
    </xf>
    <xf numFmtId="176" fontId="22" fillId="4" borderId="19" xfId="0" applyNumberFormat="1" applyFont="1" applyFill="1" applyBorder="1" applyAlignment="1">
      <alignment vertical="center"/>
    </xf>
    <xf numFmtId="181" fontId="1" fillId="5" borderId="0" xfId="0" applyNumberFormat="1" applyFont="1" applyFill="1" applyAlignment="1">
      <alignment vertical="center"/>
    </xf>
    <xf numFmtId="177" fontId="1" fillId="0" borderId="0" xfId="0" applyNumberFormat="1" applyFont="1" applyAlignment="1">
      <alignment vertical="center"/>
    </xf>
    <xf numFmtId="185" fontId="1" fillId="0" borderId="0" xfId="0" applyNumberFormat="1" applyFont="1" applyAlignment="1">
      <alignment vertical="center"/>
    </xf>
    <xf numFmtId="176" fontId="59" fillId="0" borderId="21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vertical="center"/>
    </xf>
    <xf numFmtId="203" fontId="1" fillId="0" borderId="0" xfId="0" applyNumberFormat="1" applyFont="1" applyAlignment="1">
      <alignment vertical="center"/>
    </xf>
    <xf numFmtId="185" fontId="1" fillId="5" borderId="0" xfId="0" applyNumberFormat="1" applyFont="1" applyFill="1" applyAlignment="1">
      <alignment horizontal="right" vertical="center"/>
    </xf>
    <xf numFmtId="0" fontId="57" fillId="0" borderId="23" xfId="0" applyFont="1" applyBorder="1" applyAlignment="1">
      <alignment horizontal="center" vertical="center"/>
    </xf>
    <xf numFmtId="177" fontId="1" fillId="5" borderId="0" xfId="0" applyNumberFormat="1" applyFont="1" applyFill="1" applyAlignment="1">
      <alignment vertical="center"/>
    </xf>
    <xf numFmtId="203" fontId="1" fillId="5" borderId="0" xfId="0" applyNumberFormat="1" applyFont="1" applyFill="1" applyAlignment="1">
      <alignment vertical="center"/>
    </xf>
    <xf numFmtId="0" fontId="1" fillId="5" borderId="33" xfId="0" applyFont="1" applyFill="1" applyBorder="1" applyAlignment="1">
      <alignment vertical="center"/>
    </xf>
    <xf numFmtId="176" fontId="1" fillId="5" borderId="9" xfId="0" applyNumberFormat="1" applyFont="1" applyFill="1" applyBorder="1" applyAlignment="1">
      <alignment vertical="center"/>
    </xf>
    <xf numFmtId="182" fontId="1" fillId="2" borderId="0" xfId="0" applyNumberFormat="1" applyFont="1" applyFill="1" applyAlignment="1">
      <alignment vertical="center"/>
    </xf>
    <xf numFmtId="0" fontId="6" fillId="2" borderId="0" xfId="0" applyFont="1" applyFill="1"/>
    <xf numFmtId="0" fontId="2" fillId="2" borderId="33" xfId="0" applyFont="1" applyFill="1" applyBorder="1" applyAlignment="1">
      <alignment vertical="center"/>
    </xf>
    <xf numFmtId="0" fontId="1" fillId="0" borderId="69" xfId="0" applyFont="1" applyBorder="1" applyAlignment="1">
      <alignment vertical="center"/>
    </xf>
    <xf numFmtId="3" fontId="56" fillId="10" borderId="23" xfId="0" applyNumberFormat="1" applyFont="1" applyFill="1" applyBorder="1" applyAlignment="1">
      <alignment horizontal="right" vertical="center"/>
    </xf>
    <xf numFmtId="10" fontId="1" fillId="0" borderId="70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0" fontId="1" fillId="0" borderId="3" xfId="0" applyNumberFormat="1" applyFont="1" applyBorder="1" applyAlignment="1">
      <alignment vertical="center"/>
    </xf>
    <xf numFmtId="176" fontId="27" fillId="0" borderId="0" xfId="0" applyNumberFormat="1" applyFont="1" applyAlignment="1">
      <alignment vertical="center"/>
    </xf>
    <xf numFmtId="0" fontId="1" fillId="5" borderId="3" xfId="0" applyFont="1" applyFill="1" applyBorder="1" applyAlignment="1">
      <alignment vertical="center"/>
    </xf>
    <xf numFmtId="0" fontId="6" fillId="5" borderId="3" xfId="0" applyFont="1" applyFill="1" applyBorder="1" applyAlignment="1">
      <alignment vertical="center"/>
    </xf>
    <xf numFmtId="177" fontId="1" fillId="5" borderId="3" xfId="0" applyNumberFormat="1" applyFont="1" applyFill="1" applyBorder="1" applyAlignment="1">
      <alignment vertical="center"/>
    </xf>
    <xf numFmtId="181" fontId="1" fillId="5" borderId="3" xfId="0" applyNumberFormat="1" applyFont="1" applyFill="1" applyBorder="1" applyAlignment="1">
      <alignment horizontal="right" vertical="center"/>
    </xf>
    <xf numFmtId="176" fontId="1" fillId="5" borderId="3" xfId="0" applyNumberFormat="1" applyFont="1" applyFill="1" applyBorder="1" applyAlignment="1">
      <alignment vertical="center"/>
    </xf>
    <xf numFmtId="49" fontId="2" fillId="0" borderId="64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10" fontId="1" fillId="0" borderId="17" xfId="0" applyNumberFormat="1" applyFont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3" fontId="60" fillId="0" borderId="27" xfId="0" applyNumberFormat="1" applyFont="1" applyBorder="1" applyAlignment="1">
      <alignment horizontal="right" vertical="center"/>
    </xf>
    <xf numFmtId="0" fontId="6" fillId="2" borderId="3" xfId="0" applyFont="1" applyFill="1" applyBorder="1" applyAlignment="1">
      <alignment vertical="center"/>
    </xf>
    <xf numFmtId="177" fontId="1" fillId="2" borderId="3" xfId="0" applyNumberFormat="1" applyFont="1" applyFill="1" applyBorder="1" applyAlignment="1">
      <alignment vertical="center"/>
    </xf>
    <xf numFmtId="182" fontId="1" fillId="2" borderId="3" xfId="0" applyNumberFormat="1" applyFont="1" applyFill="1" applyBorder="1" applyAlignment="1">
      <alignment vertical="center"/>
    </xf>
    <xf numFmtId="176" fontId="22" fillId="2" borderId="108" xfId="0" applyNumberFormat="1" applyFont="1" applyFill="1" applyBorder="1" applyAlignment="1">
      <alignment vertical="center"/>
    </xf>
    <xf numFmtId="181" fontId="1" fillId="4" borderId="0" xfId="0" applyNumberFormat="1" applyFont="1" applyFill="1" applyAlignment="1">
      <alignment horizontal="right" vertical="center"/>
    </xf>
    <xf numFmtId="0" fontId="2" fillId="4" borderId="33" xfId="0" applyFont="1" applyFill="1" applyBorder="1" applyAlignment="1">
      <alignment vertical="center"/>
    </xf>
    <xf numFmtId="0" fontId="1" fillId="4" borderId="33" xfId="0" applyFont="1" applyFill="1" applyBorder="1" applyAlignment="1">
      <alignment vertical="center"/>
    </xf>
    <xf numFmtId="177" fontId="1" fillId="4" borderId="0" xfId="0" applyNumberFormat="1" applyFont="1" applyFill="1" applyAlignment="1">
      <alignment vertical="center"/>
    </xf>
    <xf numFmtId="181" fontId="1" fillId="4" borderId="0" xfId="0" applyNumberFormat="1" applyFont="1" applyFill="1" applyAlignment="1">
      <alignment horizontal="right" vertical="center"/>
    </xf>
    <xf numFmtId="0" fontId="6" fillId="4" borderId="7" xfId="0" applyFont="1" applyFill="1" applyBorder="1" applyAlignment="1">
      <alignment vertical="center"/>
    </xf>
    <xf numFmtId="181" fontId="1" fillId="4" borderId="7" xfId="0" applyNumberFormat="1" applyFont="1" applyFill="1" applyBorder="1" applyAlignment="1">
      <alignment horizontal="right" vertical="center"/>
    </xf>
    <xf numFmtId="0" fontId="6" fillId="4" borderId="21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176" fontId="1" fillId="2" borderId="0" xfId="0" applyNumberFormat="1" applyFont="1" applyFill="1" applyAlignment="1">
      <alignment horizontal="center" vertical="center"/>
    </xf>
    <xf numFmtId="3" fontId="59" fillId="10" borderId="27" xfId="0" applyNumberFormat="1" applyFont="1" applyFill="1" applyBorder="1" applyAlignment="1">
      <alignment horizontal="right" vertical="center"/>
    </xf>
    <xf numFmtId="3" fontId="59" fillId="0" borderId="27" xfId="0" applyNumberFormat="1" applyFont="1" applyBorder="1" applyAlignment="1">
      <alignment horizontal="right" vertical="center"/>
    </xf>
    <xf numFmtId="181" fontId="1" fillId="5" borderId="0" xfId="0" applyNumberFormat="1" applyFont="1" applyFill="1" applyAlignment="1">
      <alignment horizontal="right" vertical="center"/>
    </xf>
    <xf numFmtId="182" fontId="1" fillId="4" borderId="0" xfId="0" applyNumberFormat="1" applyFont="1" applyFill="1" applyAlignment="1">
      <alignment vertical="center"/>
    </xf>
    <xf numFmtId="3" fontId="56" fillId="10" borderId="27" xfId="0" applyNumberFormat="1" applyFont="1" applyFill="1" applyBorder="1" applyAlignment="1">
      <alignment horizontal="right" vertical="center"/>
    </xf>
    <xf numFmtId="49" fontId="2" fillId="0" borderId="23" xfId="0" applyNumberFormat="1" applyFont="1" applyBorder="1" applyAlignment="1">
      <alignment horizontal="center" vertical="center"/>
    </xf>
    <xf numFmtId="177" fontId="1" fillId="4" borderId="20" xfId="0" applyNumberFormat="1" applyFont="1" applyFill="1" applyBorder="1" applyAlignment="1">
      <alignment vertical="center"/>
    </xf>
    <xf numFmtId="182" fontId="1" fillId="4" borderId="20" xfId="0" applyNumberFormat="1" applyFont="1" applyFill="1" applyBorder="1" applyAlignment="1">
      <alignment vertical="center"/>
    </xf>
    <xf numFmtId="0" fontId="1" fillId="2" borderId="33" xfId="0" applyFont="1" applyFill="1" applyBorder="1" applyAlignment="1">
      <alignment vertical="center"/>
    </xf>
    <xf numFmtId="182" fontId="1" fillId="2" borderId="0" xfId="0" applyNumberFormat="1" applyFont="1" applyFill="1" applyAlignment="1">
      <alignment vertical="center"/>
    </xf>
    <xf numFmtId="181" fontId="1" fillId="4" borderId="0" xfId="0" applyNumberFormat="1" applyFont="1" applyFill="1" applyAlignment="1">
      <alignment vertical="center"/>
    </xf>
    <xf numFmtId="177" fontId="1" fillId="4" borderId="0" xfId="0" applyNumberFormat="1" applyFont="1" applyFill="1" applyAlignment="1">
      <alignment horizontal="right" vertical="center"/>
    </xf>
    <xf numFmtId="49" fontId="1" fillId="0" borderId="33" xfId="0" applyNumberFormat="1" applyFont="1" applyBorder="1" applyAlignment="1">
      <alignment horizontal="center" vertical="center"/>
    </xf>
    <xf numFmtId="0" fontId="1" fillId="0" borderId="109" xfId="0" applyFont="1" applyBorder="1" applyAlignment="1">
      <alignment vertical="center"/>
    </xf>
    <xf numFmtId="49" fontId="1" fillId="0" borderId="72" xfId="0" applyNumberFormat="1" applyFont="1" applyBorder="1" applyAlignment="1">
      <alignment horizontal="center" vertical="center"/>
    </xf>
    <xf numFmtId="177" fontId="1" fillId="4" borderId="1" xfId="0" applyNumberFormat="1" applyFont="1" applyFill="1" applyBorder="1" applyAlignment="1">
      <alignment horizontal="right" vertical="center"/>
    </xf>
    <xf numFmtId="182" fontId="1" fillId="4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vertical="center"/>
    </xf>
    <xf numFmtId="0" fontId="1" fillId="0" borderId="110" xfId="0" applyFont="1" applyBorder="1" applyAlignment="1">
      <alignment vertical="center"/>
    </xf>
    <xf numFmtId="49" fontId="1" fillId="0" borderId="8" xfId="0" applyNumberFormat="1" applyFont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177" fontId="1" fillId="4" borderId="3" xfId="0" applyNumberFormat="1" applyFont="1" applyFill="1" applyBorder="1" applyAlignment="1">
      <alignment horizontal="right" vertical="center"/>
    </xf>
    <xf numFmtId="182" fontId="1" fillId="4" borderId="3" xfId="0" applyNumberFormat="1" applyFont="1" applyFill="1" applyBorder="1" applyAlignment="1">
      <alignment horizontal="right" vertical="center"/>
    </xf>
    <xf numFmtId="0" fontId="6" fillId="4" borderId="3" xfId="0" applyFont="1" applyFill="1" applyBorder="1" applyAlignment="1">
      <alignment vertical="center"/>
    </xf>
    <xf numFmtId="176" fontId="1" fillId="4" borderId="4" xfId="0" applyNumberFormat="1" applyFont="1" applyFill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5" borderId="16" xfId="0" applyFont="1" applyFill="1" applyBorder="1" applyAlignment="1">
      <alignment vertical="center"/>
    </xf>
    <xf numFmtId="176" fontId="22" fillId="5" borderId="56" xfId="0" applyNumberFormat="1" applyFont="1" applyFill="1" applyBorder="1" applyAlignment="1">
      <alignment vertical="center"/>
    </xf>
    <xf numFmtId="0" fontId="2" fillId="5" borderId="0" xfId="0" applyFont="1" applyFill="1" applyAlignment="1">
      <alignment vertical="center"/>
    </xf>
    <xf numFmtId="176" fontId="22" fillId="5" borderId="27" xfId="0" applyNumberFormat="1" applyFont="1" applyFill="1" applyBorder="1" applyAlignment="1">
      <alignment vertical="center"/>
    </xf>
    <xf numFmtId="185" fontId="1" fillId="5" borderId="0" xfId="0" applyNumberFormat="1" applyFont="1" applyFill="1" applyAlignment="1">
      <alignment vertical="center"/>
    </xf>
    <xf numFmtId="10" fontId="6" fillId="0" borderId="35" xfId="0" applyNumberFormat="1" applyFont="1" applyBorder="1" applyAlignment="1">
      <alignment vertical="center"/>
    </xf>
    <xf numFmtId="49" fontId="2" fillId="2" borderId="0" xfId="0" applyNumberFormat="1" applyFont="1" applyFill="1" applyAlignment="1">
      <alignment horizontal="left" vertical="center"/>
    </xf>
    <xf numFmtId="49" fontId="1" fillId="5" borderId="0" xfId="0" applyNumberFormat="1" applyFont="1" applyFill="1" applyAlignment="1">
      <alignment horizontal="left" vertical="center"/>
    </xf>
    <xf numFmtId="189" fontId="1" fillId="5" borderId="0" xfId="0" applyNumberFormat="1" applyFont="1" applyFill="1" applyAlignment="1">
      <alignment horizontal="right" vertical="center"/>
    </xf>
    <xf numFmtId="0" fontId="27" fillId="0" borderId="0" xfId="0" applyFont="1" applyAlignment="1">
      <alignment vertical="top"/>
    </xf>
    <xf numFmtId="49" fontId="2" fillId="5" borderId="0" xfId="0" applyNumberFormat="1" applyFont="1" applyFill="1" applyAlignment="1">
      <alignment horizontal="left" vertical="center"/>
    </xf>
    <xf numFmtId="0" fontId="24" fillId="5" borderId="0" xfId="0" applyFont="1" applyFill="1" applyAlignment="1">
      <alignment vertical="center"/>
    </xf>
    <xf numFmtId="0" fontId="27" fillId="0" borderId="0" xfId="0" applyFont="1" applyAlignment="1">
      <alignment vertical="top"/>
    </xf>
    <xf numFmtId="49" fontId="1" fillId="5" borderId="33" xfId="0" applyNumberFormat="1" applyFont="1" applyFill="1" applyBorder="1" applyAlignment="1">
      <alignment horizontal="left" vertical="center"/>
    </xf>
    <xf numFmtId="0" fontId="40" fillId="5" borderId="0" xfId="0" applyFont="1" applyFill="1" applyAlignment="1">
      <alignment vertical="center"/>
    </xf>
    <xf numFmtId="49" fontId="1" fillId="2" borderId="3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49" fontId="1" fillId="4" borderId="33" xfId="0" applyNumberFormat="1" applyFont="1" applyFill="1" applyBorder="1" applyAlignment="1">
      <alignment horizontal="left" vertical="center"/>
    </xf>
    <xf numFmtId="49" fontId="2" fillId="5" borderId="0" xfId="0" applyNumberFormat="1" applyFont="1" applyFill="1" applyAlignment="1">
      <alignment horizontal="left" vertical="center"/>
    </xf>
    <xf numFmtId="181" fontId="1" fillId="5" borderId="0" xfId="0" applyNumberFormat="1" applyFont="1" applyFill="1" applyAlignment="1">
      <alignment vertical="center"/>
    </xf>
    <xf numFmtId="0" fontId="6" fillId="0" borderId="39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49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0" fontId="6" fillId="0" borderId="25" xfId="0" applyNumberFormat="1" applyFont="1" applyBorder="1" applyAlignment="1">
      <alignment vertical="center"/>
    </xf>
    <xf numFmtId="49" fontId="1" fillId="4" borderId="22" xfId="0" applyNumberFormat="1" applyFont="1" applyFill="1" applyBorder="1" applyAlignment="1">
      <alignment horizontal="left" vertical="center"/>
    </xf>
    <xf numFmtId="181" fontId="1" fillId="4" borderId="7" xfId="0" applyNumberFormat="1" applyFont="1" applyFill="1" applyBorder="1" applyAlignment="1">
      <alignment vertical="center"/>
    </xf>
    <xf numFmtId="49" fontId="12" fillId="0" borderId="39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6" fillId="0" borderId="53" xfId="0" applyNumberFormat="1" applyFont="1" applyBorder="1" applyAlignment="1">
      <alignment horizontal="center" vertical="center"/>
    </xf>
    <xf numFmtId="176" fontId="1" fillId="0" borderId="36" xfId="0" applyNumberFormat="1" applyFont="1" applyBorder="1" applyAlignment="1">
      <alignment horizontal="center" vertical="center"/>
    </xf>
    <xf numFmtId="49" fontId="2" fillId="0" borderId="36" xfId="0" applyNumberFormat="1" applyFont="1" applyBorder="1" applyAlignment="1">
      <alignment horizontal="center" vertical="center"/>
    </xf>
    <xf numFmtId="176" fontId="6" fillId="4" borderId="19" xfId="0" applyNumberFormat="1" applyFont="1" applyFill="1" applyBorder="1" applyAlignment="1">
      <alignment vertical="center"/>
    </xf>
    <xf numFmtId="176" fontId="1" fillId="3" borderId="27" xfId="0" applyNumberFormat="1" applyFont="1" applyFill="1" applyBorder="1" applyAlignment="1">
      <alignment vertical="center"/>
    </xf>
    <xf numFmtId="10" fontId="1" fillId="3" borderId="27" xfId="0" applyNumberFormat="1" applyFont="1" applyFill="1" applyBorder="1" applyAlignment="1">
      <alignment vertical="center"/>
    </xf>
    <xf numFmtId="0" fontId="1" fillId="4" borderId="50" xfId="0" applyFont="1" applyFill="1" applyBorder="1" applyAlignment="1">
      <alignment vertical="center"/>
    </xf>
    <xf numFmtId="177" fontId="1" fillId="4" borderId="50" xfId="0" applyNumberFormat="1" applyFont="1" applyFill="1" applyBorder="1" applyAlignment="1">
      <alignment vertical="center"/>
    </xf>
    <xf numFmtId="182" fontId="1" fillId="4" borderId="50" xfId="0" applyNumberFormat="1" applyFont="1" applyFill="1" applyBorder="1" applyAlignment="1">
      <alignment vertical="center"/>
    </xf>
    <xf numFmtId="0" fontId="6" fillId="4" borderId="44" xfId="0" applyFont="1" applyFill="1" applyBorder="1" applyAlignment="1">
      <alignment vertical="center"/>
    </xf>
    <xf numFmtId="176" fontId="1" fillId="4" borderId="51" xfId="0" applyNumberFormat="1" applyFont="1" applyFill="1" applyBorder="1" applyAlignment="1">
      <alignment vertical="center"/>
    </xf>
    <xf numFmtId="0" fontId="6" fillId="4" borderId="14" xfId="0" applyFont="1" applyFill="1" applyBorder="1" applyAlignment="1">
      <alignment vertical="center"/>
    </xf>
    <xf numFmtId="176" fontId="1" fillId="3" borderId="27" xfId="0" applyNumberFormat="1" applyFont="1" applyFill="1" applyBorder="1" applyAlignment="1">
      <alignment vertical="center"/>
    </xf>
    <xf numFmtId="49" fontId="1" fillId="0" borderId="39" xfId="0" applyNumberFormat="1" applyFont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182" fontId="1" fillId="4" borderId="7" xfId="0" applyNumberFormat="1" applyFont="1" applyFill="1" applyBorder="1" applyAlignment="1">
      <alignment vertical="center"/>
    </xf>
    <xf numFmtId="49" fontId="2" fillId="3" borderId="54" xfId="0" applyNumberFormat="1" applyFont="1" applyFill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176" fontId="1" fillId="3" borderId="54" xfId="0" applyNumberFormat="1" applyFont="1" applyFill="1" applyBorder="1" applyAlignment="1">
      <alignment vertical="center"/>
    </xf>
    <xf numFmtId="176" fontId="1" fillId="3" borderId="54" xfId="0" applyNumberFormat="1" applyFont="1" applyFill="1" applyBorder="1" applyAlignment="1">
      <alignment vertical="center"/>
    </xf>
    <xf numFmtId="0" fontId="1" fillId="3" borderId="46" xfId="0" applyFont="1" applyFill="1" applyBorder="1" applyAlignment="1">
      <alignment vertical="center"/>
    </xf>
    <xf numFmtId="10" fontId="1" fillId="3" borderId="46" xfId="0" applyNumberFormat="1" applyFont="1" applyFill="1" applyBorder="1" applyAlignment="1">
      <alignment vertical="center"/>
    </xf>
    <xf numFmtId="0" fontId="1" fillId="4" borderId="88" xfId="0" applyFont="1" applyFill="1" applyBorder="1" applyAlignment="1">
      <alignment vertical="center"/>
    </xf>
    <xf numFmtId="177" fontId="1" fillId="4" borderId="88" xfId="0" applyNumberFormat="1" applyFont="1" applyFill="1" applyBorder="1" applyAlignment="1">
      <alignment vertical="center"/>
    </xf>
    <xf numFmtId="182" fontId="1" fillId="4" borderId="88" xfId="0" applyNumberFormat="1" applyFont="1" applyFill="1" applyBorder="1" applyAlignment="1">
      <alignment vertical="center"/>
    </xf>
    <xf numFmtId="0" fontId="6" fillId="4" borderId="50" xfId="0" applyFont="1" applyFill="1" applyBorder="1" applyAlignment="1">
      <alignment vertical="center"/>
    </xf>
    <xf numFmtId="176" fontId="22" fillId="4" borderId="66" xfId="0" applyNumberFormat="1" applyFont="1" applyFill="1" applyBorder="1" applyAlignment="1">
      <alignment vertical="center"/>
    </xf>
    <xf numFmtId="0" fontId="6" fillId="0" borderId="8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176" fontId="22" fillId="4" borderId="51" xfId="0" applyNumberFormat="1" applyFont="1" applyFill="1" applyBorder="1" applyAlignment="1">
      <alignment vertical="center"/>
    </xf>
    <xf numFmtId="177" fontId="1" fillId="4" borderId="14" xfId="0" applyNumberFormat="1" applyFont="1" applyFill="1" applyBorder="1" applyAlignment="1">
      <alignment vertical="center"/>
    </xf>
    <xf numFmtId="182" fontId="1" fillId="4" borderId="14" xfId="0" applyNumberFormat="1" applyFont="1" applyFill="1" applyBorder="1" applyAlignment="1">
      <alignment vertical="center"/>
    </xf>
    <xf numFmtId="176" fontId="1" fillId="4" borderId="55" xfId="0" applyNumberFormat="1" applyFont="1" applyFill="1" applyBorder="1" applyAlignment="1">
      <alignment vertical="center"/>
    </xf>
    <xf numFmtId="49" fontId="1" fillId="0" borderId="7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176" fontId="1" fillId="4" borderId="73" xfId="0" applyNumberFormat="1" applyFont="1" applyFill="1" applyBorder="1" applyAlignment="1">
      <alignment vertical="center"/>
    </xf>
    <xf numFmtId="0" fontId="12" fillId="2" borderId="49" xfId="0" applyFont="1" applyFill="1" applyBorder="1" applyAlignment="1">
      <alignment vertical="center"/>
    </xf>
    <xf numFmtId="176" fontId="23" fillId="2" borderId="42" xfId="0" applyNumberFormat="1" applyFont="1" applyFill="1" applyBorder="1" applyAlignment="1">
      <alignment vertical="center"/>
    </xf>
    <xf numFmtId="0" fontId="6" fillId="0" borderId="14" xfId="0" applyFont="1" applyBorder="1" applyAlignment="1">
      <alignment vertical="center"/>
    </xf>
    <xf numFmtId="49" fontId="6" fillId="0" borderId="27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6" fillId="2" borderId="37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2" fillId="2" borderId="33" xfId="0" applyFont="1" applyFill="1" applyBorder="1" applyAlignment="1">
      <alignment vertical="center" shrinkToFit="1"/>
    </xf>
    <xf numFmtId="176" fontId="22" fillId="2" borderId="60" xfId="0" applyNumberFormat="1" applyFont="1" applyFill="1" applyBorder="1" applyAlignment="1">
      <alignment vertical="center"/>
    </xf>
    <xf numFmtId="0" fontId="1" fillId="0" borderId="35" xfId="0" applyFont="1" applyBorder="1" applyAlignment="1">
      <alignment vertical="center" shrinkToFit="1"/>
    </xf>
    <xf numFmtId="176" fontId="25" fillId="2" borderId="33" xfId="0" applyNumberFormat="1" applyFont="1" applyFill="1" applyBorder="1" applyAlignment="1">
      <alignment vertical="center"/>
    </xf>
    <xf numFmtId="0" fontId="2" fillId="2" borderId="10" xfId="0" applyFont="1" applyFill="1" applyBorder="1" applyAlignment="1">
      <alignment vertical="center" shrinkToFit="1"/>
    </xf>
    <xf numFmtId="177" fontId="1" fillId="2" borderId="14" xfId="0" applyNumberFormat="1" applyFont="1" applyFill="1" applyBorder="1" applyAlignment="1">
      <alignment vertical="center"/>
    </xf>
    <xf numFmtId="181" fontId="1" fillId="2" borderId="14" xfId="0" applyNumberFormat="1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10" fontId="6" fillId="0" borderId="36" xfId="0" applyNumberFormat="1" applyFont="1" applyBorder="1" applyAlignment="1">
      <alignment vertical="center"/>
    </xf>
    <xf numFmtId="176" fontId="1" fillId="2" borderId="33" xfId="0" applyNumberFormat="1" applyFont="1" applyFill="1" applyBorder="1" applyAlignment="1">
      <alignment vertical="center"/>
    </xf>
    <xf numFmtId="176" fontId="1" fillId="2" borderId="22" xfId="0" applyNumberFormat="1" applyFont="1" applyFill="1" applyBorder="1" applyAlignment="1">
      <alignment vertical="center"/>
    </xf>
    <xf numFmtId="177" fontId="1" fillId="2" borderId="7" xfId="0" applyNumberFormat="1" applyFont="1" applyFill="1" applyBorder="1" applyAlignment="1">
      <alignment vertical="center"/>
    </xf>
    <xf numFmtId="181" fontId="1" fillId="2" borderId="7" xfId="0" applyNumberFormat="1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176" fontId="25" fillId="2" borderId="9" xfId="0" applyNumberFormat="1" applyFont="1" applyFill="1" applyBorder="1" applyAlignment="1">
      <alignment vertical="center"/>
    </xf>
    <xf numFmtId="176" fontId="1" fillId="0" borderId="35" xfId="0" applyNumberFormat="1" applyFont="1" applyBorder="1" applyAlignment="1">
      <alignment vertical="center" shrinkToFit="1"/>
    </xf>
    <xf numFmtId="183" fontId="1" fillId="2" borderId="0" xfId="0" applyNumberFormat="1" applyFont="1" applyFill="1" applyAlignment="1">
      <alignment vertical="center"/>
    </xf>
    <xf numFmtId="194" fontId="1" fillId="2" borderId="0" xfId="0" applyNumberFormat="1" applyFont="1" applyFill="1" applyAlignment="1">
      <alignment vertical="center"/>
    </xf>
    <xf numFmtId="10" fontId="1" fillId="2" borderId="0" xfId="0" applyNumberFormat="1" applyFont="1" applyFill="1" applyAlignment="1">
      <alignment vertical="center"/>
    </xf>
    <xf numFmtId="10" fontId="1" fillId="2" borderId="0" xfId="0" applyNumberFormat="1" applyFont="1" applyFill="1" applyAlignment="1">
      <alignment vertical="center"/>
    </xf>
    <xf numFmtId="176" fontId="25" fillId="2" borderId="22" xfId="0" applyNumberFormat="1" applyFont="1" applyFill="1" applyBorder="1" applyAlignment="1">
      <alignment vertical="center"/>
    </xf>
    <xf numFmtId="10" fontId="1" fillId="2" borderId="7" xfId="0" applyNumberFormat="1" applyFont="1" applyFill="1" applyBorder="1" applyAlignment="1">
      <alignment vertical="center"/>
    </xf>
    <xf numFmtId="0" fontId="40" fillId="2" borderId="7" xfId="0" applyFont="1" applyFill="1" applyBorder="1" applyAlignment="1">
      <alignment vertical="center"/>
    </xf>
    <xf numFmtId="10" fontId="1" fillId="2" borderId="0" xfId="0" applyNumberFormat="1" applyFont="1" applyFill="1" applyAlignment="1">
      <alignment horizontal="right" vertical="center"/>
    </xf>
    <xf numFmtId="49" fontId="6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shrinkToFit="1"/>
    </xf>
    <xf numFmtId="176" fontId="1" fillId="2" borderId="10" xfId="0" applyNumberFormat="1" applyFont="1" applyFill="1" applyBorder="1" applyAlignment="1">
      <alignment vertical="center"/>
    </xf>
    <xf numFmtId="0" fontId="1" fillId="2" borderId="23" xfId="0" applyFont="1" applyFill="1" applyBorder="1" applyAlignment="1">
      <alignment vertical="center"/>
    </xf>
    <xf numFmtId="176" fontId="22" fillId="2" borderId="56" xfId="0" applyNumberFormat="1" applyFont="1" applyFill="1" applyBorder="1" applyAlignment="1">
      <alignment vertical="center"/>
    </xf>
    <xf numFmtId="0" fontId="1" fillId="0" borderId="13" xfId="0" applyFont="1" applyBorder="1" applyAlignment="1">
      <alignment vertical="center" shrinkToFit="1"/>
    </xf>
    <xf numFmtId="0" fontId="1" fillId="2" borderId="33" xfId="0" applyFont="1" applyFill="1" applyBorder="1" applyAlignment="1">
      <alignment vertical="center" shrinkToFit="1"/>
    </xf>
    <xf numFmtId="0" fontId="1" fillId="2" borderId="22" xfId="0" applyFont="1" applyFill="1" applyBorder="1" applyAlignment="1">
      <alignment vertical="center" shrinkToFit="1"/>
    </xf>
    <xf numFmtId="182" fontId="1" fillId="2" borderId="7" xfId="0" applyNumberFormat="1" applyFont="1" applyFill="1" applyBorder="1" applyAlignment="1">
      <alignment vertical="center"/>
    </xf>
    <xf numFmtId="10" fontId="6" fillId="0" borderId="21" xfId="0" applyNumberFormat="1" applyFont="1" applyBorder="1" applyAlignment="1">
      <alignment vertical="center"/>
    </xf>
    <xf numFmtId="176" fontId="25" fillId="2" borderId="7" xfId="0" applyNumberFormat="1" applyFont="1" applyFill="1" applyBorder="1" applyAlignment="1">
      <alignment vertical="center"/>
    </xf>
    <xf numFmtId="177" fontId="25" fillId="2" borderId="7" xfId="0" applyNumberFormat="1" applyFont="1" applyFill="1" applyBorder="1" applyAlignment="1">
      <alignment vertical="center"/>
    </xf>
    <xf numFmtId="181" fontId="25" fillId="2" borderId="7" xfId="0" applyNumberFormat="1" applyFont="1" applyFill="1" applyBorder="1" applyAlignment="1">
      <alignment vertical="center"/>
    </xf>
    <xf numFmtId="176" fontId="2" fillId="2" borderId="10" xfId="0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177" fontId="25" fillId="2" borderId="0" xfId="0" applyNumberFormat="1" applyFont="1" applyFill="1" applyAlignment="1">
      <alignment vertical="center"/>
    </xf>
    <xf numFmtId="182" fontId="25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71" xfId="0" applyFont="1" applyBorder="1" applyAlignment="1">
      <alignment vertical="center"/>
    </xf>
    <xf numFmtId="10" fontId="6" fillId="0" borderId="70" xfId="0" applyNumberFormat="1" applyFont="1" applyBorder="1" applyAlignment="1">
      <alignment vertical="center"/>
    </xf>
    <xf numFmtId="176" fontId="25" fillId="2" borderId="72" xfId="0" applyNumberFormat="1" applyFont="1" applyFill="1" applyBorder="1" applyAlignment="1">
      <alignment vertical="center"/>
    </xf>
    <xf numFmtId="177" fontId="1" fillId="2" borderId="1" xfId="0" applyNumberFormat="1" applyFont="1" applyFill="1" applyBorder="1" applyAlignment="1">
      <alignment horizontal="right" vertical="center"/>
    </xf>
    <xf numFmtId="181" fontId="1" fillId="2" borderId="1" xfId="0" applyNumberFormat="1" applyFont="1" applyFill="1" applyBorder="1" applyAlignment="1">
      <alignment horizontal="right" vertical="center"/>
    </xf>
    <xf numFmtId="176" fontId="25" fillId="2" borderId="73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16" xfId="0" applyFont="1" applyBorder="1" applyAlignment="1">
      <alignment vertical="center"/>
    </xf>
    <xf numFmtId="176" fontId="2" fillId="0" borderId="11" xfId="0" applyNumberFormat="1" applyFont="1" applyBorder="1" applyAlignment="1">
      <alignment horizontal="center" vertical="center"/>
    </xf>
    <xf numFmtId="209" fontId="6" fillId="0" borderId="0" xfId="0" applyNumberFormat="1" applyFont="1" applyAlignment="1">
      <alignment vertical="center"/>
    </xf>
    <xf numFmtId="0" fontId="2" fillId="3" borderId="45" xfId="0" quotePrefix="1" applyFont="1" applyFill="1" applyBorder="1" applyAlignment="1">
      <alignment horizontal="center" vertical="center"/>
    </xf>
    <xf numFmtId="176" fontId="1" fillId="2" borderId="33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left" vertical="center" shrinkToFit="1"/>
    </xf>
    <xf numFmtId="0" fontId="2" fillId="0" borderId="53" xfId="0" applyFont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1" fillId="2" borderId="0" xfId="0" applyFont="1" applyFill="1" applyAlignment="1">
      <alignment horizontal="left" vertical="center" shrinkToFit="1"/>
    </xf>
    <xf numFmtId="176" fontId="1" fillId="2" borderId="22" xfId="0" applyNumberFormat="1" applyFont="1" applyFill="1" applyBorder="1" applyAlignment="1">
      <alignment vertical="center"/>
    </xf>
    <xf numFmtId="181" fontId="1" fillId="2" borderId="7" xfId="0" applyNumberFormat="1" applyFont="1" applyFill="1" applyBorder="1" applyAlignment="1">
      <alignment vertical="center"/>
    </xf>
    <xf numFmtId="178" fontId="1" fillId="5" borderId="0" xfId="0" applyNumberFormat="1" applyFont="1" applyFill="1" applyAlignment="1">
      <alignment vertical="center"/>
    </xf>
    <xf numFmtId="179" fontId="1" fillId="5" borderId="0" xfId="0" applyNumberFormat="1" applyFont="1" applyFill="1" applyAlignment="1">
      <alignment horizontal="right" vertical="center"/>
    </xf>
    <xf numFmtId="176" fontId="2" fillId="2" borderId="10" xfId="0" applyNumberFormat="1" applyFont="1" applyFill="1" applyBorder="1" applyAlignment="1">
      <alignment horizontal="left" vertical="center"/>
    </xf>
    <xf numFmtId="10" fontId="1" fillId="2" borderId="14" xfId="0" applyNumberFormat="1" applyFont="1" applyFill="1" applyBorder="1" applyAlignment="1">
      <alignment vertical="center"/>
    </xf>
    <xf numFmtId="0" fontId="6" fillId="5" borderId="33" xfId="0" applyFont="1" applyFill="1" applyBorder="1" applyAlignment="1">
      <alignment vertical="center"/>
    </xf>
    <xf numFmtId="0" fontId="6" fillId="5" borderId="19" xfId="0" applyFont="1" applyFill="1" applyBorder="1" applyAlignment="1">
      <alignment vertical="center"/>
    </xf>
    <xf numFmtId="178" fontId="1" fillId="5" borderId="0" xfId="0" applyNumberFormat="1" applyFont="1" applyFill="1" applyAlignment="1">
      <alignment horizontal="right" vertical="center"/>
    </xf>
    <xf numFmtId="182" fontId="1" fillId="5" borderId="0" xfId="0" applyNumberFormat="1" applyFont="1" applyFill="1" applyAlignment="1">
      <alignment horizontal="right" vertical="center"/>
    </xf>
    <xf numFmtId="0" fontId="1" fillId="5" borderId="37" xfId="0" applyFont="1" applyFill="1" applyBorder="1" applyAlignment="1">
      <alignment vertical="center"/>
    </xf>
    <xf numFmtId="184" fontId="1" fillId="5" borderId="0" xfId="0" applyNumberFormat="1" applyFont="1" applyFill="1" applyAlignment="1">
      <alignment vertical="center"/>
    </xf>
    <xf numFmtId="0" fontId="2" fillId="2" borderId="14" xfId="0" applyFont="1" applyFill="1" applyBorder="1" applyAlignment="1">
      <alignment vertical="center" shrinkToFit="1"/>
    </xf>
    <xf numFmtId="0" fontId="1" fillId="2" borderId="0" xfId="0" applyFont="1" applyFill="1" applyAlignment="1">
      <alignment horizontal="right" vertical="center"/>
    </xf>
    <xf numFmtId="176" fontId="22" fillId="5" borderId="42" xfId="0" applyNumberFormat="1" applyFont="1" applyFill="1" applyBorder="1" applyAlignment="1">
      <alignment vertical="center"/>
    </xf>
    <xf numFmtId="187" fontId="1" fillId="5" borderId="0" xfId="0" applyNumberFormat="1" applyFont="1" applyFill="1" applyAlignment="1">
      <alignment vertical="center"/>
    </xf>
    <xf numFmtId="0" fontId="1" fillId="0" borderId="71" xfId="0" applyFont="1" applyBorder="1" applyAlignment="1">
      <alignment vertical="center" shrinkToFit="1"/>
    </xf>
    <xf numFmtId="176" fontId="1" fillId="2" borderId="72" xfId="0" applyNumberFormat="1" applyFont="1" applyFill="1" applyBorder="1" applyAlignment="1">
      <alignment vertical="center"/>
    </xf>
    <xf numFmtId="176" fontId="1" fillId="2" borderId="9" xfId="0" applyNumberFormat="1" applyFont="1" applyFill="1" applyBorder="1" applyAlignment="1">
      <alignment vertical="center"/>
    </xf>
    <xf numFmtId="184" fontId="1" fillId="5" borderId="0" xfId="0" applyNumberFormat="1" applyFont="1" applyFill="1" applyAlignment="1">
      <alignment vertical="center"/>
    </xf>
    <xf numFmtId="10" fontId="1" fillId="0" borderId="7" xfId="0" applyNumberFormat="1" applyFont="1" applyBorder="1" applyAlignment="1">
      <alignment vertical="center"/>
    </xf>
    <xf numFmtId="0" fontId="1" fillId="5" borderId="22" xfId="0" applyFont="1" applyFill="1" applyBorder="1" applyAlignment="1">
      <alignment vertical="center"/>
    </xf>
    <xf numFmtId="177" fontId="1" fillId="5" borderId="7" xfId="0" applyNumberFormat="1" applyFont="1" applyFill="1" applyBorder="1" applyAlignment="1">
      <alignment vertical="center"/>
    </xf>
    <xf numFmtId="178" fontId="1" fillId="5" borderId="7" xfId="0" applyNumberFormat="1" applyFont="1" applyFill="1" applyBorder="1" applyAlignment="1">
      <alignment vertical="center"/>
    </xf>
    <xf numFmtId="184" fontId="1" fillId="5" borderId="7" xfId="0" applyNumberFormat="1" applyFont="1" applyFill="1" applyBorder="1" applyAlignment="1">
      <alignment vertical="center"/>
    </xf>
    <xf numFmtId="0" fontId="2" fillId="0" borderId="33" xfId="0" applyFont="1" applyBorder="1" applyAlignment="1">
      <alignment vertical="center"/>
    </xf>
    <xf numFmtId="184" fontId="1" fillId="0" borderId="0" xfId="0" applyNumberFormat="1" applyFont="1" applyAlignment="1">
      <alignment vertical="center"/>
    </xf>
    <xf numFmtId="0" fontId="1" fillId="0" borderId="22" xfId="0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8" fontId="1" fillId="0" borderId="7" xfId="0" applyNumberFormat="1" applyFont="1" applyBorder="1" applyAlignment="1">
      <alignment vertical="center"/>
    </xf>
    <xf numFmtId="184" fontId="1" fillId="0" borderId="7" xfId="0" applyNumberFormat="1" applyFont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2" fillId="3" borderId="48" xfId="0" quotePrefix="1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 shrinkToFit="1"/>
    </xf>
    <xf numFmtId="0" fontId="2" fillId="11" borderId="63" xfId="0" applyFont="1" applyFill="1" applyBorder="1" applyAlignment="1">
      <alignment vertical="center"/>
    </xf>
    <xf numFmtId="0" fontId="28" fillId="11" borderId="65" xfId="0" applyFont="1" applyFill="1" applyBorder="1" applyAlignment="1">
      <alignment vertical="center"/>
    </xf>
    <xf numFmtId="176" fontId="29" fillId="11" borderId="66" xfId="0" applyNumberFormat="1" applyFont="1" applyFill="1" applyBorder="1" applyAlignment="1">
      <alignment vertical="center"/>
    </xf>
    <xf numFmtId="0" fontId="29" fillId="0" borderId="53" xfId="0" applyFont="1" applyBorder="1" applyAlignment="1">
      <alignment horizontal="center" vertical="center"/>
    </xf>
    <xf numFmtId="0" fontId="1" fillId="2" borderId="16" xfId="0" applyFont="1" applyFill="1" applyBorder="1" applyAlignment="1">
      <alignment vertical="center"/>
    </xf>
    <xf numFmtId="0" fontId="25" fillId="0" borderId="53" xfId="0" applyFont="1" applyBorder="1" applyAlignment="1">
      <alignment horizontal="center" vertical="center"/>
    </xf>
    <xf numFmtId="0" fontId="2" fillId="11" borderId="52" xfId="0" applyFont="1" applyFill="1" applyBorder="1" applyAlignment="1">
      <alignment vertical="center"/>
    </xf>
    <xf numFmtId="0" fontId="2" fillId="11" borderId="50" xfId="0" applyFont="1" applyFill="1" applyBorder="1" applyAlignment="1">
      <alignment vertical="center"/>
    </xf>
    <xf numFmtId="176" fontId="2" fillId="11" borderId="51" xfId="0" applyNumberFormat="1" applyFont="1" applyFill="1" applyBorder="1" applyAlignment="1">
      <alignment vertical="center"/>
    </xf>
    <xf numFmtId="176" fontId="6" fillId="0" borderId="65" xfId="0" applyNumberFormat="1" applyFont="1" applyBorder="1" applyAlignment="1">
      <alignment vertical="center"/>
    </xf>
    <xf numFmtId="177" fontId="1" fillId="2" borderId="111" xfId="0" applyNumberFormat="1" applyFont="1" applyFill="1" applyBorder="1" applyAlignment="1">
      <alignment vertical="center"/>
    </xf>
    <xf numFmtId="10" fontId="1" fillId="2" borderId="112" xfId="0" applyNumberFormat="1" applyFont="1" applyFill="1" applyBorder="1" applyAlignment="1">
      <alignment vertical="center"/>
    </xf>
    <xf numFmtId="0" fontId="1" fillId="2" borderId="113" xfId="0" applyFont="1" applyFill="1" applyBorder="1" applyAlignment="1">
      <alignment vertical="center"/>
    </xf>
    <xf numFmtId="0" fontId="25" fillId="0" borderId="69" xfId="0" applyFont="1" applyBorder="1" applyAlignment="1">
      <alignment horizontal="center" vertical="center"/>
    </xf>
    <xf numFmtId="182" fontId="1" fillId="2" borderId="0" xfId="0" applyNumberFormat="1" applyFont="1" applyFill="1" applyAlignment="1">
      <alignment horizontal="right" vertical="center"/>
    </xf>
    <xf numFmtId="176" fontId="2" fillId="0" borderId="25" xfId="0" applyNumberFormat="1" applyFont="1" applyBorder="1" applyAlignment="1">
      <alignment horizontal="center" vertical="center"/>
    </xf>
    <xf numFmtId="176" fontId="2" fillId="11" borderId="42" xfId="0" applyNumberFormat="1" applyFont="1" applyFill="1" applyBorder="1" applyAlignment="1">
      <alignment vertical="center"/>
    </xf>
    <xf numFmtId="0" fontId="2" fillId="5" borderId="33" xfId="0" applyFont="1" applyFill="1" applyBorder="1" applyAlignment="1"/>
    <xf numFmtId="0" fontId="23" fillId="5" borderId="0" xfId="0" applyFont="1" applyFill="1" applyAlignment="1">
      <alignment vertical="center"/>
    </xf>
    <xf numFmtId="176" fontId="61" fillId="5" borderId="19" xfId="0" applyNumberFormat="1" applyFont="1" applyFill="1" applyBorder="1" applyAlignment="1"/>
    <xf numFmtId="0" fontId="62" fillId="5" borderId="0" xfId="0" applyFont="1" applyFill="1" applyAlignment="1">
      <alignment vertical="center"/>
    </xf>
    <xf numFmtId="0" fontId="2" fillId="5" borderId="33" xfId="0" applyFont="1" applyFill="1" applyBorder="1" applyAlignment="1">
      <alignment horizontal="left"/>
    </xf>
    <xf numFmtId="0" fontId="12" fillId="5" borderId="0" xfId="0" applyFont="1" applyFill="1"/>
    <xf numFmtId="0" fontId="12" fillId="5" borderId="0" xfId="0" applyFont="1" applyFill="1" applyAlignment="1">
      <alignment vertical="center"/>
    </xf>
    <xf numFmtId="176" fontId="61" fillId="5" borderId="19" xfId="0" applyNumberFormat="1" applyFont="1" applyFill="1" applyBorder="1" applyAlignment="1">
      <alignment vertical="center"/>
    </xf>
    <xf numFmtId="0" fontId="63" fillId="5" borderId="0" xfId="0" applyFont="1" applyFill="1" applyAlignment="1">
      <alignment vertical="center"/>
    </xf>
    <xf numFmtId="0" fontId="2" fillId="5" borderId="22" xfId="0" applyFont="1" applyFill="1" applyBorder="1" applyAlignment="1"/>
    <xf numFmtId="0" fontId="64" fillId="5" borderId="7" xfId="0" applyFont="1" applyFill="1" applyBorder="1"/>
    <xf numFmtId="3" fontId="61" fillId="5" borderId="9" xfId="0" applyNumberFormat="1" applyFont="1" applyFill="1" applyBorder="1" applyAlignment="1"/>
    <xf numFmtId="0" fontId="27" fillId="0" borderId="33" xfId="0" applyFont="1" applyBorder="1"/>
    <xf numFmtId="0" fontId="27" fillId="0" borderId="19" xfId="0" applyFont="1" applyBorder="1"/>
    <xf numFmtId="0" fontId="65" fillId="2" borderId="0" xfId="0" applyFont="1" applyFill="1" applyAlignment="1">
      <alignment vertical="center"/>
    </xf>
    <xf numFmtId="0" fontId="25" fillId="0" borderId="39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76" fontId="1" fillId="0" borderId="38" xfId="0" applyNumberFormat="1" applyFont="1" applyBorder="1" applyAlignment="1">
      <alignment vertical="center"/>
    </xf>
    <xf numFmtId="0" fontId="2" fillId="11" borderId="88" xfId="0" applyFont="1" applyFill="1" applyBorder="1" applyAlignment="1">
      <alignment vertical="center"/>
    </xf>
    <xf numFmtId="176" fontId="23" fillId="11" borderId="66" xfId="0" applyNumberFormat="1" applyFont="1" applyFill="1" applyBorder="1" applyAlignment="1">
      <alignment vertical="center"/>
    </xf>
    <xf numFmtId="0" fontId="2" fillId="3" borderId="88" xfId="0" applyFont="1" applyFill="1" applyBorder="1" applyAlignment="1">
      <alignment vertical="center"/>
    </xf>
    <xf numFmtId="176" fontId="2" fillId="3" borderId="66" xfId="0" applyNumberFormat="1" applyFont="1" applyFill="1" applyBorder="1" applyAlignment="1">
      <alignment vertical="center"/>
    </xf>
    <xf numFmtId="0" fontId="42" fillId="2" borderId="33" xfId="0" applyFont="1" applyFill="1" applyBorder="1" applyAlignment="1">
      <alignment vertical="center" shrinkToFit="1"/>
    </xf>
    <xf numFmtId="0" fontId="2" fillId="5" borderId="14" xfId="0" applyFont="1" applyFill="1" applyBorder="1" applyAlignment="1">
      <alignment vertical="center" wrapText="1"/>
    </xf>
    <xf numFmtId="0" fontId="1" fillId="5" borderId="14" xfId="0" applyFont="1" applyFill="1" applyBorder="1" applyAlignment="1">
      <alignment vertical="center" wrapText="1"/>
    </xf>
    <xf numFmtId="0" fontId="1" fillId="2" borderId="33" xfId="0" applyFont="1" applyFill="1" applyBorder="1" applyAlignment="1">
      <alignment horizontal="left" vertical="center" shrinkToFit="1"/>
    </xf>
    <xf numFmtId="0" fontId="2" fillId="5" borderId="33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vertical="center"/>
    </xf>
    <xf numFmtId="0" fontId="42" fillId="2" borderId="10" xfId="0" applyFont="1" applyFill="1" applyBorder="1" applyAlignment="1">
      <alignment vertical="center" shrinkToFit="1"/>
    </xf>
    <xf numFmtId="0" fontId="25" fillId="2" borderId="14" xfId="0" applyFont="1" applyFill="1" applyBorder="1" applyAlignment="1">
      <alignment vertical="center"/>
    </xf>
    <xf numFmtId="176" fontId="1" fillId="2" borderId="66" xfId="0" applyNumberFormat="1" applyFont="1" applyFill="1" applyBorder="1" applyAlignment="1">
      <alignment vertical="center"/>
    </xf>
    <xf numFmtId="181" fontId="25" fillId="2" borderId="0" xfId="0" applyNumberFormat="1" applyFont="1" applyFill="1" applyAlignment="1">
      <alignment vertical="center"/>
    </xf>
    <xf numFmtId="0" fontId="42" fillId="2" borderId="10" xfId="0" applyFont="1" applyFill="1" applyBorder="1" applyAlignment="1">
      <alignment vertical="center"/>
    </xf>
    <xf numFmtId="0" fontId="2" fillId="3" borderId="44" xfId="0" applyFont="1" applyFill="1" applyBorder="1" applyAlignment="1">
      <alignment vertical="center"/>
    </xf>
    <xf numFmtId="0" fontId="25" fillId="2" borderId="22" xfId="0" applyFont="1" applyFill="1" applyBorder="1" applyAlignment="1">
      <alignment vertical="center"/>
    </xf>
    <xf numFmtId="176" fontId="2" fillId="3" borderId="92" xfId="0" applyNumberFormat="1" applyFont="1" applyFill="1" applyBorder="1" applyAlignment="1">
      <alignment vertical="center"/>
    </xf>
    <xf numFmtId="0" fontId="25" fillId="2" borderId="7" xfId="0" applyFont="1" applyFill="1" applyBorder="1" applyAlignment="1">
      <alignment vertical="center"/>
    </xf>
    <xf numFmtId="0" fontId="1" fillId="0" borderId="27" xfId="0" applyFont="1" applyBorder="1" applyAlignment="1">
      <alignment horizontal="center" vertical="center" shrinkToFit="1"/>
    </xf>
    <xf numFmtId="0" fontId="12" fillId="3" borderId="54" xfId="0" applyFont="1" applyFill="1" applyBorder="1" applyAlignment="1">
      <alignment horizontal="center" vertical="center"/>
    </xf>
    <xf numFmtId="176" fontId="25" fillId="2" borderId="10" xfId="0" applyNumberFormat="1" applyFont="1" applyFill="1" applyBorder="1" applyAlignment="1">
      <alignment vertical="center"/>
    </xf>
    <xf numFmtId="177" fontId="25" fillId="2" borderId="14" xfId="0" applyNumberFormat="1" applyFont="1" applyFill="1" applyBorder="1" applyAlignment="1">
      <alignment vertical="center"/>
    </xf>
    <xf numFmtId="181" fontId="25" fillId="2" borderId="14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25" fillId="2" borderId="23" xfId="0" applyFont="1" applyFill="1" applyBorder="1" applyAlignment="1">
      <alignment vertical="center"/>
    </xf>
    <xf numFmtId="176" fontId="1" fillId="5" borderId="73" xfId="0" applyNumberFormat="1" applyFont="1" applyFill="1" applyBorder="1" applyAlignment="1">
      <alignment vertical="center"/>
    </xf>
    <xf numFmtId="0" fontId="25" fillId="0" borderId="0" xfId="0" applyFont="1" applyAlignment="1">
      <alignment horizontal="center" vertical="center"/>
    </xf>
    <xf numFmtId="176" fontId="25" fillId="2" borderId="0" xfId="0" applyNumberFormat="1" applyFont="1" applyFill="1" applyAlignment="1">
      <alignment vertical="center"/>
    </xf>
    <xf numFmtId="0" fontId="1" fillId="0" borderId="71" xfId="0" applyFont="1" applyBorder="1" applyAlignment="1">
      <alignment horizontal="center" vertical="center" shrinkToFit="1"/>
    </xf>
    <xf numFmtId="176" fontId="25" fillId="2" borderId="1" xfId="0" applyNumberFormat="1" applyFont="1" applyFill="1" applyBorder="1" applyAlignment="1">
      <alignment vertical="center"/>
    </xf>
    <xf numFmtId="177" fontId="25" fillId="2" borderId="1" xfId="0" applyNumberFormat="1" applyFont="1" applyFill="1" applyBorder="1" applyAlignment="1">
      <alignment vertical="center"/>
    </xf>
    <xf numFmtId="181" fontId="25" fillId="2" borderId="1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9" fontId="2" fillId="4" borderId="27" xfId="0" applyNumberFormat="1" applyFont="1" applyFill="1" applyBorder="1" applyAlignment="1">
      <alignment horizontal="center" vertical="center"/>
    </xf>
    <xf numFmtId="176" fontId="23" fillId="0" borderId="37" xfId="0" applyNumberFormat="1" applyFont="1" applyBorder="1" applyAlignment="1">
      <alignment horizontal="center" vertical="center"/>
    </xf>
    <xf numFmtId="176" fontId="23" fillId="0" borderId="20" xfId="0" applyNumberFormat="1" applyFont="1" applyBorder="1" applyAlignment="1">
      <alignment horizontal="center" vertical="center"/>
    </xf>
    <xf numFmtId="10" fontId="1" fillId="11" borderId="13" xfId="0" applyNumberFormat="1" applyFont="1" applyFill="1" applyBorder="1" applyAlignment="1">
      <alignment vertical="center"/>
    </xf>
    <xf numFmtId="176" fontId="25" fillId="0" borderId="33" xfId="0" applyNumberFormat="1" applyFont="1" applyBorder="1" applyAlignment="1">
      <alignment horizontal="right" vertical="center"/>
    </xf>
    <xf numFmtId="0" fontId="66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9" fontId="1" fillId="0" borderId="25" xfId="0" applyNumberFormat="1" applyFont="1" applyBorder="1" applyAlignment="1">
      <alignment vertical="center"/>
    </xf>
    <xf numFmtId="0" fontId="66" fillId="0" borderId="0" xfId="0" applyFont="1" applyAlignment="1">
      <alignment vertical="center"/>
    </xf>
    <xf numFmtId="10" fontId="1" fillId="0" borderId="38" xfId="0" applyNumberFormat="1" applyFont="1" applyBorder="1" applyAlignment="1">
      <alignment horizontal="right" vertical="center"/>
    </xf>
    <xf numFmtId="180" fontId="25" fillId="0" borderId="33" xfId="0" applyNumberFormat="1" applyFont="1" applyBorder="1" applyAlignment="1">
      <alignment horizontal="left" vertical="center"/>
    </xf>
    <xf numFmtId="176" fontId="1" fillId="2" borderId="42" xfId="0" applyNumberFormat="1" applyFont="1" applyFill="1" applyBorder="1" applyAlignment="1">
      <alignment vertical="center"/>
    </xf>
    <xf numFmtId="9" fontId="6" fillId="0" borderId="36" xfId="0" applyNumberFormat="1" applyFont="1" applyBorder="1" applyAlignment="1">
      <alignment vertical="center"/>
    </xf>
    <xf numFmtId="49" fontId="2" fillId="5" borderId="48" xfId="0" applyNumberFormat="1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 shrinkToFit="1"/>
    </xf>
    <xf numFmtId="0" fontId="2" fillId="5" borderId="27" xfId="0" applyFont="1" applyFill="1" applyBorder="1" applyAlignment="1">
      <alignment horizontal="center" vertical="center"/>
    </xf>
    <xf numFmtId="176" fontId="2" fillId="5" borderId="27" xfId="0" applyNumberFormat="1" applyFont="1" applyFill="1" applyBorder="1" applyAlignment="1">
      <alignment horizontal="center" vertical="center" shrinkToFit="1"/>
    </xf>
    <xf numFmtId="188" fontId="1" fillId="0" borderId="0" xfId="0" applyNumberFormat="1" applyFont="1" applyAlignment="1">
      <alignment horizontal="right" vertical="center"/>
    </xf>
    <xf numFmtId="176" fontId="2" fillId="5" borderId="27" xfId="0" applyNumberFormat="1" applyFont="1" applyFill="1" applyBorder="1" applyAlignment="1">
      <alignment vertical="center"/>
    </xf>
    <xf numFmtId="10" fontId="2" fillId="5" borderId="27" xfId="0" applyNumberFormat="1" applyFont="1" applyFill="1" applyBorder="1" applyAlignment="1">
      <alignment vertical="center"/>
    </xf>
    <xf numFmtId="188" fontId="1" fillId="0" borderId="7" xfId="0" applyNumberFormat="1" applyFont="1" applyBorder="1" applyAlignment="1">
      <alignment horizontal="right" vertical="center"/>
    </xf>
    <xf numFmtId="176" fontId="2" fillId="2" borderId="42" xfId="0" applyNumberFormat="1" applyFont="1" applyFill="1" applyBorder="1" applyAlignment="1">
      <alignment vertical="center"/>
    </xf>
    <xf numFmtId="0" fontId="6" fillId="5" borderId="32" xfId="0" applyFont="1" applyFill="1" applyBorder="1" applyAlignment="1">
      <alignment vertical="center"/>
    </xf>
    <xf numFmtId="0" fontId="6" fillId="5" borderId="13" xfId="0" applyFont="1" applyFill="1" applyBorder="1" applyAlignment="1">
      <alignment vertical="center"/>
    </xf>
    <xf numFmtId="49" fontId="6" fillId="5" borderId="16" xfId="0" applyNumberFormat="1" applyFont="1" applyFill="1" applyBorder="1" applyAlignment="1">
      <alignment horizontal="center" vertical="center"/>
    </xf>
    <xf numFmtId="49" fontId="6" fillId="5" borderId="10" xfId="0" applyNumberFormat="1" applyFont="1" applyFill="1" applyBorder="1" applyAlignment="1">
      <alignment horizontal="center" vertical="center"/>
    </xf>
    <xf numFmtId="176" fontId="1" fillId="2" borderId="74" xfId="0" applyNumberFormat="1" applyFont="1" applyFill="1" applyBorder="1" applyAlignment="1">
      <alignment vertical="center"/>
    </xf>
    <xf numFmtId="0" fontId="6" fillId="5" borderId="53" xfId="0" applyFont="1" applyFill="1" applyBorder="1" applyAlignment="1">
      <alignment vertical="center"/>
    </xf>
    <xf numFmtId="0" fontId="6" fillId="5" borderId="35" xfId="0" applyFont="1" applyFill="1" applyBorder="1" applyAlignment="1">
      <alignment vertical="center"/>
    </xf>
    <xf numFmtId="0" fontId="6" fillId="5" borderId="36" xfId="0" applyFont="1" applyFill="1" applyBorder="1" applyAlignment="1">
      <alignment vertical="center"/>
    </xf>
    <xf numFmtId="49" fontId="6" fillId="5" borderId="35" xfId="0" applyNumberFormat="1" applyFont="1" applyFill="1" applyBorder="1" applyAlignment="1">
      <alignment horizontal="center" vertical="center"/>
    </xf>
    <xf numFmtId="176" fontId="1" fillId="5" borderId="13" xfId="0" applyNumberFormat="1" applyFont="1" applyFill="1" applyBorder="1" applyAlignment="1">
      <alignment horizontal="center" vertical="center" shrinkToFit="1"/>
    </xf>
    <xf numFmtId="176" fontId="6" fillId="0" borderId="71" xfId="0" applyNumberFormat="1" applyFont="1" applyBorder="1" applyAlignment="1">
      <alignment horizontal="center" vertical="center"/>
    </xf>
    <xf numFmtId="176" fontId="1" fillId="5" borderId="13" xfId="0" applyNumberFormat="1" applyFont="1" applyFill="1" applyBorder="1" applyAlignment="1">
      <alignment vertical="center"/>
    </xf>
    <xf numFmtId="176" fontId="1" fillId="5" borderId="13" xfId="0" applyNumberFormat="1" applyFont="1" applyFill="1" applyBorder="1" applyAlignment="1">
      <alignment vertical="center"/>
    </xf>
    <xf numFmtId="10" fontId="1" fillId="5" borderId="13" xfId="0" applyNumberFormat="1" applyFont="1" applyFill="1" applyBorder="1" applyAlignment="1">
      <alignment vertical="center"/>
    </xf>
    <xf numFmtId="9" fontId="2" fillId="4" borderId="94" xfId="0" applyNumberFormat="1" applyFont="1" applyFill="1" applyBorder="1" applyAlignment="1">
      <alignment horizontal="center" vertical="center"/>
    </xf>
    <xf numFmtId="176" fontId="42" fillId="2" borderId="10" xfId="0" applyNumberFormat="1" applyFont="1" applyFill="1" applyBorder="1" applyAlignment="1">
      <alignment vertical="center" shrinkToFit="1"/>
    </xf>
    <xf numFmtId="180" fontId="1" fillId="0" borderId="72" xfId="0" applyNumberFormat="1" applyFont="1" applyBorder="1" applyAlignment="1">
      <alignment vertical="center"/>
    </xf>
    <xf numFmtId="189" fontId="1" fillId="0" borderId="1" xfId="0" applyNumberFormat="1" applyFont="1" applyBorder="1" applyAlignment="1">
      <alignment vertical="center"/>
    </xf>
    <xf numFmtId="188" fontId="1" fillId="0" borderId="1" xfId="0" applyNumberFormat="1" applyFont="1" applyBorder="1" applyAlignment="1">
      <alignment vertical="center"/>
    </xf>
    <xf numFmtId="176" fontId="22" fillId="0" borderId="73" xfId="0" applyNumberFormat="1" applyFont="1" applyBorder="1" applyAlignment="1">
      <alignment vertical="center"/>
    </xf>
    <xf numFmtId="176" fontId="1" fillId="5" borderId="35" xfId="0" applyNumberFormat="1" applyFont="1" applyFill="1" applyBorder="1" applyAlignment="1">
      <alignment horizontal="center" vertical="center" shrinkToFit="1"/>
    </xf>
    <xf numFmtId="176" fontId="25" fillId="2" borderId="33" xfId="0" applyNumberFormat="1" applyFont="1" applyFill="1" applyBorder="1" applyAlignment="1">
      <alignment vertical="center"/>
    </xf>
    <xf numFmtId="181" fontId="25" fillId="2" borderId="0" xfId="0" applyNumberFormat="1" applyFont="1" applyFill="1" applyAlignment="1">
      <alignment vertical="center"/>
    </xf>
    <xf numFmtId="10" fontId="6" fillId="5" borderId="36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181" fontId="25" fillId="2" borderId="7" xfId="0" applyNumberFormat="1" applyFont="1" applyFill="1" applyBorder="1" applyAlignment="1">
      <alignment vertical="center"/>
    </xf>
    <xf numFmtId="9" fontId="2" fillId="5" borderId="27" xfId="0" applyNumberFormat="1" applyFont="1" applyFill="1" applyBorder="1" applyAlignment="1">
      <alignment horizontal="center" vertical="center"/>
    </xf>
    <xf numFmtId="10" fontId="25" fillId="2" borderId="0" xfId="0" applyNumberFormat="1" applyFont="1" applyFill="1" applyAlignment="1">
      <alignment vertical="center"/>
    </xf>
    <xf numFmtId="49" fontId="25" fillId="0" borderId="10" xfId="0" applyNumberFormat="1" applyFont="1" applyBorder="1" applyAlignment="1">
      <alignment horizontal="left"/>
    </xf>
    <xf numFmtId="176" fontId="1" fillId="0" borderId="14" xfId="0" applyNumberFormat="1" applyFont="1" applyBorder="1" applyAlignment="1"/>
    <xf numFmtId="180" fontId="1" fillId="0" borderId="14" xfId="0" applyNumberFormat="1" applyFont="1" applyBorder="1" applyAlignment="1">
      <alignment horizontal="right"/>
    </xf>
    <xf numFmtId="9" fontId="1" fillId="0" borderId="0" xfId="0" applyNumberFormat="1" applyFont="1" applyAlignment="1">
      <alignment horizontal="right"/>
    </xf>
    <xf numFmtId="176" fontId="1" fillId="0" borderId="55" xfId="0" applyNumberFormat="1" applyFont="1" applyBorder="1" applyAlignment="1"/>
    <xf numFmtId="49" fontId="25" fillId="0" borderId="22" xfId="0" applyNumberFormat="1" applyFont="1" applyBorder="1" applyAlignment="1">
      <alignment horizontal="left"/>
    </xf>
    <xf numFmtId="176" fontId="1" fillId="0" borderId="7" xfId="0" applyNumberFormat="1" applyFont="1" applyBorder="1" applyAlignment="1"/>
    <xf numFmtId="180" fontId="1" fillId="0" borderId="7" xfId="0" applyNumberFormat="1" applyFont="1" applyBorder="1" applyAlignment="1">
      <alignment horizontal="right"/>
    </xf>
    <xf numFmtId="9" fontId="1" fillId="0" borderId="7" xfId="0" applyNumberFormat="1" applyFont="1" applyBorder="1" applyAlignment="1">
      <alignment horizontal="right"/>
    </xf>
    <xf numFmtId="176" fontId="1" fillId="0" borderId="19" xfId="0" applyNumberFormat="1" applyFont="1" applyBorder="1" applyAlignment="1"/>
    <xf numFmtId="176" fontId="1" fillId="2" borderId="60" xfId="0" applyNumberFormat="1" applyFont="1" applyFill="1" applyBorder="1" applyAlignment="1">
      <alignment vertical="center"/>
    </xf>
    <xf numFmtId="49" fontId="6" fillId="5" borderId="33" xfId="0" applyNumberFormat="1" applyFont="1" applyFill="1" applyBorder="1" applyAlignment="1">
      <alignment horizontal="center" vertical="center"/>
    </xf>
    <xf numFmtId="10" fontId="6" fillId="5" borderId="35" xfId="0" applyNumberFormat="1" applyFont="1" applyFill="1" applyBorder="1" applyAlignment="1">
      <alignment vertical="center"/>
    </xf>
    <xf numFmtId="49" fontId="25" fillId="0" borderId="33" xfId="0" applyNumberFormat="1" applyFont="1" applyBorder="1" applyAlignment="1">
      <alignment horizontal="left"/>
    </xf>
    <xf numFmtId="176" fontId="1" fillId="0" borderId="0" xfId="0" applyNumberFormat="1" applyFont="1" applyAlignment="1"/>
    <xf numFmtId="180" fontId="1" fillId="0" borderId="0" xfId="0" applyNumberFormat="1" applyFont="1" applyAlignment="1">
      <alignment horizontal="right"/>
    </xf>
    <xf numFmtId="181" fontId="25" fillId="2" borderId="0" xfId="0" quotePrefix="1" applyNumberFormat="1" applyFont="1" applyFill="1" applyAlignment="1">
      <alignment horizontal="right" vertical="center"/>
    </xf>
    <xf numFmtId="0" fontId="1" fillId="5" borderId="25" xfId="0" applyFont="1" applyFill="1" applyBorder="1" applyAlignment="1">
      <alignment vertical="center"/>
    </xf>
    <xf numFmtId="0" fontId="6" fillId="5" borderId="25" xfId="0" applyFont="1" applyFill="1" applyBorder="1" applyAlignment="1">
      <alignment vertical="center"/>
    </xf>
    <xf numFmtId="10" fontId="6" fillId="5" borderId="21" xfId="0" applyNumberFormat="1" applyFont="1" applyFill="1" applyBorder="1" applyAlignment="1">
      <alignment vertical="center"/>
    </xf>
    <xf numFmtId="0" fontId="6" fillId="2" borderId="7" xfId="0" applyFont="1" applyFill="1" applyBorder="1" applyAlignment="1">
      <alignment horizontal="right" vertical="center"/>
    </xf>
    <xf numFmtId="176" fontId="1" fillId="5" borderId="35" xfId="0" applyNumberFormat="1" applyFont="1" applyFill="1" applyBorder="1" applyAlignment="1">
      <alignment vertical="center"/>
    </xf>
    <xf numFmtId="176" fontId="1" fillId="0" borderId="38" xfId="0" applyNumberFormat="1" applyFont="1" applyBorder="1" applyAlignment="1"/>
    <xf numFmtId="180" fontId="25" fillId="0" borderId="22" xfId="0" applyNumberFormat="1" applyFont="1" applyBorder="1" applyAlignment="1">
      <alignment horizontal="left"/>
    </xf>
    <xf numFmtId="186" fontId="1" fillId="0" borderId="7" xfId="0" applyNumberFormat="1" applyFont="1" applyBorder="1" applyAlignment="1"/>
    <xf numFmtId="176" fontId="42" fillId="2" borderId="0" xfId="0" applyNumberFormat="1" applyFont="1" applyFill="1" applyAlignment="1">
      <alignment vertical="center" shrinkToFit="1"/>
    </xf>
    <xf numFmtId="180" fontId="25" fillId="0" borderId="33" xfId="0" applyNumberFormat="1" applyFont="1" applyBorder="1" applyAlignment="1">
      <alignment horizontal="left"/>
    </xf>
    <xf numFmtId="186" fontId="1" fillId="0" borderId="0" xfId="0" applyNumberFormat="1" applyFont="1" applyAlignment="1"/>
    <xf numFmtId="180" fontId="25" fillId="0" borderId="37" xfId="0" applyNumberFormat="1" applyFont="1" applyBorder="1" applyAlignment="1">
      <alignment horizontal="left"/>
    </xf>
    <xf numFmtId="186" fontId="25" fillId="0" borderId="20" xfId="0" applyNumberFormat="1" applyFont="1" applyBorder="1" applyAlignment="1"/>
    <xf numFmtId="180" fontId="1" fillId="0" borderId="20" xfId="0" applyNumberFormat="1" applyFont="1" applyBorder="1" applyAlignment="1">
      <alignment horizontal="right"/>
    </xf>
    <xf numFmtId="9" fontId="1" fillId="0" borderId="20" xfId="0" applyNumberFormat="1" applyFont="1" applyBorder="1" applyAlignment="1">
      <alignment horizontal="right"/>
    </xf>
    <xf numFmtId="186" fontId="25" fillId="0" borderId="0" xfId="0" applyNumberFormat="1" applyFont="1" applyAlignment="1"/>
    <xf numFmtId="186" fontId="1" fillId="0" borderId="20" xfId="0" applyNumberFormat="1" applyFont="1" applyBorder="1" applyAlignment="1"/>
    <xf numFmtId="10" fontId="25" fillId="2" borderId="0" xfId="0" applyNumberFormat="1" applyFont="1" applyFill="1" applyAlignment="1">
      <alignment vertical="center"/>
    </xf>
    <xf numFmtId="210" fontId="6" fillId="5" borderId="0" xfId="0" applyNumberFormat="1" applyFont="1" applyFill="1" applyAlignment="1">
      <alignment vertical="center"/>
    </xf>
    <xf numFmtId="186" fontId="25" fillId="0" borderId="7" xfId="0" applyNumberFormat="1" applyFont="1" applyBorder="1" applyAlignment="1"/>
    <xf numFmtId="0" fontId="1" fillId="5" borderId="35" xfId="0" applyFont="1" applyFill="1" applyBorder="1" applyAlignment="1">
      <alignment horizontal="center" vertical="center" shrinkToFit="1"/>
    </xf>
    <xf numFmtId="0" fontId="1" fillId="5" borderId="27" xfId="0" applyFont="1" applyFill="1" applyBorder="1" applyAlignment="1">
      <alignment horizontal="center" vertical="center" shrinkToFit="1"/>
    </xf>
    <xf numFmtId="176" fontId="1" fillId="5" borderId="35" xfId="0" applyNumberFormat="1" applyFont="1" applyFill="1" applyBorder="1" applyAlignment="1">
      <alignment vertical="center" shrinkToFit="1"/>
    </xf>
    <xf numFmtId="176" fontId="42" fillId="2" borderId="37" xfId="0" applyNumberFormat="1" applyFont="1" applyFill="1" applyBorder="1" applyAlignment="1">
      <alignment vertical="center"/>
    </xf>
    <xf numFmtId="177" fontId="25" fillId="2" borderId="114" xfId="0" applyNumberFormat="1" applyFont="1" applyFill="1" applyBorder="1" applyAlignment="1">
      <alignment horizontal="right" vertical="center"/>
    </xf>
    <xf numFmtId="208" fontId="25" fillId="2" borderId="115" xfId="0" applyNumberFormat="1" applyFont="1" applyFill="1" applyBorder="1" applyAlignment="1">
      <alignment horizontal="right" vertical="center"/>
    </xf>
    <xf numFmtId="176" fontId="1" fillId="2" borderId="38" xfId="0" applyNumberFormat="1" applyFont="1" applyFill="1" applyBorder="1" applyAlignment="1">
      <alignment vertical="center"/>
    </xf>
    <xf numFmtId="176" fontId="1" fillId="0" borderId="9" xfId="0" applyNumberFormat="1" applyFont="1" applyBorder="1" applyAlignment="1"/>
    <xf numFmtId="176" fontId="1" fillId="5" borderId="27" xfId="0" applyNumberFormat="1" applyFont="1" applyFill="1" applyBorder="1" applyAlignment="1">
      <alignment vertical="center"/>
    </xf>
    <xf numFmtId="177" fontId="25" fillId="2" borderId="114" xfId="0" applyNumberFormat="1" applyFont="1" applyFill="1" applyBorder="1" applyAlignment="1">
      <alignment vertical="center"/>
    </xf>
    <xf numFmtId="180" fontId="2" fillId="5" borderId="22" xfId="0" applyNumberFormat="1" applyFont="1" applyFill="1" applyBorder="1" applyAlignment="1">
      <alignment vertical="center"/>
    </xf>
    <xf numFmtId="186" fontId="1" fillId="5" borderId="7" xfId="0" applyNumberFormat="1" applyFont="1" applyFill="1" applyBorder="1" applyAlignment="1">
      <alignment vertical="center"/>
    </xf>
    <xf numFmtId="189" fontId="1" fillId="5" borderId="7" xfId="0" applyNumberFormat="1" applyFont="1" applyFill="1" applyBorder="1" applyAlignment="1">
      <alignment vertical="center"/>
    </xf>
    <xf numFmtId="188" fontId="1" fillId="5" borderId="7" xfId="0" applyNumberFormat="1" applyFont="1" applyFill="1" applyBorder="1" applyAlignment="1">
      <alignment vertical="center"/>
    </xf>
    <xf numFmtId="176" fontId="22" fillId="5" borderId="9" xfId="0" applyNumberFormat="1" applyFont="1" applyFill="1" applyBorder="1" applyAlignment="1">
      <alignment vertical="center"/>
    </xf>
    <xf numFmtId="177" fontId="25" fillId="2" borderId="20" xfId="0" applyNumberFormat="1" applyFont="1" applyFill="1" applyBorder="1" applyAlignment="1">
      <alignment vertical="center"/>
    </xf>
    <xf numFmtId="208" fontId="25" fillId="2" borderId="115" xfId="0" applyNumberFormat="1" applyFont="1" applyFill="1" applyBorder="1" applyAlignment="1">
      <alignment horizontal="right" vertical="center"/>
    </xf>
    <xf numFmtId="186" fontId="1" fillId="0" borderId="0" xfId="0" applyNumberFormat="1" applyFont="1" applyAlignment="1">
      <alignment horizontal="right" vertical="center"/>
    </xf>
    <xf numFmtId="176" fontId="22" fillId="0" borderId="60" xfId="0" applyNumberFormat="1" applyFont="1" applyBorder="1" applyAlignment="1">
      <alignment vertical="center"/>
    </xf>
    <xf numFmtId="177" fontId="25" fillId="2" borderId="114" xfId="0" applyNumberFormat="1" applyFont="1" applyFill="1" applyBorder="1" applyAlignment="1">
      <alignment vertical="center"/>
    </xf>
    <xf numFmtId="180" fontId="2" fillId="0" borderId="33" xfId="0" applyNumberFormat="1" applyFont="1" applyBorder="1" applyAlignment="1">
      <alignment vertical="center"/>
    </xf>
    <xf numFmtId="0" fontId="1" fillId="5" borderId="35" xfId="0" applyFont="1" applyFill="1" applyBorder="1" applyAlignment="1">
      <alignment vertical="center" shrinkToFit="1"/>
    </xf>
    <xf numFmtId="180" fontId="2" fillId="0" borderId="22" xfId="0" applyNumberFormat="1" applyFont="1" applyBorder="1" applyAlignment="1">
      <alignment vertical="center"/>
    </xf>
    <xf numFmtId="186" fontId="1" fillId="0" borderId="7" xfId="0" applyNumberFormat="1" applyFont="1" applyBorder="1" applyAlignment="1">
      <alignment horizontal="right" vertical="center"/>
    </xf>
    <xf numFmtId="188" fontId="1" fillId="0" borderId="7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81" fontId="25" fillId="2" borderId="115" xfId="0" applyNumberFormat="1" applyFont="1" applyFill="1" applyBorder="1" applyAlignment="1">
      <alignment vertical="center"/>
    </xf>
    <xf numFmtId="191" fontId="1" fillId="0" borderId="20" xfId="0" applyNumberFormat="1" applyFont="1" applyBorder="1" applyAlignment="1">
      <alignment vertical="center"/>
    </xf>
    <xf numFmtId="176" fontId="22" fillId="0" borderId="38" xfId="0" applyNumberFormat="1" applyFont="1" applyBorder="1" applyAlignment="1">
      <alignment vertical="center"/>
    </xf>
    <xf numFmtId="198" fontId="25" fillId="2" borderId="115" xfId="0" applyNumberFormat="1" applyFont="1" applyFill="1" applyBorder="1" applyAlignment="1">
      <alignment vertical="center"/>
    </xf>
    <xf numFmtId="180" fontId="2" fillId="5" borderId="10" xfId="0" applyNumberFormat="1" applyFont="1" applyFill="1" applyBorder="1" applyAlignment="1">
      <alignment vertical="center"/>
    </xf>
    <xf numFmtId="186" fontId="1" fillId="0" borderId="14" xfId="0" applyNumberFormat="1" applyFont="1" applyBorder="1" applyAlignment="1">
      <alignment vertical="center"/>
    </xf>
    <xf numFmtId="189" fontId="1" fillId="0" borderId="14" xfId="0" applyNumberFormat="1" applyFont="1" applyBorder="1" applyAlignment="1">
      <alignment vertical="center"/>
    </xf>
    <xf numFmtId="188" fontId="1" fillId="0" borderId="16" xfId="0" applyNumberFormat="1" applyFont="1" applyBorder="1" applyAlignment="1">
      <alignment vertical="center"/>
    </xf>
    <xf numFmtId="0" fontId="6" fillId="5" borderId="69" xfId="0" applyFont="1" applyFill="1" applyBorder="1" applyAlignment="1">
      <alignment vertical="center"/>
    </xf>
    <xf numFmtId="0" fontId="6" fillId="5" borderId="70" xfId="0" applyFont="1" applyFill="1" applyBorder="1" applyAlignment="1">
      <alignment vertical="center"/>
    </xf>
    <xf numFmtId="0" fontId="6" fillId="5" borderId="71" xfId="0" applyFont="1" applyFill="1" applyBorder="1" applyAlignment="1">
      <alignment vertical="center"/>
    </xf>
    <xf numFmtId="176" fontId="22" fillId="0" borderId="42" xfId="0" applyNumberFormat="1" applyFont="1" applyBorder="1" applyAlignment="1">
      <alignment vertical="center"/>
    </xf>
    <xf numFmtId="49" fontId="6" fillId="5" borderId="71" xfId="0" applyNumberFormat="1" applyFont="1" applyFill="1" applyBorder="1" applyAlignment="1">
      <alignment horizontal="center" vertical="center"/>
    </xf>
    <xf numFmtId="0" fontId="1" fillId="5" borderId="71" xfId="0" applyFont="1" applyFill="1" applyBorder="1" applyAlignment="1">
      <alignment vertical="center" shrinkToFit="1"/>
    </xf>
    <xf numFmtId="176" fontId="1" fillId="5" borderId="71" xfId="0" applyNumberFormat="1" applyFont="1" applyFill="1" applyBorder="1" applyAlignment="1">
      <alignment vertical="center"/>
    </xf>
    <xf numFmtId="10" fontId="1" fillId="5" borderId="94" xfId="0" applyNumberFormat="1" applyFont="1" applyFill="1" applyBorder="1" applyAlignment="1">
      <alignment vertical="center"/>
    </xf>
    <xf numFmtId="176" fontId="42" fillId="2" borderId="116" xfId="0" applyNumberFormat="1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177" fontId="25" fillId="2" borderId="117" xfId="0" applyNumberFormat="1" applyFont="1" applyFill="1" applyBorder="1" applyAlignment="1">
      <alignment vertical="center"/>
    </xf>
    <xf numFmtId="208" fontId="25" fillId="2" borderId="118" xfId="0" applyNumberFormat="1" applyFont="1" applyFill="1" applyBorder="1" applyAlignment="1">
      <alignment horizontal="right" vertical="center"/>
    </xf>
    <xf numFmtId="176" fontId="1" fillId="2" borderId="119" xfId="0" applyNumberFormat="1" applyFont="1" applyFill="1" applyBorder="1" applyAlignment="1">
      <alignment vertical="center"/>
    </xf>
    <xf numFmtId="0" fontId="2" fillId="3" borderId="27" xfId="0" applyFont="1" applyFill="1" applyBorder="1" applyAlignment="1">
      <alignment horizontal="center" vertical="center" shrinkToFit="1"/>
    </xf>
    <xf numFmtId="186" fontId="1" fillId="5" borderId="0" xfId="0" applyNumberFormat="1" applyFont="1" applyFill="1" applyAlignment="1">
      <alignment vertical="center"/>
    </xf>
    <xf numFmtId="176" fontId="2" fillId="3" borderId="27" xfId="0" applyNumberFormat="1" applyFont="1" applyFill="1" applyBorder="1" applyAlignment="1">
      <alignment horizontal="center" vertical="center" shrinkToFit="1"/>
    </xf>
    <xf numFmtId="188" fontId="1" fillId="5" borderId="0" xfId="0" applyNumberFormat="1" applyFont="1" applyFill="1" applyAlignment="1">
      <alignment vertical="center"/>
    </xf>
    <xf numFmtId="176" fontId="25" fillId="5" borderId="19" xfId="0" applyNumberFormat="1" applyFont="1" applyFill="1" applyBorder="1" applyAlignment="1">
      <alignment vertical="center"/>
    </xf>
    <xf numFmtId="10" fontId="1" fillId="3" borderId="41" xfId="0" applyNumberFormat="1" applyFont="1" applyFill="1" applyBorder="1" applyAlignment="1">
      <alignment vertical="center"/>
    </xf>
    <xf numFmtId="0" fontId="12" fillId="4" borderId="49" xfId="0" applyFont="1" applyFill="1" applyBorder="1" applyAlignment="1">
      <alignment vertical="center"/>
    </xf>
    <xf numFmtId="176" fontId="23" fillId="4" borderId="42" xfId="0" applyNumberFormat="1" applyFont="1" applyFill="1" applyBorder="1" applyAlignment="1">
      <alignment vertical="center"/>
    </xf>
    <xf numFmtId="49" fontId="6" fillId="0" borderId="16" xfId="0" applyNumberFormat="1" applyFont="1" applyBorder="1" applyAlignment="1">
      <alignment horizontal="center" vertical="center"/>
    </xf>
    <xf numFmtId="180" fontId="2" fillId="4" borderId="22" xfId="0" applyNumberFormat="1" applyFont="1" applyFill="1" applyBorder="1" applyAlignment="1">
      <alignment vertical="center"/>
    </xf>
    <xf numFmtId="49" fontId="6" fillId="0" borderId="10" xfId="0" applyNumberFormat="1" applyFont="1" applyBorder="1" applyAlignment="1">
      <alignment horizontal="center" vertical="center"/>
    </xf>
    <xf numFmtId="186" fontId="1" fillId="0" borderId="7" xfId="0" applyNumberFormat="1" applyFont="1" applyBorder="1" applyAlignment="1">
      <alignment vertical="center"/>
    </xf>
    <xf numFmtId="189" fontId="1" fillId="0" borderId="7" xfId="0" applyNumberFormat="1" applyFont="1" applyBorder="1" applyAlignment="1">
      <alignment vertical="center"/>
    </xf>
    <xf numFmtId="176" fontId="25" fillId="0" borderId="9" xfId="0" applyNumberFormat="1" applyFont="1" applyBorder="1" applyAlignment="1">
      <alignment vertical="center"/>
    </xf>
    <xf numFmtId="0" fontId="6" fillId="5" borderId="23" xfId="0" applyFont="1" applyFill="1" applyBorder="1" applyAlignment="1">
      <alignment vertical="center"/>
    </xf>
    <xf numFmtId="176" fontId="22" fillId="0" borderId="60" xfId="0" applyNumberFormat="1" applyFont="1" applyBorder="1" applyAlignment="1">
      <alignment vertical="center"/>
    </xf>
    <xf numFmtId="176" fontId="22" fillId="5" borderId="74" xfId="0" applyNumberFormat="1" applyFont="1" applyFill="1" applyBorder="1" applyAlignment="1">
      <alignment vertical="center"/>
    </xf>
    <xf numFmtId="180" fontId="2" fillId="5" borderId="33" xfId="0" applyNumberFormat="1" applyFont="1" applyFill="1" applyBorder="1" applyAlignment="1">
      <alignment vertical="center"/>
    </xf>
    <xf numFmtId="176" fontId="1" fillId="0" borderId="13" xfId="0" applyNumberFormat="1" applyFont="1" applyBorder="1" applyAlignment="1">
      <alignment horizontal="center" vertical="center" shrinkToFit="1"/>
    </xf>
    <xf numFmtId="176" fontId="1" fillId="0" borderId="35" xfId="0" applyNumberFormat="1" applyFont="1" applyBorder="1" applyAlignment="1">
      <alignment horizontal="center" vertical="center" shrinkToFit="1"/>
    </xf>
    <xf numFmtId="0" fontId="25" fillId="2" borderId="33" xfId="0" applyFont="1" applyFill="1" applyBorder="1" applyAlignment="1">
      <alignment vertical="center" wrapText="1"/>
    </xf>
    <xf numFmtId="0" fontId="68" fillId="2" borderId="0" xfId="0" applyFont="1" applyFill="1" applyAlignment="1">
      <alignment vertical="center" wrapText="1"/>
    </xf>
    <xf numFmtId="0" fontId="25" fillId="2" borderId="33" xfId="0" applyFont="1" applyFill="1" applyBorder="1" applyAlignment="1">
      <alignment vertical="center" wrapText="1"/>
    </xf>
    <xf numFmtId="0" fontId="25" fillId="2" borderId="22" xfId="0" applyFont="1" applyFill="1" applyBorder="1" applyAlignment="1">
      <alignment vertical="center" wrapText="1"/>
    </xf>
    <xf numFmtId="0" fontId="68" fillId="2" borderId="7" xfId="0" applyFont="1" applyFill="1" applyBorder="1" applyAlignment="1">
      <alignment vertical="center" wrapText="1"/>
    </xf>
    <xf numFmtId="177" fontId="25" fillId="2" borderId="7" xfId="0" applyNumberFormat="1" applyFont="1" applyFill="1" applyBorder="1" applyAlignment="1">
      <alignment vertical="center"/>
    </xf>
    <xf numFmtId="186" fontId="1" fillId="0" borderId="14" xfId="0" applyNumberFormat="1" applyFont="1" applyBorder="1" applyAlignment="1">
      <alignment horizontal="right"/>
    </xf>
    <xf numFmtId="181" fontId="1" fillId="0" borderId="0" xfId="0" quotePrefix="1" applyNumberFormat="1" applyFont="1" applyAlignment="1">
      <alignment horizontal="right" vertical="center"/>
    </xf>
    <xf numFmtId="176" fontId="2" fillId="2" borderId="33" xfId="0" applyNumberFormat="1" applyFont="1" applyFill="1" applyBorder="1" applyAlignment="1">
      <alignment vertical="center" shrinkToFit="1"/>
    </xf>
    <xf numFmtId="0" fontId="69" fillId="2" borderId="0" xfId="0" applyFont="1" applyFill="1" applyAlignment="1">
      <alignment vertical="center"/>
    </xf>
    <xf numFmtId="9" fontId="25" fillId="2" borderId="0" xfId="0" applyNumberFormat="1" applyFont="1" applyFill="1" applyAlignment="1">
      <alignment vertical="center"/>
    </xf>
    <xf numFmtId="180" fontId="1" fillId="0" borderId="0" xfId="0" applyNumberFormat="1" applyFont="1" applyAlignment="1">
      <alignment vertical="center"/>
    </xf>
    <xf numFmtId="193" fontId="1" fillId="0" borderId="0" xfId="0" applyNumberFormat="1" applyFont="1" applyAlignment="1">
      <alignment horizontal="right" vertical="center"/>
    </xf>
    <xf numFmtId="176" fontId="2" fillId="2" borderId="10" xfId="0" applyNumberFormat="1" applyFont="1" applyFill="1" applyBorder="1" applyAlignment="1">
      <alignment vertical="center" shrinkToFit="1"/>
    </xf>
    <xf numFmtId="176" fontId="25" fillId="2" borderId="55" xfId="0" applyNumberFormat="1" applyFont="1" applyFill="1" applyBorder="1" applyAlignment="1">
      <alignment vertical="center"/>
    </xf>
    <xf numFmtId="176" fontId="25" fillId="0" borderId="55" xfId="0" applyNumberFormat="1" applyFont="1" applyBorder="1" applyAlignment="1">
      <alignment vertical="center"/>
    </xf>
    <xf numFmtId="0" fontId="69" fillId="2" borderId="7" xfId="0" applyFont="1" applyFill="1" applyBorder="1" applyAlignment="1">
      <alignment vertical="center"/>
    </xf>
    <xf numFmtId="194" fontId="1" fillId="0" borderId="0" xfId="0" applyNumberFormat="1" applyFont="1" applyAlignment="1">
      <alignment vertical="center"/>
    </xf>
    <xf numFmtId="176" fontId="2" fillId="2" borderId="0" xfId="0" applyNumberFormat="1" applyFont="1" applyFill="1" applyAlignment="1">
      <alignment vertical="center" shrinkToFit="1"/>
    </xf>
    <xf numFmtId="195" fontId="6" fillId="0" borderId="0" xfId="0" applyNumberFormat="1" applyFont="1" applyAlignment="1">
      <alignment vertical="center"/>
    </xf>
    <xf numFmtId="176" fontId="42" fillId="2" borderId="10" xfId="0" applyNumberFormat="1" applyFont="1" applyFill="1" applyBorder="1" applyAlignment="1">
      <alignment vertical="center"/>
    </xf>
    <xf numFmtId="208" fontId="25" fillId="2" borderId="14" xfId="0" applyNumberFormat="1" applyFont="1" applyFill="1" applyBorder="1" applyAlignment="1">
      <alignment vertical="center"/>
    </xf>
    <xf numFmtId="186" fontId="1" fillId="0" borderId="1" xfId="0" applyNumberFormat="1" applyFont="1" applyBorder="1" applyAlignment="1">
      <alignment vertical="center"/>
    </xf>
    <xf numFmtId="176" fontId="42" fillId="2" borderId="33" xfId="0" applyNumberFormat="1" applyFont="1" applyFill="1" applyBorder="1" applyAlignment="1">
      <alignment vertical="center"/>
    </xf>
    <xf numFmtId="176" fontId="1" fillId="0" borderId="25" xfId="0" applyNumberFormat="1" applyFont="1" applyBorder="1" applyAlignment="1">
      <alignment vertical="center" shrinkToFit="1"/>
    </xf>
    <xf numFmtId="0" fontId="1" fillId="0" borderId="25" xfId="0" applyFont="1" applyBorder="1" applyAlignment="1">
      <alignment horizontal="center" vertical="center" shrinkToFit="1"/>
    </xf>
    <xf numFmtId="176" fontId="22" fillId="2" borderId="55" xfId="0" applyNumberFormat="1" applyFont="1" applyFill="1" applyBorder="1" applyAlignment="1">
      <alignment vertical="center"/>
    </xf>
    <xf numFmtId="181" fontId="25" fillId="2" borderId="0" xfId="0" applyNumberFormat="1" applyFont="1" applyFill="1" applyAlignment="1">
      <alignment horizontal="right" vertical="center"/>
    </xf>
    <xf numFmtId="0" fontId="2" fillId="0" borderId="14" xfId="0" applyFont="1" applyBorder="1" applyAlignment="1">
      <alignment vertical="center"/>
    </xf>
    <xf numFmtId="176" fontId="1" fillId="0" borderId="71" xfId="0" applyNumberFormat="1" applyFont="1" applyBorder="1" applyAlignment="1">
      <alignment vertical="center" shrinkToFit="1"/>
    </xf>
    <xf numFmtId="180" fontId="1" fillId="0" borderId="14" xfId="0" applyNumberFormat="1" applyFont="1" applyBorder="1" applyAlignment="1">
      <alignment vertical="center"/>
    </xf>
    <xf numFmtId="190" fontId="1" fillId="0" borderId="14" xfId="0" applyNumberFormat="1" applyFont="1" applyBorder="1" applyAlignment="1">
      <alignment vertical="center"/>
    </xf>
    <xf numFmtId="177" fontId="25" fillId="2" borderId="1" xfId="0" applyNumberFormat="1" applyFont="1" applyFill="1" applyBorder="1" applyAlignment="1">
      <alignment vertical="center"/>
    </xf>
    <xf numFmtId="181" fontId="25" fillId="2" borderId="1" xfId="0" applyNumberFormat="1" applyFont="1" applyFill="1" applyBorder="1" applyAlignment="1">
      <alignment horizontal="right" vertical="center"/>
    </xf>
    <xf numFmtId="180" fontId="1" fillId="0" borderId="0" xfId="0" applyNumberFormat="1" applyFont="1" applyAlignment="1">
      <alignment vertical="center"/>
    </xf>
    <xf numFmtId="190" fontId="1" fillId="0" borderId="0" xfId="0" applyNumberFormat="1" applyFont="1" applyAlignment="1">
      <alignment vertical="center"/>
    </xf>
    <xf numFmtId="0" fontId="6" fillId="0" borderId="0" xfId="0" applyFont="1"/>
    <xf numFmtId="176" fontId="6" fillId="0" borderId="55" xfId="0" applyNumberFormat="1" applyFont="1" applyBorder="1"/>
    <xf numFmtId="191" fontId="1" fillId="0" borderId="0" xfId="0" applyNumberFormat="1" applyFont="1" applyAlignment="1">
      <alignment vertical="center"/>
    </xf>
    <xf numFmtId="176" fontId="22" fillId="0" borderId="9" xfId="0" applyNumberFormat="1" applyFont="1" applyBorder="1" applyAlignment="1">
      <alignment vertical="center"/>
    </xf>
    <xf numFmtId="0" fontId="1" fillId="4" borderId="0" xfId="0" applyFont="1" applyFill="1" applyAlignment="1">
      <alignment vertical="center"/>
    </xf>
    <xf numFmtId="190" fontId="1" fillId="0" borderId="7" xfId="0" applyNumberFormat="1" applyFont="1" applyBorder="1" applyAlignment="1">
      <alignment vertical="center"/>
    </xf>
    <xf numFmtId="198" fontId="1" fillId="0" borderId="0" xfId="0" applyNumberFormat="1" applyFont="1" applyAlignment="1">
      <alignment vertical="center"/>
    </xf>
    <xf numFmtId="198" fontId="1" fillId="0" borderId="7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80" fontId="1" fillId="0" borderId="14" xfId="0" applyNumberFormat="1" applyFont="1" applyBorder="1" applyAlignment="1">
      <alignment vertical="center"/>
    </xf>
    <xf numFmtId="199" fontId="1" fillId="0" borderId="0" xfId="0" applyNumberFormat="1" applyFont="1" applyAlignment="1">
      <alignment vertical="center"/>
    </xf>
    <xf numFmtId="180" fontId="1" fillId="0" borderId="7" xfId="0" applyNumberFormat="1" applyFont="1" applyBorder="1" applyAlignment="1">
      <alignment vertical="center"/>
    </xf>
    <xf numFmtId="199" fontId="1" fillId="0" borderId="7" xfId="0" applyNumberFormat="1" applyFont="1" applyBorder="1" applyAlignment="1">
      <alignment vertical="center"/>
    </xf>
    <xf numFmtId="180" fontId="1" fillId="0" borderId="20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86" fontId="1" fillId="0" borderId="14" xfId="0" applyNumberFormat="1" applyFont="1" applyBorder="1" applyAlignment="1">
      <alignment vertical="center"/>
    </xf>
    <xf numFmtId="185" fontId="1" fillId="0" borderId="0" xfId="0" applyNumberFormat="1" applyFont="1" applyAlignment="1">
      <alignment vertical="center"/>
    </xf>
    <xf numFmtId="190" fontId="1" fillId="0" borderId="0" xfId="0" applyNumberFormat="1" applyFont="1" applyAlignment="1">
      <alignment vertical="center"/>
    </xf>
    <xf numFmtId="176" fontId="1" fillId="0" borderId="55" xfId="0" applyNumberFormat="1" applyFont="1" applyBorder="1" applyAlignment="1">
      <alignment vertical="center"/>
    </xf>
    <xf numFmtId="176" fontId="22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182" fontId="1" fillId="0" borderId="0" xfId="0" applyNumberFormat="1" applyFont="1" applyAlignment="1">
      <alignment horizontal="right" vertical="center"/>
    </xf>
    <xf numFmtId="0" fontId="40" fillId="0" borderId="0" xfId="0" applyFont="1" applyAlignment="1">
      <alignment vertical="center"/>
    </xf>
    <xf numFmtId="198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 vertical="center"/>
    </xf>
    <xf numFmtId="200" fontId="1" fillId="0" borderId="0" xfId="0" applyNumberFormat="1" applyFont="1" applyAlignment="1">
      <alignment vertical="center"/>
    </xf>
    <xf numFmtId="201" fontId="1" fillId="0" borderId="0" xfId="0" applyNumberFormat="1" applyFont="1" applyAlignment="1">
      <alignment vertical="center"/>
    </xf>
    <xf numFmtId="200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horizontal="right" vertical="center"/>
    </xf>
    <xf numFmtId="201" fontId="1" fillId="0" borderId="7" xfId="0" applyNumberFormat="1" applyFont="1" applyBorder="1" applyAlignment="1">
      <alignment vertical="center"/>
    </xf>
    <xf numFmtId="200" fontId="1" fillId="0" borderId="7" xfId="0" applyNumberFormat="1" applyFont="1" applyBorder="1" applyAlignment="1">
      <alignment vertical="center"/>
    </xf>
    <xf numFmtId="200" fontId="1" fillId="0" borderId="20" xfId="0" applyNumberFormat="1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1" fillId="0" borderId="72" xfId="0" applyFont="1" applyBorder="1" applyAlignment="1">
      <alignment vertical="center"/>
    </xf>
    <xf numFmtId="180" fontId="1" fillId="0" borderId="1" xfId="0" applyNumberFormat="1" applyFont="1" applyBorder="1" applyAlignment="1">
      <alignment vertical="center"/>
    </xf>
    <xf numFmtId="180" fontId="1" fillId="0" borderId="1" xfId="0" applyNumberFormat="1" applyFont="1" applyBorder="1" applyAlignment="1">
      <alignment vertical="center"/>
    </xf>
    <xf numFmtId="190" fontId="1" fillId="0" borderId="1" xfId="0" applyNumberFormat="1" applyFont="1" applyBorder="1" applyAlignment="1">
      <alignment vertical="center"/>
    </xf>
    <xf numFmtId="0" fontId="12" fillId="11" borderId="65" xfId="0" applyFont="1" applyFill="1" applyBorder="1" applyAlignment="1">
      <alignment vertical="center"/>
    </xf>
    <xf numFmtId="0" fontId="2" fillId="11" borderId="65" xfId="0" applyFont="1" applyFill="1" applyBorder="1" applyAlignment="1">
      <alignment horizontal="center" vertical="center"/>
    </xf>
    <xf numFmtId="176" fontId="23" fillId="11" borderId="98" xfId="0" applyNumberFormat="1" applyFont="1" applyFill="1" applyBorder="1" applyAlignment="1">
      <alignment horizontal="center" vertical="center"/>
    </xf>
    <xf numFmtId="3" fontId="1" fillId="0" borderId="16" xfId="0" applyNumberFormat="1" applyFont="1" applyBorder="1" applyAlignment="1">
      <alignment vertical="center"/>
    </xf>
    <xf numFmtId="0" fontId="2" fillId="5" borderId="14" xfId="0" applyFont="1" applyFill="1" applyBorder="1" applyAlignment="1">
      <alignment vertical="center"/>
    </xf>
    <xf numFmtId="202" fontId="1" fillId="5" borderId="14" xfId="0" applyNumberFormat="1" applyFont="1" applyFill="1" applyBorder="1" applyAlignment="1">
      <alignment vertical="center"/>
    </xf>
    <xf numFmtId="176" fontId="1" fillId="5" borderId="20" xfId="0" applyNumberFormat="1" applyFont="1" applyFill="1" applyBorder="1" applyAlignment="1">
      <alignment vertical="center"/>
    </xf>
    <xf numFmtId="176" fontId="1" fillId="5" borderId="20" xfId="0" applyNumberFormat="1" applyFont="1" applyFill="1" applyBorder="1" applyAlignment="1">
      <alignment horizontal="right" vertical="center"/>
    </xf>
    <xf numFmtId="9" fontId="1" fillId="5" borderId="0" xfId="0" applyNumberFormat="1" applyFont="1" applyFill="1" applyAlignment="1">
      <alignment vertical="center"/>
    </xf>
    <xf numFmtId="9" fontId="1" fillId="5" borderId="14" xfId="0" applyNumberFormat="1" applyFont="1" applyFill="1" applyBorder="1" applyAlignment="1">
      <alignment horizontal="right" vertical="center"/>
    </xf>
    <xf numFmtId="198" fontId="1" fillId="5" borderId="0" xfId="0" applyNumberFormat="1" applyFont="1" applyFill="1" applyAlignment="1">
      <alignment vertical="center"/>
    </xf>
    <xf numFmtId="177" fontId="22" fillId="5" borderId="0" xfId="0" applyNumberFormat="1" applyFont="1" applyFill="1" applyAlignment="1">
      <alignment vertical="center"/>
    </xf>
    <xf numFmtId="181" fontId="22" fillId="5" borderId="0" xfId="0" applyNumberFormat="1" applyFont="1" applyFill="1" applyAlignment="1">
      <alignment vertical="center"/>
    </xf>
    <xf numFmtId="181" fontId="22" fillId="5" borderId="0" xfId="0" applyNumberFormat="1" applyFont="1" applyFill="1" applyAlignment="1">
      <alignment horizontal="right" vertical="center"/>
    </xf>
    <xf numFmtId="0" fontId="24" fillId="5" borderId="14" xfId="0" applyFont="1" applyFill="1" applyBorder="1" applyAlignment="1">
      <alignment vertical="center"/>
    </xf>
    <xf numFmtId="177" fontId="61" fillId="5" borderId="0" xfId="0" applyNumberFormat="1" applyFont="1" applyFill="1" applyAlignment="1">
      <alignment vertical="center"/>
    </xf>
    <xf numFmtId="181" fontId="61" fillId="5" borderId="0" xfId="0" applyNumberFormat="1" applyFont="1" applyFill="1" applyAlignment="1">
      <alignment vertical="center"/>
    </xf>
    <xf numFmtId="181" fontId="61" fillId="5" borderId="0" xfId="0" applyNumberFormat="1" applyFont="1" applyFill="1" applyAlignment="1">
      <alignment vertical="center"/>
    </xf>
    <xf numFmtId="176" fontId="61" fillId="5" borderId="19" xfId="0" applyNumberFormat="1" applyFont="1" applyFill="1" applyBorder="1" applyAlignment="1">
      <alignment vertical="center"/>
    </xf>
    <xf numFmtId="176" fontId="1" fillId="5" borderId="20" xfId="0" applyNumberFormat="1" applyFont="1" applyFill="1" applyBorder="1" applyAlignment="1">
      <alignment horizontal="center" vertical="center"/>
    </xf>
    <xf numFmtId="0" fontId="25" fillId="5" borderId="0" xfId="0" applyFont="1" applyFill="1" applyAlignment="1">
      <alignment vertical="center"/>
    </xf>
    <xf numFmtId="0" fontId="25" fillId="5" borderId="33" xfId="0" applyFont="1" applyFill="1" applyBorder="1" applyAlignment="1">
      <alignment vertical="center"/>
    </xf>
    <xf numFmtId="177" fontId="25" fillId="5" borderId="0" xfId="0" applyNumberFormat="1" applyFont="1" applyFill="1" applyAlignment="1">
      <alignment vertical="center"/>
    </xf>
    <xf numFmtId="204" fontId="25" fillId="5" borderId="0" xfId="0" applyNumberFormat="1" applyFont="1" applyFill="1" applyAlignment="1">
      <alignment vertical="center"/>
    </xf>
    <xf numFmtId="182" fontId="25" fillId="5" borderId="0" xfId="0" applyNumberFormat="1" applyFont="1" applyFill="1" applyAlignment="1">
      <alignment vertical="center"/>
    </xf>
    <xf numFmtId="0" fontId="6" fillId="0" borderId="23" xfId="0" applyFont="1" applyBorder="1" applyAlignment="1">
      <alignment vertical="center"/>
    </xf>
    <xf numFmtId="0" fontId="2" fillId="5" borderId="0" xfId="0" applyFont="1" applyFill="1" applyAlignment="1">
      <alignment vertical="center"/>
    </xf>
    <xf numFmtId="176" fontId="1" fillId="5" borderId="14" xfId="0" applyNumberFormat="1" applyFont="1" applyFill="1" applyBorder="1" applyAlignment="1">
      <alignment vertical="center"/>
    </xf>
    <xf numFmtId="0" fontId="1" fillId="5" borderId="36" xfId="0" applyFont="1" applyFill="1" applyBorder="1" applyAlignment="1">
      <alignment vertical="center"/>
    </xf>
    <xf numFmtId="176" fontId="22" fillId="5" borderId="38" xfId="0" applyNumberFormat="1" applyFont="1" applyFill="1" applyBorder="1" applyAlignment="1">
      <alignment vertical="center"/>
    </xf>
    <xf numFmtId="0" fontId="70" fillId="5" borderId="0" xfId="0" applyFont="1" applyFill="1" applyAlignment="1">
      <alignment vertical="center"/>
    </xf>
    <xf numFmtId="177" fontId="25" fillId="5" borderId="0" xfId="0" applyNumberFormat="1" applyFont="1" applyFill="1" applyAlignment="1">
      <alignment horizontal="right" vertical="center"/>
    </xf>
    <xf numFmtId="207" fontId="25" fillId="5" borderId="0" xfId="0" applyNumberFormat="1" applyFont="1" applyFill="1" applyAlignment="1">
      <alignment horizontal="right" vertical="center"/>
    </xf>
    <xf numFmtId="185" fontId="25" fillId="5" borderId="0" xfId="0" applyNumberFormat="1" applyFont="1" applyFill="1" applyAlignment="1">
      <alignment horizontal="right" vertical="center"/>
    </xf>
    <xf numFmtId="176" fontId="25" fillId="5" borderId="19" xfId="0" applyNumberFormat="1" applyFont="1" applyFill="1" applyBorder="1" applyAlignment="1">
      <alignment horizontal="right" vertical="center"/>
    </xf>
    <xf numFmtId="0" fontId="25" fillId="5" borderId="0" xfId="0" applyFont="1" applyFill="1" applyAlignment="1">
      <alignment vertical="center"/>
    </xf>
    <xf numFmtId="178" fontId="25" fillId="5" borderId="0" xfId="0" applyNumberFormat="1" applyFont="1" applyFill="1" applyAlignment="1">
      <alignment horizontal="right" vertical="center"/>
    </xf>
    <xf numFmtId="181" fontId="25" fillId="5" borderId="0" xfId="0" applyNumberFormat="1" applyFont="1" applyFill="1" applyAlignment="1">
      <alignment horizontal="right" vertical="center"/>
    </xf>
    <xf numFmtId="177" fontId="71" fillId="5" borderId="0" xfId="0" applyNumberFormat="1" applyFont="1" applyFill="1" applyAlignment="1">
      <alignment vertical="center"/>
    </xf>
    <xf numFmtId="208" fontId="25" fillId="5" borderId="0" xfId="0" applyNumberFormat="1" applyFont="1" applyFill="1" applyAlignment="1">
      <alignment horizontal="right" vertical="center"/>
    </xf>
    <xf numFmtId="0" fontId="1" fillId="5" borderId="0" xfId="0" applyFont="1" applyFill="1" applyAlignment="1">
      <alignment vertical="center"/>
    </xf>
    <xf numFmtId="177" fontId="1" fillId="5" borderId="0" xfId="0" applyNumberFormat="1" applyFont="1" applyFill="1" applyAlignment="1">
      <alignment horizontal="right" vertical="center"/>
    </xf>
    <xf numFmtId="178" fontId="1" fillId="5" borderId="0" xfId="0" applyNumberFormat="1" applyFont="1" applyFill="1" applyAlignment="1">
      <alignment vertical="center"/>
    </xf>
    <xf numFmtId="181" fontId="1" fillId="5" borderId="0" xfId="0" applyNumberFormat="1" applyFont="1" applyFill="1" applyAlignment="1">
      <alignment vertical="center"/>
    </xf>
    <xf numFmtId="176" fontId="1" fillId="5" borderId="19" xfId="0" applyNumberFormat="1" applyFont="1" applyFill="1" applyBorder="1" applyAlignment="1">
      <alignment vertical="center"/>
    </xf>
    <xf numFmtId="177" fontId="42" fillId="5" borderId="0" xfId="0" applyNumberFormat="1" applyFont="1" applyFill="1" applyAlignment="1">
      <alignment vertical="center"/>
    </xf>
    <xf numFmtId="207" fontId="71" fillId="5" borderId="0" xfId="0" applyNumberFormat="1" applyFont="1" applyFill="1" applyAlignment="1">
      <alignment vertical="center"/>
    </xf>
    <xf numFmtId="185" fontId="71" fillId="5" borderId="0" xfId="0" applyNumberFormat="1" applyFont="1" applyFill="1" applyAlignment="1">
      <alignment vertical="center"/>
    </xf>
    <xf numFmtId="176" fontId="22" fillId="5" borderId="42" xfId="0" applyNumberFormat="1" applyFont="1" applyFill="1" applyBorder="1" applyAlignment="1">
      <alignment horizontal="right" vertical="center"/>
    </xf>
    <xf numFmtId="177" fontId="25" fillId="5" borderId="0" xfId="0" applyNumberFormat="1" applyFont="1" applyFill="1" applyAlignment="1">
      <alignment vertical="center"/>
    </xf>
    <xf numFmtId="207" fontId="25" fillId="5" borderId="0" xfId="0" applyNumberFormat="1" applyFont="1" applyFill="1" applyAlignment="1">
      <alignment horizontal="right" vertical="center"/>
    </xf>
    <xf numFmtId="185" fontId="25" fillId="5" borderId="0" xfId="0" applyNumberFormat="1" applyFont="1" applyFill="1" applyAlignment="1">
      <alignment horizontal="right" vertical="center"/>
    </xf>
    <xf numFmtId="177" fontId="42" fillId="5" borderId="0" xfId="0" applyNumberFormat="1" applyFont="1" applyFill="1" applyAlignment="1">
      <alignment vertical="center" wrapText="1"/>
    </xf>
    <xf numFmtId="203" fontId="71" fillId="5" borderId="0" xfId="0" applyNumberFormat="1" applyFont="1" applyFill="1" applyAlignment="1">
      <alignment vertical="center"/>
    </xf>
    <xf numFmtId="177" fontId="25" fillId="5" borderId="0" xfId="0" applyNumberFormat="1" applyFont="1" applyFill="1" applyAlignment="1">
      <alignment vertical="center" wrapText="1"/>
    </xf>
    <xf numFmtId="203" fontId="25" fillId="5" borderId="0" xfId="0" applyNumberFormat="1" applyFont="1" applyFill="1" applyAlignment="1">
      <alignment horizontal="right" vertical="center"/>
    </xf>
    <xf numFmtId="177" fontId="25" fillId="5" borderId="0" xfId="0" applyNumberFormat="1" applyFont="1" applyFill="1" applyAlignment="1">
      <alignment vertical="center" wrapText="1"/>
    </xf>
    <xf numFmtId="177" fontId="1" fillId="5" borderId="0" xfId="0" applyNumberFormat="1" applyFont="1" applyFill="1" applyAlignment="1">
      <alignment vertical="center"/>
    </xf>
    <xf numFmtId="177" fontId="1" fillId="5" borderId="0" xfId="0" applyNumberFormat="1" applyFont="1" applyFill="1" applyAlignment="1">
      <alignment vertical="center"/>
    </xf>
    <xf numFmtId="203" fontId="1" fillId="5" borderId="0" xfId="0" applyNumberFormat="1" applyFont="1" applyFill="1" applyAlignment="1">
      <alignment vertical="center"/>
    </xf>
    <xf numFmtId="185" fontId="1" fillId="5" borderId="0" xfId="0" applyNumberFormat="1" applyFont="1" applyFill="1" applyAlignment="1">
      <alignment vertical="center"/>
    </xf>
    <xf numFmtId="176" fontId="22" fillId="5" borderId="19" xfId="0" applyNumberFormat="1" applyFont="1" applyFill="1" applyBorder="1" applyAlignment="1">
      <alignment vertical="center"/>
    </xf>
    <xf numFmtId="0" fontId="2" fillId="5" borderId="0" xfId="0" applyFont="1" applyFill="1" applyAlignment="1">
      <alignment vertical="center"/>
    </xf>
    <xf numFmtId="176" fontId="1" fillId="5" borderId="0" xfId="0" applyNumberFormat="1" applyFont="1" applyFill="1" applyAlignment="1">
      <alignment vertical="center"/>
    </xf>
    <xf numFmtId="0" fontId="42" fillId="5" borderId="0" xfId="0" applyFont="1" applyFill="1" applyAlignment="1">
      <alignment vertical="center"/>
    </xf>
    <xf numFmtId="0" fontId="71" fillId="5" borderId="0" xfId="0" applyFont="1" applyFill="1" applyAlignment="1">
      <alignment vertical="center"/>
    </xf>
    <xf numFmtId="176" fontId="71" fillId="5" borderId="0" xfId="0" applyNumberFormat="1" applyFont="1" applyFill="1" applyAlignment="1">
      <alignment vertical="center"/>
    </xf>
    <xf numFmtId="182" fontId="25" fillId="5" borderId="0" xfId="0" applyNumberFormat="1" applyFont="1" applyFill="1" applyAlignment="1">
      <alignment horizontal="right" vertical="center"/>
    </xf>
    <xf numFmtId="177" fontId="25" fillId="5" borderId="0" xfId="0" applyNumberFormat="1" applyFont="1" applyFill="1" applyAlignment="1">
      <alignment horizontal="right" vertical="center"/>
    </xf>
    <xf numFmtId="185" fontId="1" fillId="5" borderId="0" xfId="0" applyNumberFormat="1" applyFont="1" applyFill="1" applyAlignment="1">
      <alignment horizontal="right" vertical="center"/>
    </xf>
    <xf numFmtId="181" fontId="71" fillId="5" borderId="0" xfId="0" applyNumberFormat="1" applyFont="1" applyFill="1" applyAlignment="1">
      <alignment vertical="center"/>
    </xf>
    <xf numFmtId="203" fontId="25" fillId="5" borderId="0" xfId="0" applyNumberFormat="1" applyFont="1" applyFill="1" applyAlignment="1">
      <alignment horizontal="right" vertical="center"/>
    </xf>
    <xf numFmtId="0" fontId="42" fillId="5" borderId="0" xfId="0" applyFont="1" applyFill="1" applyAlignment="1">
      <alignment vertical="center"/>
    </xf>
    <xf numFmtId="176" fontId="22" fillId="5" borderId="19" xfId="0" applyNumberFormat="1" applyFont="1" applyFill="1" applyBorder="1" applyAlignment="1">
      <alignment horizontal="right" vertical="center"/>
    </xf>
    <xf numFmtId="0" fontId="25" fillId="5" borderId="33" xfId="0" applyFont="1" applyFill="1" applyBorder="1" applyAlignment="1">
      <alignment vertical="center"/>
    </xf>
    <xf numFmtId="0" fontId="1" fillId="5" borderId="33" xfId="0" applyFont="1" applyFill="1" applyBorder="1" applyAlignment="1">
      <alignment vertical="center"/>
    </xf>
    <xf numFmtId="176" fontId="1" fillId="5" borderId="9" xfId="0" applyNumberFormat="1" applyFont="1" applyFill="1" applyBorder="1" applyAlignment="1">
      <alignment vertical="center"/>
    </xf>
    <xf numFmtId="0" fontId="42" fillId="5" borderId="33" xfId="0" applyFont="1" applyFill="1" applyBorder="1" applyAlignment="1">
      <alignment vertical="center"/>
    </xf>
    <xf numFmtId="182" fontId="71" fillId="5" borderId="0" xfId="0" applyNumberFormat="1" applyFont="1" applyFill="1" applyAlignment="1">
      <alignment vertical="center"/>
    </xf>
    <xf numFmtId="182" fontId="1" fillId="5" borderId="0" xfId="0" applyNumberFormat="1" applyFont="1" applyFill="1" applyAlignment="1">
      <alignment vertical="center"/>
    </xf>
    <xf numFmtId="0" fontId="2" fillId="5" borderId="33" xfId="0" applyFont="1" applyFill="1" applyBorder="1" applyAlignment="1">
      <alignment vertical="center"/>
    </xf>
    <xf numFmtId="176" fontId="22" fillId="5" borderId="42" xfId="0" applyNumberFormat="1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0" fontId="1" fillId="5" borderId="0" xfId="0" applyFont="1" applyFill="1" applyAlignment="1">
      <alignment horizontal="right" vertical="center"/>
    </xf>
    <xf numFmtId="176" fontId="1" fillId="5" borderId="19" xfId="0" applyNumberFormat="1" applyFont="1" applyFill="1" applyBorder="1" applyAlignment="1">
      <alignment vertical="center"/>
    </xf>
    <xf numFmtId="0" fontId="27" fillId="5" borderId="0" xfId="0" applyFont="1" applyFill="1"/>
    <xf numFmtId="0" fontId="27" fillId="5" borderId="19" xfId="0" applyFont="1" applyFill="1" applyBorder="1"/>
    <xf numFmtId="0" fontId="6" fillId="5" borderId="1" xfId="0" applyFont="1" applyFill="1" applyBorder="1" applyAlignment="1">
      <alignment vertical="center"/>
    </xf>
    <xf numFmtId="177" fontId="1" fillId="5" borderId="1" xfId="0" applyNumberFormat="1" applyFont="1" applyFill="1" applyBorder="1" applyAlignment="1">
      <alignment vertical="center"/>
    </xf>
    <xf numFmtId="181" fontId="1" fillId="5" borderId="1" xfId="0" applyNumberFormat="1" applyFont="1" applyFill="1" applyBorder="1" applyAlignment="1">
      <alignment horizontal="right" vertical="center"/>
    </xf>
    <xf numFmtId="176" fontId="1" fillId="5" borderId="73" xfId="0" applyNumberFormat="1" applyFont="1" applyFill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182" fontId="1" fillId="5" borderId="3" xfId="0" applyNumberFormat="1" applyFont="1" applyFill="1" applyBorder="1" applyAlignment="1">
      <alignment vertical="center"/>
    </xf>
    <xf numFmtId="176" fontId="22" fillId="5" borderId="108" xfId="0" applyNumberFormat="1" applyFont="1" applyFill="1" applyBorder="1" applyAlignment="1">
      <alignment vertical="center"/>
    </xf>
    <xf numFmtId="181" fontId="1" fillId="5" borderId="0" xfId="0" applyNumberFormat="1" applyFont="1" applyFill="1" applyAlignment="1">
      <alignment horizontal="right" vertical="center"/>
    </xf>
    <xf numFmtId="0" fontId="49" fillId="0" borderId="37" xfId="0" applyFont="1" applyBorder="1" applyAlignment="1">
      <alignment horizontal="center" vertical="center"/>
    </xf>
    <xf numFmtId="0" fontId="75" fillId="0" borderId="0" xfId="0" applyFont="1" applyAlignment="1"/>
    <xf numFmtId="0" fontId="1" fillId="5" borderId="33" xfId="0" applyFont="1" applyFill="1" applyBorder="1" applyAlignment="1">
      <alignment vertical="center"/>
    </xf>
    <xf numFmtId="3" fontId="48" fillId="0" borderId="0" xfId="0" applyNumberFormat="1" applyFont="1" applyAlignment="1">
      <alignment vertical="center"/>
    </xf>
    <xf numFmtId="3" fontId="48" fillId="0" borderId="0" xfId="0" applyNumberFormat="1" applyFont="1" applyAlignment="1">
      <alignment horizontal="right" vertical="center"/>
    </xf>
    <xf numFmtId="0" fontId="48" fillId="0" borderId="0" xfId="0" applyFont="1" applyAlignment="1">
      <alignment horizontal="right" vertical="center"/>
    </xf>
    <xf numFmtId="0" fontId="48" fillId="0" borderId="0" xfId="0" applyFont="1" applyAlignment="1"/>
    <xf numFmtId="0" fontId="81" fillId="13" borderId="27" xfId="0" applyFont="1" applyFill="1" applyBorder="1" applyAlignment="1">
      <alignment horizontal="center" vertical="center"/>
    </xf>
    <xf numFmtId="177" fontId="1" fillId="5" borderId="0" xfId="0" applyNumberFormat="1" applyFont="1" applyFill="1" applyAlignment="1">
      <alignment horizontal="right" vertical="center"/>
    </xf>
    <xf numFmtId="176" fontId="1" fillId="5" borderId="19" xfId="0" applyNumberFormat="1" applyFont="1" applyFill="1" applyBorder="1" applyAlignment="1">
      <alignment horizontal="right" vertical="center"/>
    </xf>
    <xf numFmtId="3" fontId="81" fillId="13" borderId="23" xfId="0" applyNumberFormat="1" applyFont="1" applyFill="1" applyBorder="1" applyAlignment="1">
      <alignment horizontal="center" vertical="center"/>
    </xf>
    <xf numFmtId="3" fontId="82" fillId="0" borderId="83" xfId="0" applyNumberFormat="1" applyFont="1" applyBorder="1" applyAlignment="1">
      <alignment horizontal="right" vertical="center"/>
    </xf>
    <xf numFmtId="0" fontId="23" fillId="5" borderId="33" xfId="0" applyFont="1" applyFill="1" applyBorder="1" applyAlignment="1">
      <alignment vertical="center"/>
    </xf>
    <xf numFmtId="0" fontId="81" fillId="13" borderId="23" xfId="0" applyFont="1" applyFill="1" applyBorder="1" applyAlignment="1">
      <alignment horizontal="center" vertical="center"/>
    </xf>
    <xf numFmtId="182" fontId="22" fillId="5" borderId="0" xfId="0" applyNumberFormat="1" applyFont="1" applyFill="1" applyAlignment="1">
      <alignment vertical="center"/>
    </xf>
    <xf numFmtId="176" fontId="22" fillId="5" borderId="19" xfId="0" applyNumberFormat="1" applyFont="1" applyFill="1" applyBorder="1" applyAlignment="1">
      <alignment vertical="center"/>
    </xf>
    <xf numFmtId="192" fontId="49" fillId="0" borderId="83" xfId="0" applyNumberFormat="1" applyFont="1" applyBorder="1" applyAlignment="1">
      <alignment horizontal="right" vertical="center"/>
    </xf>
    <xf numFmtId="3" fontId="81" fillId="13" borderId="21" xfId="0" applyNumberFormat="1" applyFont="1" applyFill="1" applyBorder="1" applyAlignment="1">
      <alignment horizontal="center" vertical="center"/>
    </xf>
    <xf numFmtId="176" fontId="46" fillId="0" borderId="83" xfId="0" applyNumberFormat="1" applyFont="1" applyBorder="1" applyAlignment="1">
      <alignment vertical="center"/>
    </xf>
    <xf numFmtId="211" fontId="81" fillId="13" borderId="21" xfId="0" applyNumberFormat="1" applyFont="1" applyFill="1" applyBorder="1" applyAlignment="1">
      <alignment horizontal="right" vertical="center"/>
    </xf>
    <xf numFmtId="0" fontId="83" fillId="13" borderId="21" xfId="0" applyFont="1" applyFill="1" applyBorder="1" applyAlignment="1">
      <alignment horizontal="center"/>
    </xf>
    <xf numFmtId="176" fontId="1" fillId="5" borderId="19" xfId="0" applyNumberFormat="1" applyFont="1" applyFill="1" applyBorder="1" applyAlignment="1">
      <alignment horizontal="right" vertical="center"/>
    </xf>
    <xf numFmtId="0" fontId="86" fillId="0" borderId="85" xfId="0" applyFont="1" applyBorder="1" applyAlignment="1">
      <alignment horizontal="center" vertical="center"/>
    </xf>
    <xf numFmtId="3" fontId="82" fillId="0" borderId="85" xfId="0" applyNumberFormat="1" applyFont="1" applyBorder="1" applyAlignment="1">
      <alignment horizontal="right" vertical="center"/>
    </xf>
    <xf numFmtId="3" fontId="85" fillId="0" borderId="21" xfId="0" applyNumberFormat="1" applyFont="1" applyBorder="1" applyAlignment="1">
      <alignment horizontal="right" vertical="center"/>
    </xf>
    <xf numFmtId="211" fontId="81" fillId="0" borderId="21" xfId="0" applyNumberFormat="1" applyFont="1" applyBorder="1" applyAlignment="1">
      <alignment horizontal="right" vertical="center"/>
    </xf>
    <xf numFmtId="0" fontId="85" fillId="0" borderId="21" xfId="0" applyFont="1" applyBorder="1" applyAlignment="1">
      <alignment vertical="center"/>
    </xf>
    <xf numFmtId="192" fontId="49" fillId="0" borderId="85" xfId="0" applyNumberFormat="1" applyFont="1" applyBorder="1" applyAlignment="1">
      <alignment horizontal="right" vertical="center"/>
    </xf>
    <xf numFmtId="0" fontId="46" fillId="0" borderId="85" xfId="0" applyFont="1" applyBorder="1" applyAlignment="1">
      <alignment vertical="center"/>
    </xf>
    <xf numFmtId="0" fontId="84" fillId="0" borderId="86" xfId="0" applyFont="1" applyBorder="1" applyAlignment="1">
      <alignment vertical="center"/>
    </xf>
    <xf numFmtId="3" fontId="87" fillId="0" borderId="86" xfId="0" applyNumberFormat="1" applyFont="1" applyBorder="1" applyAlignment="1">
      <alignment horizontal="right" vertical="center"/>
    </xf>
    <xf numFmtId="176" fontId="2" fillId="5" borderId="0" xfId="0" applyNumberFormat="1" applyFont="1" applyFill="1" applyAlignment="1">
      <alignment vertical="center"/>
    </xf>
    <xf numFmtId="176" fontId="1" fillId="5" borderId="0" xfId="0" applyNumberFormat="1" applyFont="1" applyFill="1" applyAlignment="1">
      <alignment horizontal="center" vertical="center"/>
    </xf>
    <xf numFmtId="0" fontId="84" fillId="0" borderId="27" xfId="0" applyFont="1" applyBorder="1" applyAlignment="1">
      <alignment vertical="center"/>
    </xf>
    <xf numFmtId="3" fontId="84" fillId="0" borderId="86" xfId="0" applyNumberFormat="1" applyFont="1" applyBorder="1" applyAlignment="1">
      <alignment horizontal="right" vertical="center"/>
    </xf>
    <xf numFmtId="3" fontId="81" fillId="12" borderId="21" xfId="0" applyNumberFormat="1" applyFont="1" applyFill="1" applyBorder="1" applyAlignment="1">
      <alignment horizontal="right" vertical="center"/>
    </xf>
    <xf numFmtId="211" fontId="81" fillId="12" borderId="21" xfId="0" applyNumberFormat="1" applyFont="1" applyFill="1" applyBorder="1" applyAlignment="1">
      <alignment horizontal="right" vertical="center"/>
    </xf>
    <xf numFmtId="0" fontId="83" fillId="12" borderId="21" xfId="0" applyFont="1" applyFill="1" applyBorder="1" applyAlignment="1">
      <alignment vertical="center"/>
    </xf>
    <xf numFmtId="3" fontId="84" fillId="0" borderId="27" xfId="0" applyNumberFormat="1" applyFont="1" applyBorder="1" applyAlignment="1">
      <alignment horizontal="right" vertical="center"/>
    </xf>
    <xf numFmtId="211" fontId="85" fillId="0" borderId="21" xfId="0" applyNumberFormat="1" applyFont="1" applyBorder="1" applyAlignment="1">
      <alignment horizontal="right" vertical="center"/>
    </xf>
    <xf numFmtId="0" fontId="86" fillId="0" borderId="83" xfId="0" applyFont="1" applyBorder="1" applyAlignment="1">
      <alignment horizontal="center" vertical="center"/>
    </xf>
    <xf numFmtId="0" fontId="83" fillId="12" borderId="21" xfId="0" applyFont="1" applyFill="1" applyBorder="1" applyAlignment="1">
      <alignment horizontal="center" vertical="center"/>
    </xf>
    <xf numFmtId="3" fontId="84" fillId="0" borderId="86" xfId="0" applyNumberFormat="1" applyFont="1" applyBorder="1" applyAlignment="1">
      <alignment horizontal="right" vertical="center"/>
    </xf>
    <xf numFmtId="0" fontId="88" fillId="0" borderId="0" xfId="0" applyFont="1" applyAlignment="1">
      <alignment vertical="center"/>
    </xf>
    <xf numFmtId="176" fontId="2" fillId="5" borderId="0" xfId="0" applyNumberFormat="1" applyFont="1" applyFill="1" applyAlignment="1">
      <alignment vertical="center"/>
    </xf>
    <xf numFmtId="192" fontId="52" fillId="0" borderId="0" xfId="0" applyNumberFormat="1" applyFont="1" applyAlignment="1">
      <alignment vertical="center"/>
    </xf>
    <xf numFmtId="0" fontId="89" fillId="0" borderId="36" xfId="0" applyFont="1" applyBorder="1" applyAlignment="1">
      <alignment vertical="center"/>
    </xf>
    <xf numFmtId="0" fontId="84" fillId="0" borderId="0" xfId="0" applyFont="1" applyAlignment="1">
      <alignment vertical="center"/>
    </xf>
    <xf numFmtId="0" fontId="85" fillId="0" borderId="23" xfId="0" applyFont="1" applyBorder="1" applyAlignment="1">
      <alignment vertical="center"/>
    </xf>
    <xf numFmtId="0" fontId="52" fillId="0" borderId="83" xfId="0" applyFont="1" applyBorder="1" applyAlignment="1">
      <alignment vertical="center"/>
    </xf>
    <xf numFmtId="0" fontId="85" fillId="0" borderId="27" xfId="0" applyFont="1" applyBorder="1" applyAlignment="1">
      <alignment horizontal="left" vertical="center"/>
    </xf>
    <xf numFmtId="3" fontId="84" fillId="0" borderId="27" xfId="0" applyNumberFormat="1" applyFont="1" applyBorder="1" applyAlignment="1">
      <alignment horizontal="right" vertical="center"/>
    </xf>
    <xf numFmtId="182" fontId="1" fillId="5" borderId="0" xfId="0" applyNumberFormat="1" applyFont="1" applyFill="1" applyAlignment="1">
      <alignment vertical="center"/>
    </xf>
    <xf numFmtId="0" fontId="84" fillId="0" borderId="0" xfId="0" applyFont="1" applyAlignment="1">
      <alignment vertical="center"/>
    </xf>
    <xf numFmtId="0" fontId="48" fillId="0" borderId="27" xfId="0" applyFont="1" applyBorder="1" applyAlignment="1">
      <alignment vertical="center"/>
    </xf>
    <xf numFmtId="0" fontId="90" fillId="0" borderId="0" xfId="0" applyFont="1" applyAlignment="1">
      <alignment vertical="center"/>
    </xf>
    <xf numFmtId="0" fontId="90" fillId="0" borderId="0" xfId="0" applyFont="1"/>
    <xf numFmtId="0" fontId="84" fillId="0" borderId="27" xfId="0" applyFont="1" applyBorder="1" applyAlignment="1">
      <alignment horizontal="right" vertical="center"/>
    </xf>
    <xf numFmtId="0" fontId="75" fillId="0" borderId="0" xfId="0" applyFont="1" applyAlignment="1"/>
    <xf numFmtId="0" fontId="75" fillId="0" borderId="0" xfId="0" applyFont="1" applyAlignment="1">
      <alignment vertical="center"/>
    </xf>
    <xf numFmtId="0" fontId="81" fillId="13" borderId="25" xfId="0" applyFont="1" applyFill="1" applyBorder="1" applyAlignment="1">
      <alignment horizontal="center" vertical="center"/>
    </xf>
    <xf numFmtId="0" fontId="81" fillId="13" borderId="21" xfId="0" applyFont="1" applyFill="1" applyBorder="1" applyAlignment="1">
      <alignment horizontal="center" vertical="center"/>
    </xf>
    <xf numFmtId="0" fontId="84" fillId="0" borderId="27" xfId="0" applyFont="1" applyBorder="1" applyAlignment="1">
      <alignment vertical="center" wrapText="1"/>
    </xf>
    <xf numFmtId="211" fontId="81" fillId="13" borderId="21" xfId="0" applyNumberFormat="1" applyFont="1" applyFill="1" applyBorder="1" applyAlignment="1">
      <alignment horizontal="right" vertical="center"/>
    </xf>
    <xf numFmtId="0" fontId="83" fillId="13" borderId="21" xfId="0" applyFont="1" applyFill="1" applyBorder="1" applyAlignment="1">
      <alignment horizontal="center" vertical="center"/>
    </xf>
    <xf numFmtId="177" fontId="1" fillId="5" borderId="1" xfId="0" applyNumberFormat="1" applyFont="1" applyFill="1" applyBorder="1" applyAlignment="1">
      <alignment horizontal="right" vertical="center"/>
    </xf>
    <xf numFmtId="182" fontId="1" fillId="5" borderId="1" xfId="0" applyNumberFormat="1" applyFont="1" applyFill="1" applyBorder="1" applyAlignment="1">
      <alignment horizontal="right" vertical="center"/>
    </xf>
    <xf numFmtId="3" fontId="85" fillId="0" borderId="36" xfId="0" applyNumberFormat="1" applyFont="1" applyBorder="1" applyAlignment="1">
      <alignment horizontal="right" vertical="center"/>
    </xf>
    <xf numFmtId="211" fontId="81" fillId="0" borderId="21" xfId="0" applyNumberFormat="1" applyFont="1" applyBorder="1" applyAlignment="1">
      <alignment horizontal="right" vertical="center"/>
    </xf>
    <xf numFmtId="0" fontId="91" fillId="0" borderId="27" xfId="0" applyFont="1" applyBorder="1" applyAlignment="1">
      <alignment vertical="center"/>
    </xf>
    <xf numFmtId="3" fontId="85" fillId="0" borderId="16" xfId="0" applyNumberFormat="1" applyFont="1" applyBorder="1" applyAlignment="1">
      <alignment horizontal="right" vertical="center"/>
    </xf>
    <xf numFmtId="3" fontId="85" fillId="0" borderId="23" xfId="0" applyNumberFormat="1" applyFont="1" applyBorder="1" applyAlignment="1">
      <alignment horizontal="right" vertical="center"/>
    </xf>
    <xf numFmtId="3" fontId="81" fillId="12" borderId="36" xfId="0" applyNumberFormat="1" applyFont="1" applyFill="1" applyBorder="1" applyAlignment="1">
      <alignment horizontal="right" vertical="center"/>
    </xf>
    <xf numFmtId="211" fontId="81" fillId="12" borderId="21" xfId="0" applyNumberFormat="1" applyFont="1" applyFill="1" applyBorder="1" applyAlignment="1">
      <alignment horizontal="right" vertical="center"/>
    </xf>
    <xf numFmtId="0" fontId="81" fillId="12" borderId="36" xfId="0" applyFont="1" applyFill="1" applyBorder="1" applyAlignment="1">
      <alignment horizontal="center" vertical="center"/>
    </xf>
    <xf numFmtId="0" fontId="86" fillId="0" borderId="27" xfId="0" applyFont="1" applyBorder="1" applyAlignment="1">
      <alignment vertical="center"/>
    </xf>
    <xf numFmtId="0" fontId="86" fillId="0" borderId="27" xfId="0" applyFont="1" applyBorder="1" applyAlignment="1"/>
    <xf numFmtId="0" fontId="85" fillId="0" borderId="13" xfId="0" applyFont="1" applyBorder="1" applyAlignment="1">
      <alignment horizontal="left" vertical="center"/>
    </xf>
    <xf numFmtId="0" fontId="40" fillId="5" borderId="16" xfId="0" applyFont="1" applyFill="1" applyBorder="1" applyAlignment="1">
      <alignment vertical="center"/>
    </xf>
    <xf numFmtId="0" fontId="81" fillId="12" borderId="21" xfId="0" applyFont="1" applyFill="1" applyBorder="1" applyAlignment="1">
      <alignment horizontal="center" vertical="center"/>
    </xf>
    <xf numFmtId="3" fontId="85" fillId="5" borderId="21" xfId="0" applyNumberFormat="1" applyFont="1" applyFill="1" applyBorder="1" applyAlignment="1">
      <alignment horizontal="right" vertical="center"/>
    </xf>
    <xf numFmtId="0" fontId="85" fillId="5" borderId="27" xfId="0" applyFont="1" applyFill="1" applyBorder="1" applyAlignment="1">
      <alignment horizontal="left" vertical="center"/>
    </xf>
    <xf numFmtId="0" fontId="81" fillId="12" borderId="21" xfId="0" applyFont="1" applyFill="1" applyBorder="1" applyAlignment="1">
      <alignment vertical="center"/>
    </xf>
    <xf numFmtId="182" fontId="1" fillId="0" borderId="0" xfId="0" applyNumberFormat="1" applyFont="1" applyAlignment="1">
      <alignment vertical="center"/>
    </xf>
    <xf numFmtId="0" fontId="84" fillId="0" borderId="86" xfId="0" applyFont="1" applyBorder="1" applyAlignment="1">
      <alignment horizontal="right" vertical="center"/>
    </xf>
    <xf numFmtId="0" fontId="81" fillId="12" borderId="36" xfId="0" applyFont="1" applyFill="1" applyBorder="1" applyAlignment="1">
      <alignment vertical="center"/>
    </xf>
    <xf numFmtId="0" fontId="85" fillId="0" borderId="21" xfId="0" applyFont="1" applyBorder="1" applyAlignment="1">
      <alignment horizontal="center" vertical="center"/>
    </xf>
    <xf numFmtId="10" fontId="6" fillId="0" borderId="33" xfId="0" applyNumberFormat="1" applyFont="1" applyBorder="1" applyAlignment="1">
      <alignment vertical="center"/>
    </xf>
    <xf numFmtId="49" fontId="2" fillId="5" borderId="33" xfId="0" applyNumberFormat="1" applyFont="1" applyFill="1" applyBorder="1" applyAlignment="1">
      <alignment horizontal="left"/>
    </xf>
    <xf numFmtId="0" fontId="1" fillId="5" borderId="0" xfId="0" applyFont="1" applyFill="1" applyAlignment="1"/>
    <xf numFmtId="176" fontId="22" fillId="5" borderId="42" xfId="0" applyNumberFormat="1" applyFont="1" applyFill="1" applyBorder="1" applyAlignment="1"/>
    <xf numFmtId="0" fontId="85" fillId="0" borderId="25" xfId="0" applyFont="1" applyBorder="1" applyAlignment="1">
      <alignment horizontal="left" vertical="center"/>
    </xf>
    <xf numFmtId="0" fontId="86" fillId="0" borderId="27" xfId="0" applyFont="1" applyBorder="1" applyAlignment="1">
      <alignment vertical="center"/>
    </xf>
    <xf numFmtId="0" fontId="1" fillId="5" borderId="33" xfId="0" applyFont="1" applyFill="1" applyBorder="1" applyAlignment="1"/>
    <xf numFmtId="0" fontId="85" fillId="0" borderId="21" xfId="0" applyFont="1" applyBorder="1" applyAlignment="1">
      <alignment horizontal="left" vertical="center"/>
    </xf>
    <xf numFmtId="176" fontId="1" fillId="5" borderId="19" xfId="0" applyNumberFormat="1" applyFont="1" applyFill="1" applyBorder="1" applyAlignment="1"/>
    <xf numFmtId="49" fontId="1" fillId="5" borderId="33" xfId="0" applyNumberFormat="1" applyFont="1" applyFill="1" applyBorder="1" applyAlignment="1">
      <alignment horizontal="left"/>
    </xf>
    <xf numFmtId="177" fontId="1" fillId="5" borderId="0" xfId="0" applyNumberFormat="1" applyFont="1" applyFill="1" applyAlignment="1"/>
    <xf numFmtId="189" fontId="1" fillId="5" borderId="0" xfId="0" applyNumberFormat="1" applyFont="1" applyFill="1" applyAlignment="1">
      <alignment horizontal="right"/>
    </xf>
    <xf numFmtId="176" fontId="1" fillId="5" borderId="19" xfId="0" applyNumberFormat="1" applyFont="1" applyFill="1" applyBorder="1" applyAlignment="1"/>
    <xf numFmtId="0" fontId="46" fillId="0" borderId="27" xfId="0" applyFont="1" applyBorder="1" applyAlignment="1">
      <alignment vertical="center" wrapText="1"/>
    </xf>
    <xf numFmtId="0" fontId="22" fillId="5" borderId="0" xfId="0" applyFont="1" applyFill="1" applyAlignment="1"/>
    <xf numFmtId="0" fontId="92" fillId="0" borderId="27" xfId="0" applyFont="1" applyBorder="1" applyAlignment="1">
      <alignment vertical="center"/>
    </xf>
    <xf numFmtId="3" fontId="92" fillId="0" borderId="27" xfId="0" applyNumberFormat="1" applyFont="1" applyBorder="1" applyAlignment="1">
      <alignment horizontal="right" vertical="center"/>
    </xf>
    <xf numFmtId="49" fontId="1" fillId="5" borderId="33" xfId="0" applyNumberFormat="1" applyFont="1" applyFill="1" applyBorder="1" applyAlignment="1">
      <alignment horizontal="left"/>
    </xf>
    <xf numFmtId="192" fontId="93" fillId="0" borderId="27" xfId="0" applyNumberFormat="1" applyFont="1" applyBorder="1" applyAlignment="1">
      <alignment horizontal="right" vertical="center"/>
    </xf>
    <xf numFmtId="0" fontId="94" fillId="0" borderId="27" xfId="0" applyFont="1" applyBorder="1" applyAlignment="1">
      <alignment vertical="center"/>
    </xf>
    <xf numFmtId="181" fontId="1" fillId="5" borderId="0" xfId="0" applyNumberFormat="1" applyFont="1" applyFill="1" applyAlignment="1"/>
    <xf numFmtId="0" fontId="49" fillId="5" borderId="37" xfId="0" applyFont="1" applyFill="1" applyBorder="1" applyAlignment="1">
      <alignment horizontal="center" vertical="center"/>
    </xf>
    <xf numFmtId="0" fontId="49" fillId="5" borderId="27" xfId="0" applyFont="1" applyFill="1" applyBorder="1" applyAlignment="1">
      <alignment horizontal="center" vertical="center"/>
    </xf>
    <xf numFmtId="181" fontId="25" fillId="5" borderId="0" xfId="0" applyNumberFormat="1" applyFont="1" applyFill="1" applyAlignment="1">
      <alignment horizontal="right" vertical="center"/>
    </xf>
    <xf numFmtId="3" fontId="51" fillId="5" borderId="27" xfId="0" applyNumberFormat="1" applyFont="1" applyFill="1" applyBorder="1" applyAlignment="1">
      <alignment horizontal="center" vertical="center"/>
    </xf>
    <xf numFmtId="182" fontId="1" fillId="5" borderId="0" xfId="0" applyNumberFormat="1" applyFont="1" applyFill="1" applyAlignment="1"/>
    <xf numFmtId="0" fontId="86" fillId="5" borderId="27" xfId="0" applyFont="1" applyFill="1" applyBorder="1" applyAlignment="1">
      <alignment horizontal="center" vertical="center"/>
    </xf>
    <xf numFmtId="3" fontId="82" fillId="5" borderId="27" xfId="0" applyNumberFormat="1" applyFont="1" applyFill="1" applyBorder="1" applyAlignment="1">
      <alignment horizontal="right" vertical="center"/>
    </xf>
    <xf numFmtId="192" fontId="49" fillId="5" borderId="27" xfId="0" applyNumberFormat="1" applyFont="1" applyFill="1" applyBorder="1" applyAlignment="1">
      <alignment horizontal="right" vertical="center"/>
    </xf>
    <xf numFmtId="0" fontId="46" fillId="5" borderId="27" xfId="0" applyFont="1" applyFill="1" applyBorder="1" applyAlignment="1">
      <alignment vertical="center"/>
    </xf>
    <xf numFmtId="3" fontId="85" fillId="0" borderId="27" xfId="0" applyNumberFormat="1" applyFont="1" applyBorder="1" applyAlignment="1">
      <alignment horizontal="right" vertical="center"/>
    </xf>
    <xf numFmtId="0" fontId="84" fillId="5" borderId="27" xfId="0" applyFont="1" applyFill="1" applyBorder="1" applyAlignment="1">
      <alignment vertical="center"/>
    </xf>
    <xf numFmtId="3" fontId="84" fillId="5" borderId="27" xfId="0" applyNumberFormat="1" applyFont="1" applyFill="1" applyBorder="1" applyAlignment="1">
      <alignment horizontal="right" vertical="center"/>
    </xf>
    <xf numFmtId="192" fontId="0" fillId="5" borderId="27" xfId="0" applyNumberFormat="1" applyFont="1" applyFill="1" applyBorder="1" applyAlignment="1">
      <alignment horizontal="right" vertical="center"/>
    </xf>
    <xf numFmtId="0" fontId="86" fillId="5" borderId="27" xfId="0" applyFont="1" applyFill="1" applyBorder="1"/>
    <xf numFmtId="0" fontId="48" fillId="5" borderId="27" xfId="0" applyFont="1" applyFill="1" applyBorder="1" applyAlignment="1">
      <alignment vertical="center"/>
    </xf>
    <xf numFmtId="3" fontId="85" fillId="0" borderId="25" xfId="0" applyNumberFormat="1" applyFont="1" applyBorder="1" applyAlignment="1">
      <alignment horizontal="right" vertical="center"/>
    </xf>
    <xf numFmtId="0" fontId="84" fillId="5" borderId="27" xfId="0" applyFont="1" applyFill="1" applyBorder="1" applyAlignment="1">
      <alignment horizontal="right" vertical="center"/>
    </xf>
    <xf numFmtId="0" fontId="1" fillId="5" borderId="33" xfId="0" applyFont="1" applyFill="1" applyBorder="1" applyAlignment="1">
      <alignment horizontal="left"/>
    </xf>
    <xf numFmtId="0" fontId="2" fillId="5" borderId="33" xfId="0" applyFont="1" applyFill="1" applyBorder="1" applyAlignment="1">
      <alignment horizontal="left"/>
    </xf>
    <xf numFmtId="0" fontId="85" fillId="0" borderId="21" xfId="0" applyFont="1" applyBorder="1" applyAlignment="1">
      <alignment vertical="center"/>
    </xf>
    <xf numFmtId="49" fontId="2" fillId="5" borderId="33" xfId="0" applyNumberFormat="1" applyFont="1" applyFill="1" applyBorder="1" applyAlignment="1">
      <alignment horizontal="left" vertical="center"/>
    </xf>
    <xf numFmtId="49" fontId="1" fillId="5" borderId="33" xfId="0" applyNumberFormat="1" applyFont="1" applyFill="1" applyBorder="1" applyAlignment="1">
      <alignment horizontal="left" vertical="center"/>
    </xf>
    <xf numFmtId="211" fontId="27" fillId="0" borderId="0" xfId="0" applyNumberFormat="1" applyFont="1" applyAlignment="1">
      <alignment vertical="center"/>
    </xf>
    <xf numFmtId="211" fontId="27" fillId="0" borderId="0" xfId="0" applyNumberFormat="1" applyFont="1" applyAlignment="1">
      <alignment vertical="center"/>
    </xf>
    <xf numFmtId="10" fontId="6" fillId="0" borderId="22" xfId="0" applyNumberFormat="1" applyFont="1" applyBorder="1" applyAlignment="1">
      <alignment vertical="center"/>
    </xf>
    <xf numFmtId="49" fontId="1" fillId="5" borderId="22" xfId="0" applyNumberFormat="1" applyFont="1" applyFill="1" applyBorder="1" applyAlignment="1">
      <alignment horizontal="left" vertical="center"/>
    </xf>
    <xf numFmtId="177" fontId="1" fillId="5" borderId="7" xfId="0" applyNumberFormat="1" applyFont="1" applyFill="1" applyBorder="1" applyAlignment="1">
      <alignment vertical="center"/>
    </xf>
    <xf numFmtId="181" fontId="1" fillId="5" borderId="7" xfId="0" applyNumberFormat="1" applyFont="1" applyFill="1" applyBorder="1" applyAlignment="1">
      <alignment vertical="center"/>
    </xf>
    <xf numFmtId="0" fontId="6" fillId="5" borderId="7" xfId="0" applyFont="1" applyFill="1" applyBorder="1" applyAlignment="1">
      <alignment vertical="center"/>
    </xf>
    <xf numFmtId="0" fontId="48" fillId="0" borderId="86" xfId="0" applyFont="1" applyBorder="1" applyAlignment="1">
      <alignment vertical="center" wrapText="1"/>
    </xf>
    <xf numFmtId="0" fontId="1" fillId="3" borderId="50" xfId="0" applyFont="1" applyFill="1" applyBorder="1" applyAlignment="1">
      <alignment vertical="center"/>
    </xf>
    <xf numFmtId="177" fontId="1" fillId="3" borderId="50" xfId="0" applyNumberFormat="1" applyFont="1" applyFill="1" applyBorder="1" applyAlignment="1">
      <alignment vertical="center"/>
    </xf>
    <xf numFmtId="182" fontId="1" fillId="3" borderId="50" xfId="0" applyNumberFormat="1" applyFont="1" applyFill="1" applyBorder="1" applyAlignment="1">
      <alignment vertical="center"/>
    </xf>
    <xf numFmtId="0" fontId="6" fillId="3" borderId="44" xfId="0" applyFont="1" applyFill="1" applyBorder="1" applyAlignment="1">
      <alignment vertical="center"/>
    </xf>
    <xf numFmtId="176" fontId="1" fillId="3" borderId="51" xfId="0" applyNumberFormat="1" applyFont="1" applyFill="1" applyBorder="1" applyAlignment="1">
      <alignment vertical="center"/>
    </xf>
    <xf numFmtId="177" fontId="1" fillId="11" borderId="50" xfId="0" applyNumberFormat="1" applyFont="1" applyFill="1" applyBorder="1" applyAlignment="1">
      <alignment vertical="center"/>
    </xf>
    <xf numFmtId="182" fontId="1" fillId="11" borderId="50" xfId="0" applyNumberFormat="1" applyFont="1" applyFill="1" applyBorder="1" applyAlignment="1">
      <alignment vertical="center"/>
    </xf>
    <xf numFmtId="0" fontId="6" fillId="11" borderId="44" xfId="0" applyFont="1" applyFill="1" applyBorder="1" applyAlignment="1">
      <alignment vertical="center"/>
    </xf>
    <xf numFmtId="176" fontId="22" fillId="11" borderId="42" xfId="0" applyNumberFormat="1" applyFont="1" applyFill="1" applyBorder="1" applyAlignment="1">
      <alignment vertical="center"/>
    </xf>
    <xf numFmtId="0" fontId="1" fillId="5" borderId="7" xfId="0" applyFont="1" applyFill="1" applyBorder="1" applyAlignment="1">
      <alignment vertical="center"/>
    </xf>
    <xf numFmtId="182" fontId="1" fillId="5" borderId="7" xfId="0" applyNumberFormat="1" applyFont="1" applyFill="1" applyBorder="1" applyAlignment="1">
      <alignment vertical="center"/>
    </xf>
    <xf numFmtId="0" fontId="6" fillId="5" borderId="20" xfId="0" applyFont="1" applyFill="1" applyBorder="1" applyAlignment="1">
      <alignment vertical="center"/>
    </xf>
    <xf numFmtId="0" fontId="1" fillId="11" borderId="88" xfId="0" applyFont="1" applyFill="1" applyBorder="1" applyAlignment="1">
      <alignment vertical="center"/>
    </xf>
    <xf numFmtId="177" fontId="1" fillId="11" borderId="88" xfId="0" applyNumberFormat="1" applyFont="1" applyFill="1" applyBorder="1" applyAlignment="1">
      <alignment vertical="center"/>
    </xf>
    <xf numFmtId="182" fontId="1" fillId="11" borderId="88" xfId="0" applyNumberFormat="1" applyFont="1" applyFill="1" applyBorder="1" applyAlignment="1">
      <alignment vertical="center"/>
    </xf>
    <xf numFmtId="0" fontId="6" fillId="11" borderId="50" xfId="0" applyFont="1" applyFill="1" applyBorder="1" applyAlignment="1">
      <alignment vertical="center"/>
    </xf>
    <xf numFmtId="176" fontId="22" fillId="11" borderId="66" xfId="0" applyNumberFormat="1" applyFont="1" applyFill="1" applyBorder="1" applyAlignment="1">
      <alignment vertical="center"/>
    </xf>
    <xf numFmtId="0" fontId="2" fillId="0" borderId="52" xfId="0" applyFont="1" applyBorder="1" applyAlignment="1">
      <alignment vertical="center"/>
    </xf>
    <xf numFmtId="177" fontId="1" fillId="0" borderId="50" xfId="0" applyNumberFormat="1" applyFont="1" applyBorder="1" applyAlignment="1">
      <alignment vertical="center"/>
    </xf>
    <xf numFmtId="182" fontId="1" fillId="0" borderId="50" xfId="0" applyNumberFormat="1" applyFont="1" applyBorder="1" applyAlignment="1">
      <alignment vertical="center"/>
    </xf>
    <xf numFmtId="0" fontId="6" fillId="0" borderId="50" xfId="0" applyFont="1" applyBorder="1" applyAlignment="1">
      <alignment vertical="center"/>
    </xf>
    <xf numFmtId="176" fontId="22" fillId="0" borderId="51" xfId="0" applyNumberFormat="1" applyFont="1" applyBorder="1" applyAlignment="1">
      <alignment vertical="center"/>
    </xf>
    <xf numFmtId="0" fontId="1" fillId="0" borderId="50" xfId="0" applyFont="1" applyBorder="1" applyAlignment="1">
      <alignment vertical="center"/>
    </xf>
    <xf numFmtId="0" fontId="6" fillId="0" borderId="44" xfId="0" applyFont="1" applyBorder="1" applyAlignment="1">
      <alignment vertical="center"/>
    </xf>
    <xf numFmtId="177" fontId="1" fillId="5" borderId="14" xfId="0" applyNumberFormat="1" applyFont="1" applyFill="1" applyBorder="1" applyAlignment="1">
      <alignment vertical="center"/>
    </xf>
    <xf numFmtId="182" fontId="1" fillId="5" borderId="14" xfId="0" applyNumberFormat="1" applyFont="1" applyFill="1" applyBorder="1" applyAlignment="1">
      <alignment vertical="center"/>
    </xf>
    <xf numFmtId="0" fontId="6" fillId="5" borderId="14" xfId="0" applyFont="1" applyFill="1" applyBorder="1" applyAlignment="1">
      <alignment vertical="center"/>
    </xf>
    <xf numFmtId="176" fontId="2" fillId="3" borderId="27" xfId="0" applyNumberFormat="1" applyFont="1" applyFill="1" applyBorder="1" applyAlignment="1">
      <alignment vertical="center"/>
    </xf>
    <xf numFmtId="0" fontId="12" fillId="14" borderId="49" xfId="0" applyFont="1" applyFill="1" applyBorder="1" applyAlignment="1">
      <alignment vertical="center"/>
    </xf>
    <xf numFmtId="176" fontId="23" fillId="14" borderId="42" xfId="0" applyNumberFormat="1" applyFont="1" applyFill="1" applyBorder="1" applyAlignment="1">
      <alignment vertical="center"/>
    </xf>
    <xf numFmtId="0" fontId="6" fillId="5" borderId="37" xfId="0" applyFont="1" applyFill="1" applyBorder="1" applyAlignment="1">
      <alignment vertical="center"/>
    </xf>
    <xf numFmtId="0" fontId="2" fillId="5" borderId="33" xfId="0" applyFont="1" applyFill="1" applyBorder="1" applyAlignment="1">
      <alignment vertical="center" shrinkToFit="1"/>
    </xf>
    <xf numFmtId="176" fontId="1" fillId="5" borderId="60" xfId="0" applyNumberFormat="1" applyFont="1" applyFill="1" applyBorder="1" applyAlignment="1">
      <alignment vertical="center"/>
    </xf>
    <xf numFmtId="176" fontId="1" fillId="5" borderId="33" xfId="0" applyNumberFormat="1" applyFont="1" applyFill="1" applyBorder="1" applyAlignment="1">
      <alignment vertical="center"/>
    </xf>
    <xf numFmtId="176" fontId="1" fillId="5" borderId="33" xfId="0" applyNumberFormat="1" applyFont="1" applyFill="1" applyBorder="1" applyAlignment="1">
      <alignment vertical="center"/>
    </xf>
    <xf numFmtId="0" fontId="2" fillId="5" borderId="10" xfId="0" applyFont="1" applyFill="1" applyBorder="1" applyAlignment="1">
      <alignment vertical="center" shrinkToFit="1"/>
    </xf>
    <xf numFmtId="181" fontId="1" fillId="5" borderId="14" xfId="0" applyNumberFormat="1" applyFont="1" applyFill="1" applyBorder="1" applyAlignment="1">
      <alignment vertical="center"/>
    </xf>
    <xf numFmtId="176" fontId="1" fillId="5" borderId="22" xfId="0" applyNumberFormat="1" applyFont="1" applyFill="1" applyBorder="1" applyAlignment="1">
      <alignment vertical="center"/>
    </xf>
    <xf numFmtId="176" fontId="25" fillId="5" borderId="9" xfId="0" applyNumberFormat="1" applyFont="1" applyFill="1" applyBorder="1" applyAlignment="1">
      <alignment vertical="center"/>
    </xf>
    <xf numFmtId="176" fontId="22" fillId="5" borderId="60" xfId="0" applyNumberFormat="1" applyFont="1" applyFill="1" applyBorder="1" applyAlignment="1">
      <alignment vertical="center"/>
    </xf>
    <xf numFmtId="176" fontId="25" fillId="5" borderId="33" xfId="0" applyNumberFormat="1" applyFont="1" applyFill="1" applyBorder="1" applyAlignment="1">
      <alignment vertical="center"/>
    </xf>
    <xf numFmtId="183" fontId="1" fillId="5" borderId="0" xfId="0" applyNumberFormat="1" applyFont="1" applyFill="1" applyAlignment="1">
      <alignment vertical="center"/>
    </xf>
    <xf numFmtId="194" fontId="1" fillId="5" borderId="0" xfId="0" applyNumberFormat="1" applyFont="1" applyFill="1" applyAlignment="1">
      <alignment vertical="center"/>
    </xf>
    <xf numFmtId="10" fontId="1" fillId="5" borderId="0" xfId="0" applyNumberFormat="1" applyFont="1" applyFill="1" applyAlignment="1">
      <alignment vertical="center"/>
    </xf>
    <xf numFmtId="10" fontId="1" fillId="5" borderId="0" xfId="0" applyNumberFormat="1" applyFont="1" applyFill="1" applyAlignment="1">
      <alignment vertical="center"/>
    </xf>
    <xf numFmtId="176" fontId="25" fillId="5" borderId="22" xfId="0" applyNumberFormat="1" applyFont="1" applyFill="1" applyBorder="1" applyAlignment="1">
      <alignment vertical="center"/>
    </xf>
    <xf numFmtId="10" fontId="1" fillId="5" borderId="7" xfId="0" applyNumberFormat="1" applyFont="1" applyFill="1" applyBorder="1" applyAlignment="1">
      <alignment vertical="center"/>
    </xf>
    <xf numFmtId="0" fontId="40" fillId="5" borderId="7" xfId="0" applyFont="1" applyFill="1" applyBorder="1" applyAlignment="1">
      <alignment vertical="center"/>
    </xf>
    <xf numFmtId="10" fontId="1" fillId="5" borderId="0" xfId="0" applyNumberFormat="1" applyFont="1" applyFill="1" applyAlignment="1">
      <alignment horizontal="right" vertical="center"/>
    </xf>
    <xf numFmtId="176" fontId="1" fillId="5" borderId="10" xfId="0" applyNumberFormat="1" applyFont="1" applyFill="1" applyBorder="1" applyAlignment="1">
      <alignment vertical="center"/>
    </xf>
    <xf numFmtId="0" fontId="1" fillId="5" borderId="23" xfId="0" applyFont="1" applyFill="1" applyBorder="1" applyAlignment="1">
      <alignment vertical="center"/>
    </xf>
    <xf numFmtId="0" fontId="1" fillId="5" borderId="33" xfId="0" applyFont="1" applyFill="1" applyBorder="1" applyAlignment="1">
      <alignment vertical="center" shrinkToFit="1"/>
    </xf>
    <xf numFmtId="0" fontId="1" fillId="5" borderId="22" xfId="0" applyFont="1" applyFill="1" applyBorder="1" applyAlignment="1">
      <alignment vertical="center" shrinkToFit="1"/>
    </xf>
    <xf numFmtId="176" fontId="25" fillId="5" borderId="7" xfId="0" applyNumberFormat="1" applyFont="1" applyFill="1" applyBorder="1" applyAlignment="1">
      <alignment vertical="center"/>
    </xf>
    <xf numFmtId="177" fontId="25" fillId="5" borderId="7" xfId="0" applyNumberFormat="1" applyFont="1" applyFill="1" applyBorder="1" applyAlignment="1">
      <alignment vertical="center"/>
    </xf>
    <xf numFmtId="181" fontId="25" fillId="5" borderId="7" xfId="0" applyNumberFormat="1" applyFont="1" applyFill="1" applyBorder="1" applyAlignment="1">
      <alignment vertical="center"/>
    </xf>
    <xf numFmtId="176" fontId="2" fillId="5" borderId="10" xfId="0" applyNumberFormat="1" applyFont="1" applyFill="1" applyBorder="1" applyAlignment="1">
      <alignment vertical="center"/>
    </xf>
    <xf numFmtId="10" fontId="1" fillId="0" borderId="13" xfId="0" applyNumberFormat="1" applyFont="1" applyBorder="1" applyAlignment="1">
      <alignment vertical="center"/>
    </xf>
    <xf numFmtId="182" fontId="25" fillId="5" borderId="0" xfId="0" applyNumberFormat="1" applyFont="1" applyFill="1" applyAlignment="1">
      <alignment vertical="center"/>
    </xf>
    <xf numFmtId="176" fontId="25" fillId="5" borderId="72" xfId="0" applyNumberFormat="1" applyFont="1" applyFill="1" applyBorder="1" applyAlignment="1">
      <alignment vertical="center"/>
    </xf>
    <xf numFmtId="181" fontId="1" fillId="5" borderId="1" xfId="0" applyNumberFormat="1" applyFont="1" applyFill="1" applyBorder="1" applyAlignment="1">
      <alignment horizontal="right" vertical="center"/>
    </xf>
    <xf numFmtId="176" fontId="25" fillId="5" borderId="73" xfId="0" applyNumberFormat="1" applyFont="1" applyFill="1" applyBorder="1" applyAlignment="1">
      <alignment vertical="center"/>
    </xf>
    <xf numFmtId="0" fontId="1" fillId="5" borderId="0" xfId="0" applyFont="1" applyFill="1" applyAlignment="1">
      <alignment horizontal="left" vertical="center" shrinkToFit="1"/>
    </xf>
    <xf numFmtId="176" fontId="1" fillId="5" borderId="27" xfId="0" applyNumberFormat="1" applyFont="1" applyFill="1" applyBorder="1" applyAlignment="1">
      <alignment horizontal="right" vertical="center"/>
    </xf>
    <xf numFmtId="10" fontId="1" fillId="5" borderId="42" xfId="0" applyNumberFormat="1" applyFont="1" applyFill="1" applyBorder="1" applyAlignment="1">
      <alignment horizontal="right" vertical="center"/>
    </xf>
    <xf numFmtId="176" fontId="1" fillId="5" borderId="22" xfId="0" applyNumberFormat="1" applyFont="1" applyFill="1" applyBorder="1" applyAlignment="1">
      <alignment vertical="center"/>
    </xf>
    <xf numFmtId="181" fontId="1" fillId="5" borderId="7" xfId="0" applyNumberFormat="1" applyFont="1" applyFill="1" applyBorder="1" applyAlignment="1">
      <alignment vertical="center"/>
    </xf>
    <xf numFmtId="176" fontId="2" fillId="5" borderId="10" xfId="0" applyNumberFormat="1" applyFont="1" applyFill="1" applyBorder="1" applyAlignment="1">
      <alignment horizontal="left" vertical="center"/>
    </xf>
    <xf numFmtId="0" fontId="1" fillId="5" borderId="14" xfId="0" applyFont="1" applyFill="1" applyBorder="1" applyAlignment="1">
      <alignment vertical="center"/>
    </xf>
    <xf numFmtId="0" fontId="2" fillId="5" borderId="14" xfId="0" applyFont="1" applyFill="1" applyBorder="1" applyAlignment="1">
      <alignment vertical="center" shrinkToFit="1"/>
    </xf>
    <xf numFmtId="0" fontId="1" fillId="5" borderId="0" xfId="0" applyFont="1" applyFill="1" applyAlignment="1">
      <alignment horizontal="right" vertical="center"/>
    </xf>
    <xf numFmtId="10" fontId="1" fillId="0" borderId="13" xfId="0" applyNumberFormat="1" applyFont="1" applyBorder="1" applyAlignment="1">
      <alignment horizontal="right" vertical="center"/>
    </xf>
    <xf numFmtId="176" fontId="1" fillId="5" borderId="72" xfId="0" applyNumberFormat="1" applyFont="1" applyFill="1" applyBorder="1" applyAlignment="1">
      <alignment vertical="center"/>
    </xf>
    <xf numFmtId="177" fontId="1" fillId="5" borderId="1" xfId="0" applyNumberFormat="1" applyFont="1" applyFill="1" applyBorder="1" applyAlignment="1">
      <alignment vertical="center"/>
    </xf>
    <xf numFmtId="0" fontId="1" fillId="5" borderId="10" xfId="0" applyFont="1" applyFill="1" applyBorder="1" applyAlignment="1">
      <alignment vertical="center"/>
    </xf>
    <xf numFmtId="176" fontId="1" fillId="5" borderId="14" xfId="0" applyNumberFormat="1" applyFont="1" applyFill="1" applyBorder="1" applyAlignment="1">
      <alignment vertical="center"/>
    </xf>
    <xf numFmtId="0" fontId="1" fillId="5" borderId="16" xfId="0" applyFont="1" applyFill="1" applyBorder="1" applyAlignment="1">
      <alignment vertical="center"/>
    </xf>
    <xf numFmtId="177" fontId="1" fillId="5" borderId="111" xfId="0" applyNumberFormat="1" applyFont="1" applyFill="1" applyBorder="1" applyAlignment="1">
      <alignment vertical="center"/>
    </xf>
    <xf numFmtId="10" fontId="1" fillId="5" borderId="112" xfId="0" applyNumberFormat="1" applyFont="1" applyFill="1" applyBorder="1" applyAlignment="1">
      <alignment vertical="center"/>
    </xf>
    <xf numFmtId="0" fontId="1" fillId="5" borderId="113" xfId="0" applyFont="1" applyFill="1" applyBorder="1" applyAlignment="1">
      <alignment vertical="center"/>
    </xf>
    <xf numFmtId="0" fontId="65" fillId="5" borderId="0" xfId="0" applyFont="1" applyFill="1" applyAlignment="1">
      <alignment vertical="center"/>
    </xf>
    <xf numFmtId="0" fontId="25" fillId="0" borderId="35" xfId="0" applyFont="1" applyBorder="1" applyAlignment="1">
      <alignment horizontal="center" vertical="center"/>
    </xf>
    <xf numFmtId="0" fontId="42" fillId="5" borderId="33" xfId="0" applyFont="1" applyFill="1" applyBorder="1" applyAlignment="1">
      <alignment vertical="center" shrinkToFit="1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horizontal="right" vertical="center"/>
    </xf>
    <xf numFmtId="0" fontId="1" fillId="5" borderId="33" xfId="0" applyFont="1" applyFill="1" applyBorder="1" applyAlignment="1">
      <alignment horizontal="left" vertical="center" shrinkToFit="1"/>
    </xf>
    <xf numFmtId="0" fontId="42" fillId="5" borderId="10" xfId="0" applyFont="1" applyFill="1" applyBorder="1" applyAlignment="1">
      <alignment vertical="center" shrinkToFit="1"/>
    </xf>
    <xf numFmtId="0" fontId="25" fillId="5" borderId="14" xfId="0" applyFont="1" applyFill="1" applyBorder="1" applyAlignment="1">
      <alignment vertical="center"/>
    </xf>
    <xf numFmtId="176" fontId="1" fillId="5" borderId="66" xfId="0" applyNumberFormat="1" applyFont="1" applyFill="1" applyBorder="1" applyAlignment="1">
      <alignment vertical="center"/>
    </xf>
    <xf numFmtId="184" fontId="1" fillId="0" borderId="0" xfId="0" applyNumberFormat="1" applyFont="1" applyAlignment="1">
      <alignment vertical="center"/>
    </xf>
    <xf numFmtId="181" fontId="25" fillId="5" borderId="0" xfId="0" applyNumberFormat="1" applyFont="1" applyFill="1" applyAlignment="1">
      <alignment vertical="center"/>
    </xf>
    <xf numFmtId="178" fontId="1" fillId="0" borderId="0" xfId="0" applyNumberFormat="1" applyFont="1" applyAlignment="1">
      <alignment vertical="center"/>
    </xf>
    <xf numFmtId="0" fontId="42" fillId="5" borderId="10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87" fontId="1" fillId="0" borderId="0" xfId="0" applyNumberFormat="1" applyFont="1" applyAlignment="1">
      <alignment vertical="center"/>
    </xf>
    <xf numFmtId="0" fontId="25" fillId="5" borderId="22" xfId="0" applyFont="1" applyFill="1" applyBorder="1" applyAlignment="1">
      <alignment vertical="center"/>
    </xf>
    <xf numFmtId="177" fontId="25" fillId="5" borderId="7" xfId="0" applyNumberFormat="1" applyFont="1" applyFill="1" applyBorder="1" applyAlignment="1">
      <alignment vertical="center"/>
    </xf>
    <xf numFmtId="0" fontId="25" fillId="5" borderId="7" xfId="0" applyFont="1" applyFill="1" applyBorder="1" applyAlignment="1">
      <alignment vertical="center"/>
    </xf>
    <xf numFmtId="176" fontId="22" fillId="0" borderId="19" xfId="0" applyNumberFormat="1" applyFont="1" applyBorder="1" applyAlignment="1">
      <alignment vertical="center"/>
    </xf>
    <xf numFmtId="0" fontId="42" fillId="0" borderId="25" xfId="0" applyFont="1" applyBorder="1" applyAlignment="1">
      <alignment horizontal="center" vertical="center"/>
    </xf>
    <xf numFmtId="176" fontId="25" fillId="0" borderId="27" xfId="0" applyNumberFormat="1" applyFont="1" applyBorder="1" applyAlignment="1">
      <alignment horizontal="right" vertical="center"/>
    </xf>
    <xf numFmtId="10" fontId="1" fillId="0" borderId="23" xfId="0" applyNumberFormat="1" applyFont="1" applyBorder="1" applyAlignment="1">
      <alignment vertical="center"/>
    </xf>
    <xf numFmtId="176" fontId="25" fillId="5" borderId="10" xfId="0" applyNumberFormat="1" applyFont="1" applyFill="1" applyBorder="1" applyAlignment="1">
      <alignment vertical="center"/>
    </xf>
    <xf numFmtId="177" fontId="25" fillId="5" borderId="14" xfId="0" applyNumberFormat="1" applyFont="1" applyFill="1" applyBorder="1" applyAlignment="1">
      <alignment vertical="center"/>
    </xf>
    <xf numFmtId="181" fontId="25" fillId="5" borderId="14" xfId="0" applyNumberFormat="1" applyFont="1" applyFill="1" applyBorder="1" applyAlignment="1">
      <alignment vertical="center"/>
    </xf>
    <xf numFmtId="0" fontId="25" fillId="5" borderId="23" xfId="0" applyFont="1" applyFill="1" applyBorder="1" applyAlignment="1">
      <alignment vertical="center"/>
    </xf>
    <xf numFmtId="176" fontId="25" fillId="5" borderId="0" xfId="0" applyNumberFormat="1" applyFont="1" applyFill="1" applyAlignment="1">
      <alignment vertical="center"/>
    </xf>
    <xf numFmtId="176" fontId="25" fillId="5" borderId="1" xfId="0" applyNumberFormat="1" applyFont="1" applyFill="1" applyBorder="1" applyAlignment="1">
      <alignment vertical="center"/>
    </xf>
    <xf numFmtId="177" fontId="25" fillId="5" borderId="1" xfId="0" applyNumberFormat="1" applyFont="1" applyFill="1" applyBorder="1" applyAlignment="1">
      <alignment vertical="center"/>
    </xf>
    <xf numFmtId="181" fontId="25" fillId="5" borderId="1" xfId="0" applyNumberFormat="1" applyFont="1" applyFill="1" applyBorder="1" applyAlignment="1">
      <alignment vertical="center"/>
    </xf>
    <xf numFmtId="0" fontId="25" fillId="5" borderId="1" xfId="0" applyFont="1" applyFill="1" applyBorder="1" applyAlignment="1">
      <alignment vertical="center"/>
    </xf>
    <xf numFmtId="0" fontId="1" fillId="5" borderId="0" xfId="0" applyFont="1" applyFill="1" applyAlignment="1">
      <alignment horizontal="left" vertical="center" shrinkToFit="1"/>
    </xf>
    <xf numFmtId="10" fontId="1" fillId="5" borderId="14" xfId="0" applyNumberFormat="1" applyFont="1" applyFill="1" applyBorder="1" applyAlignment="1">
      <alignment vertical="center"/>
    </xf>
    <xf numFmtId="0" fontId="12" fillId="3" borderId="49" xfId="0" applyFont="1" applyFill="1" applyBorder="1" applyAlignment="1">
      <alignment vertical="center"/>
    </xf>
    <xf numFmtId="176" fontId="23" fillId="3" borderId="42" xfId="0" applyNumberFormat="1" applyFont="1" applyFill="1" applyBorder="1" applyAlignment="1">
      <alignment vertical="center"/>
    </xf>
    <xf numFmtId="176" fontId="1" fillId="5" borderId="74" xfId="0" applyNumberFormat="1" applyFont="1" applyFill="1" applyBorder="1" applyAlignment="1">
      <alignment vertical="center"/>
    </xf>
    <xf numFmtId="0" fontId="2" fillId="0" borderId="33" xfId="0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42" fillId="5" borderId="10" xfId="0" applyNumberFormat="1" applyFont="1" applyFill="1" applyBorder="1" applyAlignment="1">
      <alignment vertical="center" shrinkToFit="1"/>
    </xf>
    <xf numFmtId="0" fontId="62" fillId="0" borderId="0" xfId="0" applyFont="1" applyAlignment="1">
      <alignment vertical="center"/>
    </xf>
    <xf numFmtId="176" fontId="25" fillId="5" borderId="33" xfId="0" applyNumberFormat="1" applyFont="1" applyFill="1" applyBorder="1" applyAlignment="1">
      <alignment vertical="center"/>
    </xf>
    <xf numFmtId="0" fontId="96" fillId="0" borderId="0" xfId="0" applyFont="1" applyAlignment="1">
      <alignment vertical="center"/>
    </xf>
    <xf numFmtId="181" fontId="25" fillId="5" borderId="0" xfId="0" applyNumberFormat="1" applyFont="1" applyFill="1" applyAlignment="1">
      <alignment vertical="center"/>
    </xf>
    <xf numFmtId="0" fontId="2" fillId="0" borderId="33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2" fillId="0" borderId="33" xfId="0" applyFont="1" applyBorder="1" applyAlignment="1">
      <alignment horizontal="left" vertical="center"/>
    </xf>
    <xf numFmtId="181" fontId="25" fillId="5" borderId="7" xfId="0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10" fontId="25" fillId="5" borderId="0" xfId="0" applyNumberFormat="1" applyFont="1" applyFill="1" applyAlignment="1">
      <alignment vertical="center"/>
    </xf>
    <xf numFmtId="0" fontId="25" fillId="0" borderId="53" xfId="0" applyFont="1" applyBorder="1" applyAlignment="1">
      <alignment horizontal="center" vertical="center"/>
    </xf>
    <xf numFmtId="181" fontId="25" fillId="5" borderId="0" xfId="0" quotePrefix="1" applyNumberFormat="1" applyFont="1" applyFill="1" applyAlignment="1">
      <alignment horizontal="right" vertical="center"/>
    </xf>
    <xf numFmtId="0" fontId="6" fillId="5" borderId="7" xfId="0" applyFont="1" applyFill="1" applyBorder="1" applyAlignment="1">
      <alignment horizontal="right" vertical="center"/>
    </xf>
    <xf numFmtId="176" fontId="42" fillId="5" borderId="0" xfId="0" applyNumberFormat="1" applyFont="1" applyFill="1" applyAlignment="1">
      <alignment vertical="center" shrinkToFit="1"/>
    </xf>
    <xf numFmtId="0" fontId="2" fillId="0" borderId="20" xfId="0" applyFont="1" applyBorder="1" applyAlignment="1">
      <alignment vertical="center"/>
    </xf>
    <xf numFmtId="10" fontId="25" fillId="5" borderId="0" xfId="0" applyNumberFormat="1" applyFont="1" applyFill="1" applyAlignment="1">
      <alignment vertical="center"/>
    </xf>
    <xf numFmtId="210" fontId="6" fillId="0" borderId="0" xfId="0" applyNumberFormat="1" applyFont="1" applyAlignment="1">
      <alignment vertical="center"/>
    </xf>
    <xf numFmtId="0" fontId="2" fillId="0" borderId="14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176" fontId="42" fillId="5" borderId="37" xfId="0" applyNumberFormat="1" applyFont="1" applyFill="1" applyBorder="1" applyAlignment="1">
      <alignment vertical="center"/>
    </xf>
    <xf numFmtId="177" fontId="25" fillId="5" borderId="20" xfId="0" applyNumberFormat="1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177" fontId="25" fillId="5" borderId="20" xfId="0" applyNumberFormat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208" fontId="25" fillId="5" borderId="115" xfId="0" applyNumberFormat="1" applyFont="1" applyFill="1" applyBorder="1" applyAlignment="1">
      <alignment horizontal="right" vertical="center"/>
    </xf>
    <xf numFmtId="176" fontId="1" fillId="5" borderId="38" xfId="0" applyNumberFormat="1" applyFont="1" applyFill="1" applyBorder="1" applyAlignment="1">
      <alignment vertical="center"/>
    </xf>
    <xf numFmtId="0" fontId="2" fillId="0" borderId="33" xfId="0" applyFont="1" applyBorder="1" applyAlignment="1">
      <alignment vertical="center" wrapText="1"/>
    </xf>
    <xf numFmtId="177" fontId="25" fillId="5" borderId="114" xfId="0" applyNumberFormat="1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208" fontId="25" fillId="5" borderId="115" xfId="0" applyNumberFormat="1" applyFont="1" applyFill="1" applyBorder="1" applyAlignment="1">
      <alignment horizontal="right" vertical="center"/>
    </xf>
    <xf numFmtId="177" fontId="25" fillId="5" borderId="114" xfId="0" applyNumberFormat="1" applyFont="1" applyFill="1" applyBorder="1" applyAlignment="1">
      <alignment vertical="center"/>
    </xf>
    <xf numFmtId="177" fontId="25" fillId="5" borderId="114" xfId="0" applyNumberFormat="1" applyFont="1" applyFill="1" applyBorder="1" applyAlignment="1">
      <alignment horizontal="right" vertical="center"/>
    </xf>
    <xf numFmtId="181" fontId="25" fillId="5" borderId="115" xfId="0" applyNumberFormat="1" applyFont="1" applyFill="1" applyBorder="1" applyAlignment="1">
      <alignment vertical="center"/>
    </xf>
    <xf numFmtId="0" fontId="22" fillId="0" borderId="0" xfId="0" applyFont="1" applyAlignment="1">
      <alignment vertical="center"/>
    </xf>
    <xf numFmtId="198" fontId="25" fillId="5" borderId="115" xfId="0" applyNumberFormat="1" applyFont="1" applyFill="1" applyBorder="1" applyAlignment="1">
      <alignment vertical="center"/>
    </xf>
    <xf numFmtId="176" fontId="1" fillId="0" borderId="71" xfId="0" applyNumberFormat="1" applyFont="1" applyBorder="1" applyAlignment="1">
      <alignment vertical="center"/>
    </xf>
    <xf numFmtId="10" fontId="1" fillId="0" borderId="94" xfId="0" applyNumberFormat="1" applyFont="1" applyBorder="1" applyAlignment="1">
      <alignment vertical="center"/>
    </xf>
    <xf numFmtId="176" fontId="42" fillId="5" borderId="116" xfId="0" applyNumberFormat="1" applyFont="1" applyFill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177" fontId="25" fillId="5" borderId="117" xfId="0" applyNumberFormat="1" applyFont="1" applyFill="1" applyBorder="1" applyAlignment="1">
      <alignment vertical="center"/>
    </xf>
    <xf numFmtId="208" fontId="25" fillId="5" borderId="118" xfId="0" applyNumberFormat="1" applyFont="1" applyFill="1" applyBorder="1" applyAlignment="1">
      <alignment horizontal="right" vertical="center"/>
    </xf>
    <xf numFmtId="176" fontId="1" fillId="5" borderId="119" xfId="0" applyNumberFormat="1" applyFont="1" applyFill="1" applyBorder="1" applyAlignment="1">
      <alignment vertical="center"/>
    </xf>
    <xf numFmtId="0" fontId="2" fillId="0" borderId="37" xfId="0" applyFont="1" applyBorder="1" applyAlignment="1">
      <alignment vertical="center"/>
    </xf>
    <xf numFmtId="176" fontId="22" fillId="5" borderId="74" xfId="0" applyNumberFormat="1" applyFont="1" applyFill="1" applyBorder="1" applyAlignment="1">
      <alignment vertical="center"/>
    </xf>
    <xf numFmtId="0" fontId="25" fillId="5" borderId="33" xfId="0" applyFont="1" applyFill="1" applyBorder="1" applyAlignment="1">
      <alignment vertical="center" wrapText="1"/>
    </xf>
    <xf numFmtId="0" fontId="68" fillId="5" borderId="0" xfId="0" applyFont="1" applyFill="1" applyAlignment="1">
      <alignment vertical="center" wrapText="1"/>
    </xf>
    <xf numFmtId="176" fontId="25" fillId="5" borderId="19" xfId="0" applyNumberFormat="1" applyFont="1" applyFill="1" applyBorder="1" applyAlignment="1">
      <alignment vertical="center"/>
    </xf>
    <xf numFmtId="0" fontId="25" fillId="5" borderId="33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176" fontId="1" fillId="0" borderId="73" xfId="0" applyNumberFormat="1" applyFont="1" applyBorder="1" applyAlignment="1">
      <alignment vertical="center"/>
    </xf>
    <xf numFmtId="0" fontId="25" fillId="5" borderId="22" xfId="0" applyFont="1" applyFill="1" applyBorder="1" applyAlignment="1">
      <alignment vertical="center" wrapText="1"/>
    </xf>
    <xf numFmtId="0" fontId="68" fillId="5" borderId="7" xfId="0" applyFont="1" applyFill="1" applyBorder="1" applyAlignment="1">
      <alignment vertical="center" wrapText="1"/>
    </xf>
    <xf numFmtId="176" fontId="2" fillId="5" borderId="33" xfId="0" applyNumberFormat="1" applyFont="1" applyFill="1" applyBorder="1" applyAlignment="1">
      <alignment vertical="center" shrinkToFit="1"/>
    </xf>
    <xf numFmtId="0" fontId="69" fillId="5" borderId="0" xfId="0" applyFont="1" applyFill="1" applyAlignment="1">
      <alignment vertical="center"/>
    </xf>
    <xf numFmtId="9" fontId="25" fillId="5" borderId="0" xfId="0" applyNumberFormat="1" applyFont="1" applyFill="1" applyAlignment="1">
      <alignment vertical="center"/>
    </xf>
    <xf numFmtId="176" fontId="2" fillId="5" borderId="10" xfId="0" applyNumberFormat="1" applyFont="1" applyFill="1" applyBorder="1" applyAlignment="1">
      <alignment vertical="center" shrinkToFit="1"/>
    </xf>
    <xf numFmtId="176" fontId="25" fillId="5" borderId="55" xfId="0" applyNumberFormat="1" applyFont="1" applyFill="1" applyBorder="1" applyAlignment="1">
      <alignment vertical="center"/>
    </xf>
    <xf numFmtId="0" fontId="69" fillId="5" borderId="7" xfId="0" applyFont="1" applyFill="1" applyBorder="1" applyAlignment="1">
      <alignment vertical="center"/>
    </xf>
    <xf numFmtId="176" fontId="2" fillId="3" borderId="75" xfId="0" applyNumberFormat="1" applyFont="1" applyFill="1" applyBorder="1" applyAlignment="1">
      <alignment vertical="center"/>
    </xf>
    <xf numFmtId="176" fontId="2" fillId="3" borderId="120" xfId="0" applyNumberFormat="1" applyFont="1" applyFill="1" applyBorder="1" applyAlignment="1">
      <alignment vertical="center"/>
    </xf>
    <xf numFmtId="176" fontId="25" fillId="5" borderId="9" xfId="0" applyNumberFormat="1" applyFont="1" applyFill="1" applyBorder="1" applyAlignment="1">
      <alignment vertical="center"/>
    </xf>
    <xf numFmtId="176" fontId="2" fillId="3" borderId="67" xfId="0" applyNumberFormat="1" applyFont="1" applyFill="1" applyBorder="1" applyAlignment="1">
      <alignment vertical="center"/>
    </xf>
    <xf numFmtId="176" fontId="2" fillId="5" borderId="0" xfId="0" applyNumberFormat="1" applyFont="1" applyFill="1" applyAlignment="1">
      <alignment vertical="center" shrinkToFit="1"/>
    </xf>
    <xf numFmtId="10" fontId="1" fillId="0" borderId="37" xfId="0" applyNumberFormat="1" applyFont="1" applyBorder="1" applyAlignment="1">
      <alignment vertical="center"/>
    </xf>
    <xf numFmtId="176" fontId="42" fillId="5" borderId="10" xfId="0" applyNumberFormat="1" applyFont="1" applyFill="1" applyBorder="1" applyAlignment="1">
      <alignment vertical="center"/>
    </xf>
    <xf numFmtId="208" fontId="25" fillId="5" borderId="14" xfId="0" applyNumberFormat="1" applyFont="1" applyFill="1" applyBorder="1" applyAlignment="1">
      <alignment vertical="center"/>
    </xf>
    <xf numFmtId="176" fontId="42" fillId="5" borderId="33" xfId="0" applyNumberFormat="1" applyFont="1" applyFill="1" applyBorder="1" applyAlignment="1">
      <alignment vertical="center"/>
    </xf>
    <xf numFmtId="208" fontId="25" fillId="5" borderId="0" xfId="0" applyNumberFormat="1" applyFont="1" applyFill="1" applyAlignment="1">
      <alignment vertical="center"/>
    </xf>
    <xf numFmtId="176" fontId="25" fillId="5" borderId="22" xfId="0" applyNumberFormat="1" applyFont="1" applyFill="1" applyBorder="1" applyAlignment="1">
      <alignment vertical="center"/>
    </xf>
    <xf numFmtId="176" fontId="22" fillId="5" borderId="55" xfId="0" applyNumberFormat="1" applyFont="1" applyFill="1" applyBorder="1" applyAlignment="1">
      <alignment vertical="center"/>
    </xf>
    <xf numFmtId="176" fontId="25" fillId="5" borderId="72" xfId="0" applyNumberFormat="1" applyFont="1" applyFill="1" applyBorder="1" applyAlignment="1">
      <alignment vertical="center"/>
    </xf>
    <xf numFmtId="177" fontId="25" fillId="5" borderId="1" xfId="0" applyNumberFormat="1" applyFont="1" applyFill="1" applyBorder="1" applyAlignment="1">
      <alignment vertical="center"/>
    </xf>
    <xf numFmtId="181" fontId="25" fillId="5" borderId="1" xfId="0" applyNumberFormat="1" applyFont="1" applyFill="1" applyBorder="1" applyAlignment="1">
      <alignment horizontal="right" vertical="center"/>
    </xf>
    <xf numFmtId="176" fontId="25" fillId="5" borderId="121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vertical="center" shrinkToFit="1"/>
    </xf>
    <xf numFmtId="0" fontId="2" fillId="0" borderId="36" xfId="0" applyFont="1" applyBorder="1" applyAlignment="1">
      <alignment horizontal="center" vertical="center"/>
    </xf>
    <xf numFmtId="176" fontId="25" fillId="0" borderId="0" xfId="0" applyNumberFormat="1" applyFont="1" applyAlignment="1">
      <alignment vertical="center"/>
    </xf>
    <xf numFmtId="181" fontId="25" fillId="0" borderId="0" xfId="0" quotePrefix="1" applyNumberFormat="1" applyFont="1" applyAlignment="1">
      <alignment horizontal="right" vertical="center"/>
    </xf>
    <xf numFmtId="0" fontId="25" fillId="0" borderId="0" xfId="0" applyFont="1" applyAlignment="1">
      <alignment vertical="center"/>
    </xf>
    <xf numFmtId="176" fontId="25" fillId="0" borderId="9" xfId="0" applyNumberFormat="1" applyFont="1" applyBorder="1" applyAlignment="1">
      <alignment vertical="center"/>
    </xf>
    <xf numFmtId="181" fontId="1" fillId="0" borderId="0" xfId="0" applyNumberFormat="1" applyFont="1" applyAlignment="1">
      <alignment vertical="center"/>
    </xf>
    <xf numFmtId="49" fontId="2" fillId="14" borderId="48" xfId="0" applyNumberFormat="1" applyFont="1" applyFill="1" applyBorder="1" applyAlignment="1">
      <alignment horizontal="center" vertical="center"/>
    </xf>
    <xf numFmtId="0" fontId="2" fillId="14" borderId="27" xfId="0" applyFont="1" applyFill="1" applyBorder="1" applyAlignment="1">
      <alignment horizontal="center" vertical="center"/>
    </xf>
    <xf numFmtId="49" fontId="2" fillId="14" borderId="27" xfId="0" applyNumberFormat="1" applyFont="1" applyFill="1" applyBorder="1" applyAlignment="1">
      <alignment horizontal="center" vertical="center"/>
    </xf>
    <xf numFmtId="176" fontId="2" fillId="14" borderId="27" xfId="0" applyNumberFormat="1" applyFont="1" applyFill="1" applyBorder="1" applyAlignment="1">
      <alignment horizontal="center" vertical="center"/>
    </xf>
    <xf numFmtId="176" fontId="1" fillId="14" borderId="27" xfId="0" applyNumberFormat="1" applyFont="1" applyFill="1" applyBorder="1" applyAlignment="1">
      <alignment vertical="center"/>
    </xf>
    <xf numFmtId="10" fontId="1" fillId="14" borderId="27" xfId="0" applyNumberFormat="1" applyFont="1" applyFill="1" applyBorder="1" applyAlignment="1">
      <alignment vertical="center"/>
    </xf>
    <xf numFmtId="181" fontId="1" fillId="0" borderId="0" xfId="0" applyNumberFormat="1" applyFont="1" applyAlignment="1">
      <alignment horizontal="right" vertical="center"/>
    </xf>
    <xf numFmtId="0" fontId="2" fillId="14" borderId="37" xfId="0" applyFont="1" applyFill="1" applyBorder="1" applyAlignment="1">
      <alignment horizontal="center" vertical="center"/>
    </xf>
    <xf numFmtId="0" fontId="40" fillId="0" borderId="16" xfId="0" applyFont="1" applyBorder="1" applyAlignment="1">
      <alignment vertical="center"/>
    </xf>
    <xf numFmtId="182" fontId="1" fillId="0" borderId="0" xfId="0" applyNumberFormat="1" applyFont="1" applyAlignment="1">
      <alignment vertical="center"/>
    </xf>
    <xf numFmtId="49" fontId="2" fillId="0" borderId="33" xfId="0" applyNumberFormat="1" applyFont="1" applyBorder="1" applyAlignment="1">
      <alignment horizontal="left"/>
    </xf>
    <xf numFmtId="0" fontId="1" fillId="0" borderId="0" xfId="0" applyFont="1" applyAlignment="1"/>
    <xf numFmtId="176" fontId="22" fillId="0" borderId="42" xfId="0" applyNumberFormat="1" applyFont="1" applyBorder="1" applyAlignment="1"/>
    <xf numFmtId="0" fontId="1" fillId="0" borderId="33" xfId="0" applyFont="1" applyBorder="1" applyAlignment="1"/>
    <xf numFmtId="182" fontId="1" fillId="0" borderId="0" xfId="0" applyNumberFormat="1" applyFont="1" applyAlignment="1">
      <alignment horizontal="right"/>
    </xf>
    <xf numFmtId="49" fontId="1" fillId="0" borderId="33" xfId="0" applyNumberFormat="1" applyFont="1" applyBorder="1" applyAlignment="1">
      <alignment horizontal="left"/>
    </xf>
    <xf numFmtId="177" fontId="1" fillId="0" borderId="0" xfId="0" applyNumberFormat="1" applyFont="1" applyAlignment="1"/>
    <xf numFmtId="189" fontId="1" fillId="0" borderId="0" xfId="0" applyNumberFormat="1" applyFont="1" applyAlignment="1">
      <alignment horizontal="right"/>
    </xf>
    <xf numFmtId="176" fontId="1" fillId="0" borderId="19" xfId="0" applyNumberFormat="1" applyFont="1" applyBorder="1" applyAlignment="1"/>
    <xf numFmtId="0" fontId="22" fillId="0" borderId="0" xfId="0" applyFont="1" applyAlignment="1"/>
    <xf numFmtId="49" fontId="1" fillId="0" borderId="33" xfId="0" applyNumberFormat="1" applyFont="1" applyBorder="1" applyAlignment="1">
      <alignment horizontal="left"/>
    </xf>
    <xf numFmtId="181" fontId="1" fillId="0" borderId="0" xfId="0" applyNumberFormat="1" applyFont="1" applyAlignment="1"/>
    <xf numFmtId="182" fontId="1" fillId="0" borderId="0" xfId="0" applyNumberFormat="1" applyFont="1" applyAlignment="1"/>
    <xf numFmtId="0" fontId="1" fillId="0" borderId="33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1" fillId="0" borderId="0" xfId="0" applyFont="1" applyAlignment="1"/>
    <xf numFmtId="49" fontId="1" fillId="0" borderId="33" xfId="0" applyNumberFormat="1" applyFont="1" applyBorder="1" applyAlignment="1">
      <alignment horizontal="left" vertical="center"/>
    </xf>
    <xf numFmtId="49" fontId="2" fillId="0" borderId="33" xfId="0" applyNumberFormat="1" applyFont="1" applyBorder="1" applyAlignment="1">
      <alignment horizontal="left" vertical="center"/>
    </xf>
    <xf numFmtId="176" fontId="22" fillId="0" borderId="42" xfId="0" applyNumberFormat="1" applyFont="1" applyBorder="1" applyAlignment="1">
      <alignment vertical="center"/>
    </xf>
    <xf numFmtId="49" fontId="1" fillId="0" borderId="33" xfId="0" applyNumberFormat="1" applyFont="1" applyBorder="1" applyAlignment="1">
      <alignment horizontal="left" vertical="center"/>
    </xf>
    <xf numFmtId="181" fontId="1" fillId="0" borderId="0" xfId="0" applyNumberFormat="1" applyFont="1" applyAlignment="1">
      <alignment vertical="center"/>
    </xf>
    <xf numFmtId="0" fontId="1" fillId="11" borderId="50" xfId="0" applyFont="1" applyFill="1" applyBorder="1" applyAlignment="1">
      <alignment vertical="center"/>
    </xf>
    <xf numFmtId="176" fontId="1" fillId="11" borderId="51" xfId="0" applyNumberFormat="1" applyFont="1" applyFill="1" applyBorder="1" applyAlignment="1">
      <alignment vertical="center"/>
    </xf>
    <xf numFmtId="176" fontId="22" fillId="11" borderId="51" xfId="0" applyNumberFormat="1" applyFont="1" applyFill="1" applyBorder="1" applyAlignment="1">
      <alignment vertical="center"/>
    </xf>
    <xf numFmtId="0" fontId="1" fillId="0" borderId="13" xfId="0" applyFont="1" applyBorder="1" applyAlignment="1">
      <alignment horizontal="center" vertical="center" shrinkToFit="1"/>
    </xf>
    <xf numFmtId="0" fontId="12" fillId="11" borderId="49" xfId="0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2" fillId="0" borderId="74" xfId="0" applyNumberFormat="1" applyFont="1" applyBorder="1" applyAlignment="1">
      <alignment vertical="center"/>
    </xf>
    <xf numFmtId="176" fontId="42" fillId="0" borderId="10" xfId="0" applyNumberFormat="1" applyFont="1" applyBorder="1" applyAlignment="1">
      <alignment vertical="center" shrinkToFit="1"/>
    </xf>
    <xf numFmtId="0" fontId="25" fillId="0" borderId="33" xfId="0" applyFont="1" applyBorder="1" applyAlignment="1">
      <alignment vertical="center" wrapText="1"/>
    </xf>
    <xf numFmtId="0" fontId="68" fillId="0" borderId="0" xfId="0" applyFont="1" applyAlignment="1">
      <alignment vertical="center" wrapText="1"/>
    </xf>
    <xf numFmtId="177" fontId="25" fillId="0" borderId="0" xfId="0" applyNumberFormat="1" applyFont="1" applyAlignment="1">
      <alignment vertical="center"/>
    </xf>
    <xf numFmtId="181" fontId="25" fillId="0" borderId="0" xfId="0" applyNumberFormat="1" applyFont="1" applyAlignment="1">
      <alignment vertical="center"/>
    </xf>
    <xf numFmtId="176" fontId="25" fillId="0" borderId="19" xfId="0" applyNumberFormat="1" applyFont="1" applyBorder="1" applyAlignment="1">
      <alignment vertical="center"/>
    </xf>
    <xf numFmtId="0" fontId="25" fillId="0" borderId="33" xfId="0" applyFont="1" applyBorder="1" applyAlignment="1">
      <alignment vertical="center" wrapText="1"/>
    </xf>
    <xf numFmtId="181" fontId="25" fillId="0" borderId="0" xfId="0" applyNumberFormat="1" applyFont="1" applyAlignment="1">
      <alignment vertical="center"/>
    </xf>
    <xf numFmtId="0" fontId="25" fillId="0" borderId="22" xfId="0" applyFont="1" applyBorder="1" applyAlignment="1">
      <alignment vertical="center" wrapText="1"/>
    </xf>
    <xf numFmtId="0" fontId="68" fillId="0" borderId="7" xfId="0" applyFont="1" applyBorder="1" applyAlignment="1">
      <alignment vertical="center" wrapText="1"/>
    </xf>
    <xf numFmtId="177" fontId="25" fillId="0" borderId="7" xfId="0" applyNumberFormat="1" applyFont="1" applyBorder="1" applyAlignment="1">
      <alignment vertical="center"/>
    </xf>
    <xf numFmtId="181" fontId="25" fillId="0" borderId="7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vertical="center" shrinkToFit="1"/>
    </xf>
    <xf numFmtId="0" fontId="69" fillId="0" borderId="0" xfId="0" applyFont="1" applyAlignment="1">
      <alignment vertical="center"/>
    </xf>
    <xf numFmtId="9" fontId="25" fillId="0" borderId="0" xfId="0" applyNumberFormat="1" applyFont="1" applyAlignment="1">
      <alignment vertical="center"/>
    </xf>
    <xf numFmtId="176" fontId="25" fillId="0" borderId="33" xfId="0" applyNumberFormat="1" applyFont="1" applyBorder="1" applyAlignment="1">
      <alignment vertical="center"/>
    </xf>
    <xf numFmtId="177" fontId="25" fillId="0" borderId="0" xfId="0" applyNumberFormat="1" applyFont="1" applyAlignment="1">
      <alignment vertical="center"/>
    </xf>
    <xf numFmtId="181" fontId="25" fillId="0" borderId="7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 shrinkToFit="1"/>
    </xf>
    <xf numFmtId="177" fontId="1" fillId="0" borderId="14" xfId="0" applyNumberFormat="1" applyFont="1" applyBorder="1" applyAlignment="1">
      <alignment vertical="center"/>
    </xf>
    <xf numFmtId="181" fontId="1" fillId="0" borderId="14" xfId="0" applyNumberFormat="1" applyFont="1" applyBorder="1" applyAlignment="1">
      <alignment vertical="center"/>
    </xf>
    <xf numFmtId="176" fontId="25" fillId="0" borderId="22" xfId="0" applyNumberFormat="1" applyFont="1" applyBorder="1" applyAlignment="1">
      <alignment vertical="center"/>
    </xf>
    <xf numFmtId="0" fontId="69" fillId="0" borderId="7" xfId="0" applyFont="1" applyBorder="1" applyAlignment="1">
      <alignment vertical="center"/>
    </xf>
    <xf numFmtId="177" fontId="25" fillId="0" borderId="7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 shrinkToFit="1"/>
    </xf>
    <xf numFmtId="10" fontId="1" fillId="0" borderId="0" xfId="0" applyNumberFormat="1" applyFont="1" applyAlignment="1">
      <alignment vertical="center"/>
    </xf>
    <xf numFmtId="10" fontId="1" fillId="0" borderId="72" xfId="0" applyNumberFormat="1" applyFont="1" applyBorder="1" applyAlignment="1">
      <alignment vertical="center"/>
    </xf>
    <xf numFmtId="0" fontId="0" fillId="0" borderId="0" xfId="0" applyFont="1" applyAlignment="1"/>
    <xf numFmtId="0" fontId="2" fillId="0" borderId="1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176" fontId="1" fillId="0" borderId="35" xfId="0" applyNumberFormat="1" applyFont="1" applyBorder="1" applyAlignment="1">
      <alignment horizontal="center" vertical="center"/>
    </xf>
    <xf numFmtId="9" fontId="2" fillId="0" borderId="33" xfId="0" applyNumberFormat="1" applyFont="1" applyBorder="1" applyAlignment="1">
      <alignment horizontal="center" vertical="center"/>
    </xf>
    <xf numFmtId="10" fontId="1" fillId="0" borderId="13" xfId="0" applyNumberFormat="1" applyFont="1" applyBorder="1" applyAlignment="1">
      <alignment horizontal="right" vertical="center"/>
    </xf>
    <xf numFmtId="0" fontId="2" fillId="0" borderId="3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76" fontId="1" fillId="0" borderId="19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176" fontId="25" fillId="0" borderId="35" xfId="0" applyNumberFormat="1" applyFont="1" applyBorder="1" applyAlignment="1">
      <alignment horizontal="center" vertical="center"/>
    </xf>
    <xf numFmtId="49" fontId="25" fillId="0" borderId="35" xfId="0" applyNumberFormat="1" applyFont="1" applyBorder="1" applyAlignment="1">
      <alignment horizontal="center" vertical="center"/>
    </xf>
    <xf numFmtId="49" fontId="25" fillId="0" borderId="71" xfId="0" applyNumberFormat="1" applyFont="1" applyBorder="1" applyAlignment="1">
      <alignment horizontal="center" vertical="center"/>
    </xf>
    <xf numFmtId="49" fontId="25" fillId="0" borderId="33" xfId="0" applyNumberFormat="1" applyFont="1" applyBorder="1" applyAlignment="1">
      <alignment horizontal="center" vertical="center"/>
    </xf>
    <xf numFmtId="49" fontId="25" fillId="0" borderId="27" xfId="0" applyNumberFormat="1" applyFont="1" applyBorder="1" applyAlignment="1">
      <alignment horizontal="center" vertical="center"/>
    </xf>
    <xf numFmtId="49" fontId="25" fillId="0" borderId="13" xfId="0" applyNumberFormat="1" applyFont="1" applyBorder="1" applyAlignment="1">
      <alignment horizontal="center" vertical="center"/>
    </xf>
    <xf numFmtId="0" fontId="25" fillId="0" borderId="35" xfId="0" applyFont="1" applyBorder="1" applyAlignment="1">
      <alignment vertical="center"/>
    </xf>
    <xf numFmtId="0" fontId="107" fillId="0" borderId="0" xfId="0" applyFont="1" applyAlignment="1"/>
    <xf numFmtId="49" fontId="25" fillId="0" borderId="16" xfId="0" applyNumberFormat="1" applyFont="1" applyBorder="1" applyAlignment="1">
      <alignment horizontal="center" vertical="center"/>
    </xf>
    <xf numFmtId="49" fontId="25" fillId="0" borderId="0" xfId="0" applyNumberFormat="1" applyFont="1" applyAlignment="1">
      <alignment horizontal="center" vertical="center"/>
    </xf>
    <xf numFmtId="0" fontId="25" fillId="0" borderId="53" xfId="0" applyFont="1" applyBorder="1" applyAlignment="1">
      <alignment vertical="center"/>
    </xf>
    <xf numFmtId="0" fontId="25" fillId="0" borderId="36" xfId="0" applyFont="1" applyBorder="1" applyAlignment="1">
      <alignment vertical="center"/>
    </xf>
    <xf numFmtId="0" fontId="25" fillId="0" borderId="69" xfId="0" applyFont="1" applyBorder="1" applyAlignment="1">
      <alignment vertical="center"/>
    </xf>
    <xf numFmtId="0" fontId="25" fillId="0" borderId="32" xfId="0" applyFont="1" applyBorder="1" applyAlignment="1">
      <alignment vertical="center"/>
    </xf>
    <xf numFmtId="49" fontId="25" fillId="0" borderId="53" xfId="0" applyNumberFormat="1" applyFont="1" applyBorder="1" applyAlignment="1">
      <alignment horizontal="center" vertical="center"/>
    </xf>
    <xf numFmtId="0" fontId="25" fillId="0" borderId="89" xfId="0" applyFont="1" applyBorder="1" applyAlignment="1">
      <alignment vertical="center"/>
    </xf>
    <xf numFmtId="0" fontId="25" fillId="0" borderId="36" xfId="0" applyFont="1" applyBorder="1" applyAlignment="1">
      <alignment horizontal="center" vertical="center"/>
    </xf>
    <xf numFmtId="0" fontId="25" fillId="0" borderId="25" xfId="0" applyFont="1" applyBorder="1" applyAlignment="1">
      <alignment vertical="center"/>
    </xf>
    <xf numFmtId="0" fontId="25" fillId="0" borderId="13" xfId="0" applyFont="1" applyBorder="1" applyAlignment="1">
      <alignment vertical="center"/>
    </xf>
    <xf numFmtId="0" fontId="25" fillId="0" borderId="71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25" fillId="0" borderId="70" xfId="0" applyFont="1" applyBorder="1" applyAlignment="1">
      <alignment vertical="center"/>
    </xf>
    <xf numFmtId="176" fontId="1" fillId="0" borderId="0" xfId="0" applyNumberFormat="1" applyFont="1" applyFill="1" applyAlignment="1">
      <alignment vertical="center"/>
    </xf>
    <xf numFmtId="177" fontId="1" fillId="0" borderId="0" xfId="0" applyNumberFormat="1" applyFont="1" applyFill="1" applyAlignment="1">
      <alignment vertical="center"/>
    </xf>
    <xf numFmtId="181" fontId="1" fillId="0" borderId="0" xfId="0" applyNumberFormat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76" fontId="22" fillId="0" borderId="42" xfId="0" applyNumberFormat="1" applyFont="1" applyFill="1" applyBorder="1" applyAlignment="1">
      <alignment vertical="center"/>
    </xf>
    <xf numFmtId="9" fontId="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0" fillId="0" borderId="0" xfId="0" applyFont="1" applyFill="1" applyAlignment="1">
      <alignment vertical="center"/>
    </xf>
    <xf numFmtId="185" fontId="1" fillId="0" borderId="0" xfId="0" applyNumberFormat="1" applyFont="1" applyFill="1" applyAlignment="1">
      <alignment vertical="center"/>
    </xf>
    <xf numFmtId="176" fontId="22" fillId="0" borderId="56" xfId="0" applyNumberFormat="1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5" fillId="0" borderId="33" xfId="0" applyFont="1" applyFill="1" applyBorder="1" applyAlignment="1">
      <alignment vertical="center"/>
    </xf>
    <xf numFmtId="177" fontId="25" fillId="0" borderId="0" xfId="0" applyNumberFormat="1" applyFont="1" applyFill="1" applyAlignment="1">
      <alignment vertical="center"/>
    </xf>
    <xf numFmtId="182" fontId="25" fillId="0" borderId="0" xfId="0" applyNumberFormat="1" applyFont="1" applyFill="1" applyAlignment="1">
      <alignment vertical="center"/>
    </xf>
    <xf numFmtId="176" fontId="25" fillId="0" borderId="19" xfId="0" applyNumberFormat="1" applyFont="1" applyFill="1" applyBorder="1" applyAlignment="1">
      <alignment vertical="center"/>
    </xf>
    <xf numFmtId="176" fontId="22" fillId="0" borderId="38" xfId="0" applyNumberFormat="1" applyFont="1" applyFill="1" applyBorder="1" applyAlignment="1">
      <alignment vertical="center"/>
    </xf>
    <xf numFmtId="0" fontId="70" fillId="0" borderId="0" xfId="0" applyFont="1" applyFill="1" applyAlignment="1">
      <alignment vertical="center"/>
    </xf>
    <xf numFmtId="177" fontId="25" fillId="0" borderId="0" xfId="0" applyNumberFormat="1" applyFont="1" applyFill="1" applyAlignment="1">
      <alignment horizontal="right" vertical="center"/>
    </xf>
    <xf numFmtId="207" fontId="25" fillId="0" borderId="0" xfId="0" applyNumberFormat="1" applyFont="1" applyFill="1" applyAlignment="1">
      <alignment horizontal="right" vertical="center"/>
    </xf>
    <xf numFmtId="185" fontId="25" fillId="0" borderId="0" xfId="0" applyNumberFormat="1" applyFont="1" applyFill="1" applyAlignment="1">
      <alignment horizontal="right" vertical="center"/>
    </xf>
    <xf numFmtId="176" fontId="25" fillId="0" borderId="19" xfId="0" applyNumberFormat="1" applyFont="1" applyFill="1" applyBorder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81" fontId="25" fillId="0" borderId="0" xfId="0" applyNumberFormat="1" applyFont="1" applyFill="1" applyAlignment="1">
      <alignment horizontal="right" vertical="center"/>
    </xf>
    <xf numFmtId="177" fontId="71" fillId="0" borderId="0" xfId="0" applyNumberFormat="1" applyFont="1" applyFill="1" applyAlignment="1">
      <alignment vertical="center"/>
    </xf>
    <xf numFmtId="208" fontId="25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vertical="center"/>
    </xf>
    <xf numFmtId="177" fontId="42" fillId="0" borderId="0" xfId="0" applyNumberFormat="1" applyFont="1" applyFill="1" applyAlignment="1">
      <alignment vertical="center"/>
    </xf>
    <xf numFmtId="207" fontId="71" fillId="0" borderId="0" xfId="0" applyNumberFormat="1" applyFont="1" applyFill="1" applyAlignment="1">
      <alignment vertical="center"/>
    </xf>
    <xf numFmtId="185" fontId="71" fillId="0" borderId="0" xfId="0" applyNumberFormat="1" applyFont="1" applyFill="1" applyAlignment="1">
      <alignment vertical="center"/>
    </xf>
    <xf numFmtId="176" fontId="22" fillId="0" borderId="42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vertical="center" wrapText="1"/>
    </xf>
    <xf numFmtId="203" fontId="71" fillId="0" borderId="0" xfId="0" applyNumberFormat="1" applyFont="1" applyFill="1" applyAlignment="1">
      <alignment vertical="center"/>
    </xf>
    <xf numFmtId="177" fontId="25" fillId="0" borderId="0" xfId="0" applyNumberFormat="1" applyFont="1" applyFill="1" applyAlignment="1">
      <alignment vertical="center" wrapText="1"/>
    </xf>
    <xf numFmtId="203" fontId="25" fillId="0" borderId="0" xfId="0" applyNumberFormat="1" applyFont="1" applyFill="1" applyAlignment="1">
      <alignment horizontal="right" vertical="center"/>
    </xf>
    <xf numFmtId="203" fontId="1" fillId="0" borderId="0" xfId="0" applyNumberFormat="1" applyFont="1" applyFill="1" applyAlignment="1">
      <alignment vertical="center"/>
    </xf>
    <xf numFmtId="176" fontId="22" fillId="0" borderId="19" xfId="0" applyNumberFormat="1" applyFont="1" applyFill="1" applyBorder="1" applyAlignment="1">
      <alignment vertical="center"/>
    </xf>
    <xf numFmtId="0" fontId="42" fillId="0" borderId="0" xfId="0" applyFont="1" applyFill="1" applyAlignment="1">
      <alignment vertical="center"/>
    </xf>
    <xf numFmtId="0" fontId="71" fillId="0" borderId="0" xfId="0" applyFont="1" applyFill="1" applyAlignment="1">
      <alignment vertical="center"/>
    </xf>
    <xf numFmtId="182" fontId="25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181" fontId="71" fillId="0" borderId="0" xfId="0" applyNumberFormat="1" applyFont="1" applyFill="1" applyAlignment="1">
      <alignment vertical="center"/>
    </xf>
    <xf numFmtId="176" fontId="22" fillId="0" borderId="19" xfId="0" applyNumberFormat="1" applyFont="1" applyFill="1" applyBorder="1" applyAlignment="1">
      <alignment horizontal="right" vertical="center"/>
    </xf>
    <xf numFmtId="0" fontId="1" fillId="0" borderId="33" xfId="0" applyFont="1" applyFill="1" applyBorder="1" applyAlignment="1">
      <alignment vertical="center"/>
    </xf>
    <xf numFmtId="176" fontId="1" fillId="0" borderId="9" xfId="0" applyNumberFormat="1" applyFont="1" applyFill="1" applyBorder="1" applyAlignment="1">
      <alignment vertical="center"/>
    </xf>
    <xf numFmtId="0" fontId="42" fillId="0" borderId="33" xfId="0" applyFont="1" applyFill="1" applyBorder="1" applyAlignment="1">
      <alignment vertical="center"/>
    </xf>
    <xf numFmtId="182" fontId="71" fillId="0" borderId="0" xfId="0" applyNumberFormat="1" applyFont="1" applyFill="1" applyAlignment="1">
      <alignment vertical="center"/>
    </xf>
    <xf numFmtId="182" fontId="1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22" fillId="0" borderId="60" xfId="0" applyNumberFormat="1" applyFont="1" applyFill="1" applyBorder="1" applyAlignment="1">
      <alignment vertical="center"/>
    </xf>
    <xf numFmtId="176" fontId="6" fillId="0" borderId="19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7" fontId="1" fillId="0" borderId="1" xfId="0" applyNumberFormat="1" applyFont="1" applyFill="1" applyBorder="1" applyAlignment="1">
      <alignment horizontal="right" vertical="center"/>
    </xf>
    <xf numFmtId="182" fontId="1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176" fontId="1" fillId="0" borderId="73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177" fontId="1" fillId="0" borderId="7" xfId="0" applyNumberFormat="1" applyFont="1" applyFill="1" applyBorder="1" applyAlignment="1">
      <alignment vertical="center"/>
    </xf>
    <xf numFmtId="182" fontId="1" fillId="0" borderId="7" xfId="0" applyNumberFormat="1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177" fontId="1" fillId="0" borderId="14" xfId="0" applyNumberFormat="1" applyFont="1" applyFill="1" applyBorder="1" applyAlignment="1">
      <alignment vertical="center"/>
    </xf>
    <xf numFmtId="182" fontId="1" fillId="0" borderId="14" xfId="0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176" fontId="1" fillId="0" borderId="55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6" fillId="0" borderId="37" xfId="0" applyFont="1" applyFill="1" applyBorder="1" applyAlignment="1">
      <alignment vertical="center"/>
    </xf>
    <xf numFmtId="0" fontId="2" fillId="0" borderId="33" xfId="0" applyFont="1" applyFill="1" applyBorder="1" applyAlignment="1">
      <alignment vertical="center" shrinkToFit="1"/>
    </xf>
    <xf numFmtId="176" fontId="1" fillId="0" borderId="60" xfId="0" applyNumberFormat="1" applyFont="1" applyFill="1" applyBorder="1" applyAlignment="1">
      <alignment vertical="center"/>
    </xf>
    <xf numFmtId="176" fontId="1" fillId="0" borderId="33" xfId="0" applyNumberFormat="1" applyFont="1" applyFill="1" applyBorder="1" applyAlignment="1">
      <alignment vertical="center"/>
    </xf>
    <xf numFmtId="0" fontId="2" fillId="0" borderId="10" xfId="0" applyFont="1" applyFill="1" applyBorder="1" applyAlignment="1">
      <alignment vertical="center" shrinkToFit="1"/>
    </xf>
    <xf numFmtId="181" fontId="1" fillId="0" borderId="14" xfId="0" applyNumberFormat="1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176" fontId="1" fillId="0" borderId="22" xfId="0" applyNumberFormat="1" applyFont="1" applyFill="1" applyBorder="1" applyAlignment="1">
      <alignment vertical="center"/>
    </xf>
    <xf numFmtId="181" fontId="1" fillId="0" borderId="7" xfId="0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76" fontId="25" fillId="0" borderId="9" xfId="0" applyNumberFormat="1" applyFont="1" applyFill="1" applyBorder="1" applyAlignment="1">
      <alignment vertical="center"/>
    </xf>
    <xf numFmtId="176" fontId="25" fillId="0" borderId="33" xfId="0" applyNumberFormat="1" applyFont="1" applyFill="1" applyBorder="1" applyAlignment="1">
      <alignment vertical="center"/>
    </xf>
    <xf numFmtId="10" fontId="1" fillId="0" borderId="0" xfId="0" applyNumberFormat="1" applyFont="1" applyFill="1" applyAlignment="1">
      <alignment vertical="center"/>
    </xf>
    <xf numFmtId="194" fontId="1" fillId="0" borderId="0" xfId="0" applyNumberFormat="1" applyFont="1" applyFill="1" applyAlignment="1">
      <alignment vertical="center"/>
    </xf>
    <xf numFmtId="176" fontId="25" fillId="0" borderId="22" xfId="0" applyNumberFormat="1" applyFont="1" applyFill="1" applyBorder="1" applyAlignment="1">
      <alignment vertical="center"/>
    </xf>
    <xf numFmtId="10" fontId="1" fillId="0" borderId="7" xfId="0" applyNumberFormat="1" applyFont="1" applyFill="1" applyBorder="1" applyAlignment="1">
      <alignment vertical="center"/>
    </xf>
    <xf numFmtId="0" fontId="40" fillId="0" borderId="7" xfId="0" applyFont="1" applyFill="1" applyBorder="1" applyAlignment="1">
      <alignment vertical="center"/>
    </xf>
    <xf numFmtId="10" fontId="1" fillId="0" borderId="0" xfId="0" applyNumberFormat="1" applyFont="1" applyFill="1" applyAlignment="1">
      <alignment horizontal="right" vertical="center"/>
    </xf>
    <xf numFmtId="176" fontId="1" fillId="0" borderId="10" xfId="0" applyNumberFormat="1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1" fillId="0" borderId="33" xfId="0" applyFont="1" applyFill="1" applyBorder="1" applyAlignment="1">
      <alignment vertical="center" shrinkToFit="1"/>
    </xf>
    <xf numFmtId="0" fontId="1" fillId="0" borderId="22" xfId="0" applyFont="1" applyFill="1" applyBorder="1" applyAlignment="1">
      <alignment vertical="center" shrinkToFit="1"/>
    </xf>
    <xf numFmtId="0" fontId="22" fillId="0" borderId="0" xfId="0" applyFont="1" applyFill="1" applyAlignment="1">
      <alignment vertical="center"/>
    </xf>
    <xf numFmtId="176" fontId="25" fillId="0" borderId="7" xfId="0" applyNumberFormat="1" applyFont="1" applyFill="1" applyBorder="1" applyAlignment="1">
      <alignment vertical="center"/>
    </xf>
    <xf numFmtId="177" fontId="25" fillId="0" borderId="7" xfId="0" applyNumberFormat="1" applyFont="1" applyFill="1" applyBorder="1" applyAlignment="1">
      <alignment vertical="center"/>
    </xf>
    <xf numFmtId="181" fontId="25" fillId="0" borderId="7" xfId="0" applyNumberFormat="1" applyFont="1" applyFill="1" applyBorder="1" applyAlignment="1">
      <alignment vertical="center"/>
    </xf>
    <xf numFmtId="176" fontId="2" fillId="0" borderId="10" xfId="0" applyNumberFormat="1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176" fontId="25" fillId="0" borderId="72" xfId="0" applyNumberFormat="1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177" fontId="1" fillId="0" borderId="111" xfId="0" applyNumberFormat="1" applyFont="1" applyFill="1" applyBorder="1" applyAlignment="1">
      <alignment vertical="center"/>
    </xf>
    <xf numFmtId="0" fontId="1" fillId="0" borderId="113" xfId="0" applyFont="1" applyFill="1" applyBorder="1" applyAlignment="1">
      <alignment vertical="center"/>
    </xf>
    <xf numFmtId="181" fontId="25" fillId="0" borderId="0" xfId="0" applyNumberFormat="1" applyFont="1" applyFill="1" applyAlignment="1">
      <alignment vertical="center"/>
    </xf>
    <xf numFmtId="177" fontId="97" fillId="0" borderId="14" xfId="0" applyNumberFormat="1" applyFont="1" applyFill="1" applyBorder="1"/>
    <xf numFmtId="182" fontId="97" fillId="0" borderId="14" xfId="0" applyNumberFormat="1" applyFont="1" applyFill="1" applyBorder="1"/>
    <xf numFmtId="0" fontId="97" fillId="0" borderId="14" xfId="0" applyFont="1" applyFill="1" applyBorder="1"/>
    <xf numFmtId="0" fontId="97" fillId="0" borderId="0" xfId="0" applyFont="1" applyFill="1"/>
    <xf numFmtId="176" fontId="42" fillId="0" borderId="10" xfId="0" applyNumberFormat="1" applyFont="1" applyFill="1" applyBorder="1" applyAlignment="1">
      <alignment vertical="center" shrinkToFit="1"/>
    </xf>
    <xf numFmtId="176" fontId="25" fillId="0" borderId="33" xfId="0" applyNumberFormat="1" applyFont="1" applyFill="1" applyBorder="1" applyAlignment="1">
      <alignment horizontal="left" vertical="center"/>
    </xf>
    <xf numFmtId="10" fontId="2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177" fontId="25" fillId="0" borderId="14" xfId="0" applyNumberFormat="1" applyFont="1" applyFill="1" applyBorder="1" applyAlignment="1">
      <alignment vertical="center"/>
    </xf>
    <xf numFmtId="181" fontId="25" fillId="0" borderId="14" xfId="0" applyNumberFormat="1" applyFont="1" applyFill="1" applyBorder="1" applyAlignment="1">
      <alignment vertical="center"/>
    </xf>
    <xf numFmtId="176" fontId="25" fillId="0" borderId="0" xfId="0" applyNumberFormat="1" applyFont="1" applyFill="1" applyAlignment="1">
      <alignment vertical="center"/>
    </xf>
    <xf numFmtId="181" fontId="25" fillId="0" borderId="0" xfId="0" quotePrefix="1" applyNumberFormat="1" applyFont="1" applyFill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176" fontId="42" fillId="0" borderId="0" xfId="0" applyNumberFormat="1" applyFont="1" applyFill="1" applyAlignment="1">
      <alignment vertical="center" shrinkToFit="1"/>
    </xf>
    <xf numFmtId="176" fontId="42" fillId="0" borderId="37" xfId="0" applyNumberFormat="1" applyFont="1" applyFill="1" applyBorder="1" applyAlignment="1">
      <alignment vertical="center"/>
    </xf>
    <xf numFmtId="177" fontId="25" fillId="0" borderId="20" xfId="0" applyNumberFormat="1" applyFont="1" applyFill="1" applyBorder="1" applyAlignment="1">
      <alignment vertical="center"/>
    </xf>
    <xf numFmtId="176" fontId="1" fillId="0" borderId="38" xfId="0" applyNumberFormat="1" applyFont="1" applyFill="1" applyBorder="1" applyAlignment="1">
      <alignment vertical="center"/>
    </xf>
    <xf numFmtId="176" fontId="42" fillId="0" borderId="116" xfId="0" applyNumberFormat="1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76" fontId="1" fillId="0" borderId="119" xfId="0" applyNumberFormat="1" applyFont="1" applyFill="1" applyBorder="1" applyAlignment="1">
      <alignment vertical="center"/>
    </xf>
    <xf numFmtId="176" fontId="42" fillId="0" borderId="10" xfId="0" applyNumberFormat="1" applyFont="1" applyFill="1" applyBorder="1" applyAlignment="1">
      <alignment vertical="center"/>
    </xf>
    <xf numFmtId="208" fontId="25" fillId="0" borderId="14" xfId="0" applyNumberFormat="1" applyFont="1" applyFill="1" applyBorder="1" applyAlignment="1">
      <alignment vertical="center"/>
    </xf>
    <xf numFmtId="176" fontId="42" fillId="0" borderId="33" xfId="0" applyNumberFormat="1" applyFont="1" applyFill="1" applyBorder="1" applyAlignment="1">
      <alignment vertical="center"/>
    </xf>
    <xf numFmtId="208" fontId="25" fillId="0" borderId="0" xfId="0" applyNumberFormat="1" applyFont="1" applyFill="1" applyAlignment="1">
      <alignment vertical="center"/>
    </xf>
    <xf numFmtId="176" fontId="1" fillId="0" borderId="42" xfId="0" applyNumberFormat="1" applyFont="1" applyFill="1" applyBorder="1" applyAlignment="1">
      <alignment vertical="center"/>
    </xf>
    <xf numFmtId="177" fontId="25" fillId="0" borderId="1" xfId="0" applyNumberFormat="1" applyFont="1" applyFill="1" applyBorder="1" applyAlignment="1">
      <alignment vertical="center"/>
    </xf>
    <xf numFmtId="181" fontId="25" fillId="0" borderId="1" xfId="0" applyNumberFormat="1" applyFont="1" applyFill="1" applyBorder="1" applyAlignment="1">
      <alignment vertical="center"/>
    </xf>
    <xf numFmtId="0" fontId="0" fillId="0" borderId="0" xfId="0" applyFont="1" applyAlignment="1"/>
    <xf numFmtId="0" fontId="6" fillId="0" borderId="0" xfId="0" applyFont="1" applyAlignment="1">
      <alignment vertical="center"/>
    </xf>
    <xf numFmtId="0" fontId="27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33" xfId="0" applyFont="1" applyFill="1" applyBorder="1" applyAlignment="1">
      <alignment horizontal="left" vertical="center"/>
    </xf>
    <xf numFmtId="0" fontId="2" fillId="0" borderId="122" xfId="0" applyFont="1" applyFill="1" applyBorder="1" applyAlignment="1">
      <alignment vertical="center"/>
    </xf>
    <xf numFmtId="0" fontId="1" fillId="0" borderId="123" xfId="0" applyFont="1" applyFill="1" applyBorder="1" applyAlignment="1">
      <alignment vertical="center"/>
    </xf>
    <xf numFmtId="176" fontId="1" fillId="0" borderId="124" xfId="0" applyNumberFormat="1" applyFont="1" applyFill="1" applyBorder="1" applyAlignment="1">
      <alignment vertical="center"/>
    </xf>
    <xf numFmtId="0" fontId="2" fillId="0" borderId="5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10" fontId="1" fillId="0" borderId="59" xfId="0" applyNumberFormat="1" applyFont="1" applyBorder="1" applyAlignment="1">
      <alignment vertical="center"/>
    </xf>
    <xf numFmtId="0" fontId="2" fillId="3" borderId="125" xfId="0" applyFont="1" applyFill="1" applyBorder="1" applyAlignment="1">
      <alignment horizontal="center" vertical="center"/>
    </xf>
    <xf numFmtId="176" fontId="2" fillId="3" borderId="125" xfId="0" applyNumberFormat="1" applyFont="1" applyFill="1" applyBorder="1" applyAlignment="1">
      <alignment vertical="center"/>
    </xf>
    <xf numFmtId="10" fontId="2" fillId="3" borderId="127" xfId="0" applyNumberFormat="1" applyFont="1" applyFill="1" applyBorder="1" applyAlignment="1">
      <alignment vertical="center"/>
    </xf>
    <xf numFmtId="0" fontId="2" fillId="11" borderId="126" xfId="0" applyFont="1" applyFill="1" applyBorder="1" applyAlignment="1">
      <alignment vertical="center"/>
    </xf>
    <xf numFmtId="0" fontId="28" fillId="11" borderId="128" xfId="0" applyFont="1" applyFill="1" applyBorder="1" applyAlignment="1">
      <alignment vertical="center"/>
    </xf>
    <xf numFmtId="176" fontId="29" fillId="11" borderId="129" xfId="0" applyNumberFormat="1" applyFont="1" applyFill="1" applyBorder="1" applyAlignment="1">
      <alignment vertical="center"/>
    </xf>
    <xf numFmtId="0" fontId="2" fillId="0" borderId="72" xfId="0" applyFont="1" applyFill="1" applyBorder="1" applyAlignment="1">
      <alignment vertical="center"/>
    </xf>
    <xf numFmtId="10" fontId="1" fillId="0" borderId="35" xfId="0" applyNumberFormat="1" applyFont="1" applyFill="1" applyBorder="1" applyAlignment="1">
      <alignment vertical="center"/>
    </xf>
    <xf numFmtId="0" fontId="1" fillId="0" borderId="54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176" fontId="1" fillId="0" borderId="59" xfId="0" applyNumberFormat="1" applyFont="1" applyBorder="1" applyAlignment="1">
      <alignment vertical="center"/>
    </xf>
    <xf numFmtId="0" fontId="2" fillId="0" borderId="63" xfId="0" applyFont="1" applyBorder="1" applyAlignment="1">
      <alignment vertical="center"/>
    </xf>
    <xf numFmtId="0" fontId="1" fillId="0" borderId="65" xfId="0" applyFont="1" applyBorder="1" applyAlignment="1">
      <alignment vertical="center"/>
    </xf>
    <xf numFmtId="176" fontId="1" fillId="0" borderId="78" xfId="0" applyNumberFormat="1" applyFont="1" applyBorder="1" applyAlignment="1">
      <alignment vertical="center"/>
    </xf>
    <xf numFmtId="0" fontId="25" fillId="0" borderId="130" xfId="0" applyFont="1" applyBorder="1" applyAlignment="1">
      <alignment horizontal="center" vertical="center"/>
    </xf>
    <xf numFmtId="0" fontId="1" fillId="0" borderId="131" xfId="0" applyFont="1" applyBorder="1" applyAlignment="1">
      <alignment horizontal="center" vertical="center"/>
    </xf>
    <xf numFmtId="0" fontId="1" fillId="0" borderId="132" xfId="0" applyFont="1" applyBorder="1" applyAlignment="1">
      <alignment horizontal="center" vertical="center"/>
    </xf>
    <xf numFmtId="176" fontId="1" fillId="0" borderId="132" xfId="0" applyNumberFormat="1" applyFont="1" applyBorder="1" applyAlignment="1">
      <alignment vertical="center"/>
    </xf>
    <xf numFmtId="10" fontId="1" fillId="0" borderId="132" xfId="0" applyNumberFormat="1" applyFont="1" applyBorder="1" applyAlignment="1">
      <alignment vertical="center"/>
    </xf>
    <xf numFmtId="0" fontId="2" fillId="0" borderId="133" xfId="0" applyFont="1" applyFill="1" applyBorder="1" applyAlignment="1">
      <alignment vertical="center"/>
    </xf>
    <xf numFmtId="0" fontId="1" fillId="0" borderId="134" xfId="0" applyFont="1" applyFill="1" applyBorder="1" applyAlignment="1">
      <alignment vertical="center"/>
    </xf>
    <xf numFmtId="176" fontId="1" fillId="0" borderId="135" xfId="0" applyNumberFormat="1" applyFont="1" applyFill="1" applyBorder="1" applyAlignment="1">
      <alignment vertical="center"/>
    </xf>
    <xf numFmtId="0" fontId="25" fillId="0" borderId="10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49" fontId="25" fillId="0" borderId="10" xfId="0" applyNumberFormat="1" applyFont="1" applyBorder="1" applyAlignment="1">
      <alignment horizontal="center" vertical="center"/>
    </xf>
    <xf numFmtId="49" fontId="25" fillId="0" borderId="63" xfId="0" applyNumberFormat="1" applyFont="1" applyBorder="1" applyAlignment="1">
      <alignment horizontal="left" vertical="center"/>
    </xf>
    <xf numFmtId="176" fontId="1" fillId="0" borderId="65" xfId="0" applyNumberFormat="1" applyFont="1" applyBorder="1" applyAlignment="1">
      <alignment vertical="center"/>
    </xf>
    <xf numFmtId="180" fontId="1" fillId="0" borderId="65" xfId="0" applyNumberFormat="1" applyFont="1" applyBorder="1" applyAlignment="1">
      <alignment horizontal="right" vertical="center"/>
    </xf>
    <xf numFmtId="181" fontId="1" fillId="0" borderId="65" xfId="0" applyNumberFormat="1" applyFont="1" applyBorder="1" applyAlignment="1">
      <alignment horizontal="right" vertical="center"/>
    </xf>
    <xf numFmtId="176" fontId="23" fillId="0" borderId="75" xfId="0" applyNumberFormat="1" applyFont="1" applyFill="1" applyBorder="1" applyAlignment="1">
      <alignment horizontal="center" vertical="center"/>
    </xf>
    <xf numFmtId="176" fontId="23" fillId="0" borderId="120" xfId="0" applyNumberFormat="1" applyFont="1" applyFill="1" applyBorder="1" applyAlignment="1">
      <alignment horizontal="center" vertical="center"/>
    </xf>
    <xf numFmtId="9" fontId="2" fillId="0" borderId="41" xfId="0" applyNumberFormat="1" applyFont="1" applyBorder="1" applyAlignment="1">
      <alignment horizontal="center" vertical="center"/>
    </xf>
    <xf numFmtId="0" fontId="25" fillId="0" borderId="0" xfId="0" applyFont="1" applyAlignment="1">
      <alignment horizontal="right"/>
    </xf>
    <xf numFmtId="10" fontId="25" fillId="0" borderId="33" xfId="0" applyNumberFormat="1" applyFont="1" applyBorder="1" applyAlignment="1">
      <alignment vertical="center"/>
    </xf>
    <xf numFmtId="0" fontId="109" fillId="0" borderId="0" xfId="0" applyFont="1" applyAlignment="1">
      <alignment vertical="top"/>
    </xf>
    <xf numFmtId="10" fontId="25" fillId="0" borderId="36" xfId="0" applyNumberFormat="1" applyFont="1" applyBorder="1" applyAlignment="1">
      <alignment vertical="center"/>
    </xf>
    <xf numFmtId="10" fontId="25" fillId="0" borderId="21" xfId="0" applyNumberFormat="1" applyFont="1" applyBorder="1" applyAlignment="1">
      <alignment vertical="center"/>
    </xf>
    <xf numFmtId="10" fontId="25" fillId="0" borderId="25" xfId="0" applyNumberFormat="1" applyFont="1" applyBorder="1" applyAlignment="1">
      <alignment vertical="center"/>
    </xf>
    <xf numFmtId="10" fontId="25" fillId="0" borderId="35" xfId="0" applyNumberFormat="1" applyFont="1" applyBorder="1" applyAlignment="1">
      <alignment vertical="center"/>
    </xf>
    <xf numFmtId="10" fontId="25" fillId="0" borderId="0" xfId="0" applyNumberFormat="1" applyFont="1" applyAlignment="1">
      <alignment vertical="center"/>
    </xf>
    <xf numFmtId="0" fontId="25" fillId="0" borderId="65" xfId="0" applyFont="1" applyBorder="1" applyAlignment="1">
      <alignment vertical="center"/>
    </xf>
    <xf numFmtId="176" fontId="25" fillId="0" borderId="65" xfId="0" applyNumberFormat="1" applyFont="1" applyBorder="1" applyAlignment="1">
      <alignment horizontal="center" vertical="center"/>
    </xf>
    <xf numFmtId="176" fontId="1" fillId="0" borderId="65" xfId="0" applyNumberFormat="1" applyFont="1" applyBorder="1" applyAlignment="1">
      <alignment horizontal="center" vertical="center"/>
    </xf>
    <xf numFmtId="0" fontId="25" fillId="0" borderId="59" xfId="0" applyFont="1" applyBorder="1" applyAlignment="1">
      <alignment vertical="center"/>
    </xf>
    <xf numFmtId="0" fontId="25" fillId="0" borderId="58" xfId="0" applyFont="1" applyBorder="1" applyAlignment="1">
      <alignment vertical="center"/>
    </xf>
    <xf numFmtId="176" fontId="25" fillId="0" borderId="59" xfId="0" applyNumberFormat="1" applyFont="1" applyBorder="1" applyAlignment="1">
      <alignment horizontal="center" vertical="center"/>
    </xf>
    <xf numFmtId="176" fontId="1" fillId="0" borderId="59" xfId="0" applyNumberFormat="1" applyFont="1" applyBorder="1" applyAlignment="1">
      <alignment horizontal="center" vertical="center"/>
    </xf>
    <xf numFmtId="9" fontId="2" fillId="0" borderId="63" xfId="0" applyNumberFormat="1" applyFont="1" applyBorder="1" applyAlignment="1">
      <alignment horizontal="center" vertical="center"/>
    </xf>
    <xf numFmtId="180" fontId="25" fillId="0" borderId="63" xfId="0" applyNumberFormat="1" applyFont="1" applyBorder="1" applyAlignment="1">
      <alignment horizontal="left" vertical="center"/>
    </xf>
    <xf numFmtId="186" fontId="1" fillId="0" borderId="65" xfId="0" applyNumberFormat="1" applyFont="1" applyBorder="1" applyAlignment="1">
      <alignment vertical="center"/>
    </xf>
    <xf numFmtId="180" fontId="25" fillId="0" borderId="87" xfId="0" applyNumberFormat="1" applyFont="1" applyBorder="1" applyAlignment="1">
      <alignment horizontal="left" vertical="center"/>
    </xf>
    <xf numFmtId="186" fontId="1" fillId="0" borderId="88" xfId="0" applyNumberFormat="1" applyFont="1" applyBorder="1" applyAlignment="1">
      <alignment vertical="center"/>
    </xf>
    <xf numFmtId="180" fontId="1" fillId="0" borderId="88" xfId="0" applyNumberFormat="1" applyFont="1" applyBorder="1" applyAlignment="1">
      <alignment horizontal="right" vertical="center"/>
    </xf>
    <xf numFmtId="181" fontId="1" fillId="0" borderId="88" xfId="0" applyNumberFormat="1" applyFont="1" applyBorder="1" applyAlignment="1">
      <alignment horizontal="right" vertical="center"/>
    </xf>
    <xf numFmtId="176" fontId="1" fillId="0" borderId="79" xfId="0" applyNumberFormat="1" applyFont="1" applyBorder="1" applyAlignment="1">
      <alignment vertical="center"/>
    </xf>
    <xf numFmtId="9" fontId="2" fillId="0" borderId="49" xfId="0" applyNumberFormat="1" applyFont="1" applyBorder="1" applyAlignment="1">
      <alignment horizontal="center" vertical="center"/>
    </xf>
    <xf numFmtId="180" fontId="1" fillId="0" borderId="87" xfId="0" applyNumberFormat="1" applyFont="1" applyBorder="1" applyAlignment="1">
      <alignment vertical="center"/>
    </xf>
    <xf numFmtId="189" fontId="1" fillId="0" borderId="91" xfId="0" applyNumberFormat="1" applyFont="1" applyBorder="1" applyAlignment="1">
      <alignment vertical="center"/>
    </xf>
    <xf numFmtId="188" fontId="1" fillId="0" borderId="88" xfId="0" applyNumberFormat="1" applyFont="1" applyBorder="1" applyAlignment="1">
      <alignment vertical="center"/>
    </xf>
    <xf numFmtId="0" fontId="25" fillId="0" borderId="131" xfId="0" applyFont="1" applyBorder="1" applyAlignment="1">
      <alignment vertical="center"/>
    </xf>
    <xf numFmtId="0" fontId="25" fillId="0" borderId="132" xfId="0" applyFont="1" applyBorder="1" applyAlignment="1">
      <alignment vertical="center"/>
    </xf>
    <xf numFmtId="0" fontId="25" fillId="0" borderId="134" xfId="0" applyFont="1" applyBorder="1" applyAlignment="1">
      <alignment vertical="center"/>
    </xf>
    <xf numFmtId="176" fontId="25" fillId="0" borderId="132" xfId="0" applyNumberFormat="1" applyFont="1" applyBorder="1" applyAlignment="1">
      <alignment horizontal="center" vertical="center"/>
    </xf>
    <xf numFmtId="176" fontId="1" fillId="0" borderId="132" xfId="0" applyNumberFormat="1" applyFont="1" applyBorder="1" applyAlignment="1">
      <alignment horizontal="center" vertical="center"/>
    </xf>
    <xf numFmtId="0" fontId="2" fillId="0" borderId="131" xfId="0" applyFont="1" applyBorder="1" applyAlignment="1">
      <alignment horizontal="center" vertical="center"/>
    </xf>
    <xf numFmtId="180" fontId="1" fillId="0" borderId="134" xfId="0" applyNumberFormat="1" applyFont="1" applyBorder="1" applyAlignment="1">
      <alignment vertical="center"/>
    </xf>
    <xf numFmtId="186" fontId="1" fillId="0" borderId="134" xfId="0" applyNumberFormat="1" applyFont="1" applyBorder="1" applyAlignment="1">
      <alignment vertical="center"/>
    </xf>
    <xf numFmtId="189" fontId="1" fillId="0" borderId="136" xfId="0" applyNumberFormat="1" applyFont="1" applyBorder="1" applyAlignment="1">
      <alignment vertical="center"/>
    </xf>
    <xf numFmtId="188" fontId="1" fillId="0" borderId="134" xfId="0" applyNumberFormat="1" applyFont="1" applyBorder="1" applyAlignment="1">
      <alignment vertical="center"/>
    </xf>
    <xf numFmtId="180" fontId="1" fillId="0" borderId="65" xfId="0" applyNumberFormat="1" applyFont="1" applyFill="1" applyBorder="1" applyAlignment="1">
      <alignment vertical="center"/>
    </xf>
    <xf numFmtId="190" fontId="1" fillId="0" borderId="65" xfId="0" applyNumberFormat="1" applyFont="1" applyFill="1" applyBorder="1" applyAlignment="1">
      <alignment vertical="center"/>
    </xf>
    <xf numFmtId="176" fontId="1" fillId="0" borderId="65" xfId="0" applyNumberFormat="1" applyFont="1" applyFill="1" applyBorder="1" applyAlignment="1">
      <alignment vertical="center"/>
    </xf>
    <xf numFmtId="176" fontId="2" fillId="0" borderId="54" xfId="0" applyNumberFormat="1" applyFont="1" applyBorder="1" applyAlignment="1">
      <alignment horizontal="center" vertical="center"/>
    </xf>
    <xf numFmtId="0" fontId="1" fillId="0" borderId="63" xfId="0" applyFont="1" applyBorder="1" applyAlignment="1">
      <alignment vertical="center"/>
    </xf>
    <xf numFmtId="49" fontId="1" fillId="0" borderId="59" xfId="0" applyNumberFormat="1" applyFont="1" applyBorder="1" applyAlignment="1">
      <alignment horizontal="center" vertical="center"/>
    </xf>
    <xf numFmtId="49" fontId="1" fillId="0" borderId="65" xfId="0" applyNumberFormat="1" applyFont="1" applyBorder="1" applyAlignment="1">
      <alignment horizontal="center" vertical="center"/>
    </xf>
    <xf numFmtId="176" fontId="1" fillId="0" borderId="58" xfId="0" applyNumberFormat="1" applyFont="1" applyBorder="1" applyAlignment="1">
      <alignment vertical="center"/>
    </xf>
    <xf numFmtId="9" fontId="1" fillId="0" borderId="58" xfId="0" applyNumberFormat="1" applyFont="1" applyBorder="1" applyAlignment="1">
      <alignment vertical="center"/>
    </xf>
    <xf numFmtId="0" fontId="2" fillId="0" borderId="65" xfId="0" applyFont="1" applyFill="1" applyBorder="1" applyAlignment="1">
      <alignment vertical="center"/>
    </xf>
    <xf numFmtId="0" fontId="25" fillId="0" borderId="65" xfId="0" applyFont="1" applyFill="1" applyBorder="1" applyAlignment="1">
      <alignment vertical="center"/>
    </xf>
    <xf numFmtId="0" fontId="6" fillId="0" borderId="65" xfId="0" applyFont="1" applyBorder="1" applyAlignment="1">
      <alignment vertical="center"/>
    </xf>
    <xf numFmtId="182" fontId="1" fillId="0" borderId="65" xfId="0" applyNumberFormat="1" applyFont="1" applyBorder="1" applyAlignment="1">
      <alignment vertical="center"/>
    </xf>
    <xf numFmtId="177" fontId="1" fillId="0" borderId="65" xfId="0" applyNumberFormat="1" applyFont="1" applyBorder="1" applyAlignment="1">
      <alignment vertical="center"/>
    </xf>
    <xf numFmtId="0" fontId="1" fillId="0" borderId="133" xfId="0" applyFont="1" applyBorder="1" applyAlignment="1">
      <alignment vertical="center"/>
    </xf>
    <xf numFmtId="49" fontId="1" fillId="0" borderId="132" xfId="0" applyNumberFormat="1" applyFont="1" applyBorder="1" applyAlignment="1">
      <alignment horizontal="center" vertical="center"/>
    </xf>
    <xf numFmtId="49" fontId="1" fillId="0" borderId="134" xfId="0" applyNumberFormat="1" applyFont="1" applyBorder="1" applyAlignment="1">
      <alignment horizontal="center" vertical="center"/>
    </xf>
    <xf numFmtId="176" fontId="1" fillId="0" borderId="131" xfId="0" applyNumberFormat="1" applyFont="1" applyBorder="1" applyAlignment="1">
      <alignment vertical="center"/>
    </xf>
    <xf numFmtId="9" fontId="1" fillId="0" borderId="131" xfId="0" applyNumberFormat="1" applyFont="1" applyBorder="1" applyAlignment="1">
      <alignment vertical="center"/>
    </xf>
    <xf numFmtId="0" fontId="1" fillId="0" borderId="134" xfId="0" applyFont="1" applyBorder="1" applyAlignment="1">
      <alignment vertical="center"/>
    </xf>
    <xf numFmtId="49" fontId="1" fillId="0" borderId="63" xfId="0" applyNumberFormat="1" applyFont="1" applyBorder="1" applyAlignment="1">
      <alignment horizontal="center" vertical="center"/>
    </xf>
    <xf numFmtId="176" fontId="2" fillId="0" borderId="41" xfId="0" applyNumberFormat="1" applyFont="1" applyBorder="1" applyAlignment="1">
      <alignment horizontal="center" vertical="center"/>
    </xf>
    <xf numFmtId="0" fontId="6" fillId="14" borderId="49" xfId="0" applyFont="1" applyFill="1" applyBorder="1" applyAlignment="1">
      <alignment vertical="center"/>
    </xf>
    <xf numFmtId="0" fontId="1" fillId="0" borderId="97" xfId="0" applyFont="1" applyBorder="1" applyAlignment="1">
      <alignment vertical="center"/>
    </xf>
    <xf numFmtId="176" fontId="1" fillId="0" borderId="97" xfId="0" applyNumberFormat="1" applyFont="1" applyBorder="1" applyAlignment="1">
      <alignment vertical="center"/>
    </xf>
    <xf numFmtId="49" fontId="1" fillId="0" borderId="97" xfId="0" applyNumberFormat="1" applyFont="1" applyBorder="1" applyAlignment="1">
      <alignment horizontal="center" vertical="center"/>
    </xf>
    <xf numFmtId="176" fontId="1" fillId="0" borderId="41" xfId="0" applyNumberFormat="1" applyFont="1" applyBorder="1" applyAlignment="1">
      <alignment horizontal="center" vertical="center"/>
    </xf>
    <xf numFmtId="10" fontId="1" fillId="0" borderId="97" xfId="0" applyNumberFormat="1" applyFont="1" applyBorder="1" applyAlignment="1">
      <alignment vertical="center"/>
    </xf>
    <xf numFmtId="176" fontId="1" fillId="0" borderId="120" xfId="0" applyNumberFormat="1" applyFont="1" applyFill="1" applyBorder="1" applyAlignment="1">
      <alignment vertical="center"/>
    </xf>
    <xf numFmtId="0" fontId="1" fillId="0" borderId="58" xfId="0" applyFont="1" applyFill="1" applyBorder="1" applyAlignment="1">
      <alignment vertical="center"/>
    </xf>
    <xf numFmtId="176" fontId="22" fillId="0" borderId="51" xfId="0" applyNumberFormat="1" applyFont="1" applyFill="1" applyBorder="1" applyAlignment="1">
      <alignment vertical="center"/>
    </xf>
    <xf numFmtId="176" fontId="1" fillId="0" borderId="65" xfId="0" applyNumberFormat="1" applyFont="1" applyFill="1" applyBorder="1" applyAlignment="1">
      <alignment horizontal="center" vertical="center"/>
    </xf>
    <xf numFmtId="0" fontId="2" fillId="0" borderId="58" xfId="0" applyFont="1" applyBorder="1" applyAlignment="1">
      <alignment vertical="center"/>
    </xf>
    <xf numFmtId="0" fontId="25" fillId="0" borderId="58" xfId="0" applyFont="1" applyBorder="1" applyAlignment="1">
      <alignment horizontal="center" vertical="center"/>
    </xf>
    <xf numFmtId="49" fontId="2" fillId="0" borderId="59" xfId="0" applyNumberFormat="1" applyFont="1" applyBorder="1" applyAlignment="1">
      <alignment horizontal="center" vertical="center"/>
    </xf>
    <xf numFmtId="180" fontId="1" fillId="0" borderId="65" xfId="0" applyNumberFormat="1" applyFont="1" applyBorder="1" applyAlignment="1">
      <alignment vertical="center"/>
    </xf>
    <xf numFmtId="190" fontId="1" fillId="0" borderId="65" xfId="0" applyNumberFormat="1" applyFont="1" applyBorder="1" applyAlignment="1">
      <alignment vertical="center"/>
    </xf>
    <xf numFmtId="176" fontId="2" fillId="0" borderId="141" xfId="0" applyNumberFormat="1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49" fontId="2" fillId="3" borderId="147" xfId="0" applyNumberFormat="1" applyFont="1" applyFill="1" applyBorder="1" applyAlignment="1">
      <alignment horizontal="center" vertical="center"/>
    </xf>
    <xf numFmtId="0" fontId="2" fillId="3" borderId="91" xfId="0" applyFont="1" applyFill="1" applyBorder="1" applyAlignment="1">
      <alignment horizontal="center" vertical="center"/>
    </xf>
    <xf numFmtId="49" fontId="2" fillId="0" borderId="149" xfId="0" applyNumberFormat="1" applyFont="1" applyBorder="1" applyAlignment="1">
      <alignment horizontal="center" vertical="center"/>
    </xf>
    <xf numFmtId="0" fontId="2" fillId="0" borderId="65" xfId="0" applyFont="1" applyBorder="1" applyAlignment="1">
      <alignment vertical="center"/>
    </xf>
    <xf numFmtId="176" fontId="2" fillId="0" borderId="59" xfId="0" applyNumberFormat="1" applyFont="1" applyBorder="1" applyAlignment="1">
      <alignment horizontal="center" vertical="center"/>
    </xf>
    <xf numFmtId="49" fontId="2" fillId="5" borderId="41" xfId="0" applyNumberFormat="1" applyFont="1" applyFill="1" applyBorder="1" applyAlignment="1">
      <alignment horizontal="center" vertical="center"/>
    </xf>
    <xf numFmtId="176" fontId="2" fillId="5" borderId="41" xfId="0" applyNumberFormat="1" applyFont="1" applyFill="1" applyBorder="1" applyAlignment="1">
      <alignment horizontal="center" vertical="center"/>
    </xf>
    <xf numFmtId="3" fontId="1" fillId="5" borderId="97" xfId="0" applyNumberFormat="1" applyFont="1" applyFill="1" applyBorder="1" applyAlignment="1">
      <alignment vertical="center"/>
    </xf>
    <xf numFmtId="176" fontId="1" fillId="5" borderId="97" xfId="0" applyNumberFormat="1" applyFont="1" applyFill="1" applyBorder="1" applyAlignment="1">
      <alignment vertical="center"/>
    </xf>
    <xf numFmtId="176" fontId="1" fillId="5" borderId="41" xfId="0" applyNumberFormat="1" applyFont="1" applyFill="1" applyBorder="1" applyAlignment="1">
      <alignment vertical="center"/>
    </xf>
    <xf numFmtId="10" fontId="1" fillId="5" borderId="97" xfId="0" applyNumberFormat="1" applyFont="1" applyFill="1" applyBorder="1" applyAlignment="1">
      <alignment vertical="center"/>
    </xf>
    <xf numFmtId="0" fontId="1" fillId="5" borderId="120" xfId="0" applyFont="1" applyFill="1" applyBorder="1" applyAlignment="1">
      <alignment vertical="center"/>
    </xf>
    <xf numFmtId="176" fontId="1" fillId="5" borderId="120" xfId="0" applyNumberFormat="1" applyFont="1" applyFill="1" applyBorder="1" applyAlignment="1">
      <alignment vertical="center"/>
    </xf>
    <xf numFmtId="176" fontId="22" fillId="5" borderId="150" xfId="0" applyNumberFormat="1" applyFont="1" applyFill="1" applyBorder="1" applyAlignment="1">
      <alignment vertical="center"/>
    </xf>
    <xf numFmtId="49" fontId="1" fillId="0" borderId="149" xfId="0" applyNumberFormat="1" applyFont="1" applyBorder="1" applyAlignment="1">
      <alignment horizontal="center" vertical="center"/>
    </xf>
    <xf numFmtId="0" fontId="1" fillId="0" borderId="58" xfId="0" applyFont="1" applyBorder="1" applyAlignment="1">
      <alignment vertical="center"/>
    </xf>
    <xf numFmtId="49" fontId="2" fillId="0" borderId="75" xfId="0" applyNumberFormat="1" applyFont="1" applyBorder="1" applyAlignment="1">
      <alignment horizontal="center" vertical="center"/>
    </xf>
    <xf numFmtId="0" fontId="2" fillId="0" borderId="120" xfId="0" applyFont="1" applyFill="1" applyBorder="1" applyAlignment="1">
      <alignment vertical="center"/>
    </xf>
    <xf numFmtId="202" fontId="1" fillId="0" borderId="120" xfId="0" applyNumberFormat="1" applyFont="1" applyFill="1" applyBorder="1" applyAlignment="1">
      <alignment vertical="center"/>
    </xf>
    <xf numFmtId="176" fontId="1" fillId="0" borderId="151" xfId="0" applyNumberFormat="1" applyFont="1" applyFill="1" applyBorder="1" applyAlignment="1">
      <alignment vertical="center"/>
    </xf>
    <xf numFmtId="49" fontId="2" fillId="0" borderId="65" xfId="0" applyNumberFormat="1" applyFont="1" applyBorder="1" applyAlignment="1">
      <alignment horizontal="center" vertical="center"/>
    </xf>
    <xf numFmtId="10" fontId="1" fillId="0" borderId="58" xfId="0" applyNumberFormat="1" applyFont="1" applyBorder="1" applyAlignment="1">
      <alignment vertical="center"/>
    </xf>
    <xf numFmtId="177" fontId="1" fillId="0" borderId="65" xfId="0" applyNumberFormat="1" applyFont="1" applyFill="1" applyBorder="1" applyAlignment="1">
      <alignment vertical="center"/>
    </xf>
    <xf numFmtId="181" fontId="1" fillId="0" borderId="65" xfId="0" applyNumberFormat="1" applyFont="1" applyFill="1" applyBorder="1" applyAlignment="1">
      <alignment vertical="center"/>
    </xf>
    <xf numFmtId="181" fontId="1" fillId="0" borderId="65" xfId="0" applyNumberFormat="1" applyFont="1" applyFill="1" applyBorder="1" applyAlignment="1">
      <alignment horizontal="right" vertical="center"/>
    </xf>
    <xf numFmtId="176" fontId="1" fillId="5" borderId="49" xfId="0" applyNumberFormat="1" applyFont="1" applyFill="1" applyBorder="1" applyAlignment="1">
      <alignment vertical="center"/>
    </xf>
    <xf numFmtId="10" fontId="1" fillId="5" borderId="49" xfId="0" applyNumberFormat="1" applyFont="1" applyFill="1" applyBorder="1" applyAlignment="1">
      <alignment vertical="center"/>
    </xf>
    <xf numFmtId="0" fontId="1" fillId="0" borderId="91" xfId="0" applyFont="1" applyFill="1" applyBorder="1" applyAlignment="1">
      <alignment vertical="center"/>
    </xf>
    <xf numFmtId="176" fontId="1" fillId="0" borderId="91" xfId="0" applyNumberFormat="1" applyFont="1" applyFill="1" applyBorder="1" applyAlignment="1">
      <alignment vertical="center"/>
    </xf>
    <xf numFmtId="176" fontId="1" fillId="0" borderId="91" xfId="0" applyNumberFormat="1" applyFont="1" applyFill="1" applyBorder="1" applyAlignment="1">
      <alignment horizontal="right" vertical="center"/>
    </xf>
    <xf numFmtId="176" fontId="22" fillId="0" borderId="150" xfId="0" applyNumberFormat="1" applyFont="1" applyFill="1" applyBorder="1" applyAlignment="1">
      <alignment vertical="center"/>
    </xf>
    <xf numFmtId="0" fontId="2" fillId="0" borderId="63" xfId="0" applyFont="1" applyFill="1" applyBorder="1" applyAlignment="1">
      <alignment vertical="center"/>
    </xf>
    <xf numFmtId="9" fontId="1" fillId="0" borderId="65" xfId="0" applyNumberFormat="1" applyFont="1" applyFill="1" applyBorder="1" applyAlignment="1">
      <alignment vertical="center"/>
    </xf>
    <xf numFmtId="9" fontId="1" fillId="0" borderId="120" xfId="0" applyNumberFormat="1" applyFont="1" applyFill="1" applyBorder="1" applyAlignment="1">
      <alignment horizontal="right" vertical="center"/>
    </xf>
    <xf numFmtId="198" fontId="1" fillId="0" borderId="65" xfId="0" applyNumberFormat="1" applyFont="1" applyFill="1" applyBorder="1" applyAlignment="1">
      <alignment vertical="center"/>
    </xf>
    <xf numFmtId="177" fontId="22" fillId="0" borderId="65" xfId="0" applyNumberFormat="1" applyFont="1" applyFill="1" applyBorder="1" applyAlignment="1">
      <alignment vertical="center"/>
    </xf>
    <xf numFmtId="181" fontId="22" fillId="0" borderId="65" xfId="0" applyNumberFormat="1" applyFont="1" applyFill="1" applyBorder="1" applyAlignment="1">
      <alignment vertical="center"/>
    </xf>
    <xf numFmtId="181" fontId="22" fillId="0" borderId="65" xfId="0" applyNumberFormat="1" applyFont="1" applyFill="1" applyBorder="1" applyAlignment="1">
      <alignment horizontal="right" vertical="center"/>
    </xf>
    <xf numFmtId="0" fontId="24" fillId="0" borderId="65" xfId="0" applyFont="1" applyFill="1" applyBorder="1" applyAlignment="1">
      <alignment vertical="center"/>
    </xf>
    <xf numFmtId="0" fontId="24" fillId="0" borderId="120" xfId="0" applyFont="1" applyFill="1" applyBorder="1" applyAlignment="1">
      <alignment vertical="center"/>
    </xf>
    <xf numFmtId="49" fontId="1" fillId="0" borderId="58" xfId="0" applyNumberFormat="1" applyFont="1" applyBorder="1" applyAlignment="1">
      <alignment horizontal="center" vertical="center"/>
    </xf>
    <xf numFmtId="0" fontId="40" fillId="0" borderId="65" xfId="0" applyFont="1" applyFill="1" applyBorder="1" applyAlignment="1">
      <alignment vertical="center"/>
    </xf>
    <xf numFmtId="185" fontId="1" fillId="0" borderId="65" xfId="0" applyNumberFormat="1" applyFont="1" applyFill="1" applyBorder="1" applyAlignment="1">
      <alignment vertical="center"/>
    </xf>
    <xf numFmtId="176" fontId="1" fillId="0" borderId="91" xfId="0" applyNumberFormat="1" applyFont="1" applyFill="1" applyBorder="1" applyAlignment="1">
      <alignment horizontal="center" vertical="center"/>
    </xf>
    <xf numFmtId="176" fontId="22" fillId="0" borderId="152" xfId="0" applyNumberFormat="1" applyFont="1" applyFill="1" applyBorder="1" applyAlignment="1">
      <alignment vertical="center"/>
    </xf>
    <xf numFmtId="176" fontId="1" fillId="0" borderId="153" xfId="0" applyNumberFormat="1" applyFont="1" applyBorder="1" applyAlignment="1">
      <alignment vertical="center"/>
    </xf>
    <xf numFmtId="49" fontId="1" fillId="0" borderId="154" xfId="0" applyNumberFormat="1" applyFont="1" applyBorder="1" applyAlignment="1">
      <alignment horizontal="center" vertical="center"/>
    </xf>
    <xf numFmtId="0" fontId="25" fillId="0" borderId="133" xfId="0" applyFont="1" applyFill="1" applyBorder="1" applyAlignment="1">
      <alignment vertical="center"/>
    </xf>
    <xf numFmtId="177" fontId="25" fillId="0" borderId="134" xfId="0" applyNumberFormat="1" applyFont="1" applyFill="1" applyBorder="1" applyAlignment="1">
      <alignment vertical="center"/>
    </xf>
    <xf numFmtId="204" fontId="25" fillId="0" borderId="134" xfId="0" applyNumberFormat="1" applyFont="1" applyFill="1" applyBorder="1" applyAlignment="1">
      <alignment vertical="center"/>
    </xf>
    <xf numFmtId="182" fontId="25" fillId="0" borderId="134" xfId="0" applyNumberFormat="1" applyFont="1" applyFill="1" applyBorder="1" applyAlignment="1">
      <alignment vertical="center"/>
    </xf>
    <xf numFmtId="176" fontId="25" fillId="0" borderId="153" xfId="0" applyNumberFormat="1" applyFont="1" applyFill="1" applyBorder="1" applyAlignment="1">
      <alignment vertical="center"/>
    </xf>
    <xf numFmtId="0" fontId="25" fillId="0" borderId="149" xfId="0" applyFont="1" applyBorder="1" applyAlignment="1">
      <alignment vertical="center"/>
    </xf>
    <xf numFmtId="0" fontId="25" fillId="0" borderId="154" xfId="0" applyFont="1" applyBorder="1" applyAlignment="1">
      <alignment vertical="center"/>
    </xf>
    <xf numFmtId="0" fontId="25" fillId="0" borderId="65" xfId="0" applyFont="1" applyBorder="1" applyAlignment="1">
      <alignment horizontal="center" vertical="center"/>
    </xf>
    <xf numFmtId="176" fontId="1" fillId="0" borderId="63" xfId="0" applyNumberFormat="1" applyFont="1" applyBorder="1" applyAlignment="1">
      <alignment vertical="center"/>
    </xf>
    <xf numFmtId="49" fontId="25" fillId="0" borderId="59" xfId="0" applyNumberFormat="1" applyFont="1" applyBorder="1" applyAlignment="1">
      <alignment horizontal="center" vertical="center"/>
    </xf>
    <xf numFmtId="9" fontId="1" fillId="0" borderId="59" xfId="0" applyNumberFormat="1" applyFont="1" applyBorder="1" applyAlignment="1">
      <alignment vertical="center"/>
    </xf>
    <xf numFmtId="196" fontId="2" fillId="3" borderId="147" xfId="0" quotePrefix="1" applyNumberFormat="1" applyFont="1" applyFill="1" applyBorder="1" applyAlignment="1">
      <alignment horizontal="center" vertical="center"/>
    </xf>
    <xf numFmtId="0" fontId="25" fillId="0" borderId="157" xfId="0" applyFont="1" applyBorder="1" applyAlignment="1">
      <alignment horizontal="center" vertical="center"/>
    </xf>
    <xf numFmtId="0" fontId="25" fillId="0" borderId="63" xfId="0" applyFont="1" applyBorder="1" applyAlignment="1">
      <alignment horizontal="center" vertical="center"/>
    </xf>
    <xf numFmtId="176" fontId="1" fillId="0" borderId="63" xfId="0" applyNumberFormat="1" applyFont="1" applyBorder="1" applyAlignment="1">
      <alignment horizontal="center" vertical="center"/>
    </xf>
    <xf numFmtId="49" fontId="2" fillId="0" borderId="87" xfId="0" applyNumberFormat="1" applyFont="1" applyBorder="1" applyAlignment="1">
      <alignment horizontal="center" vertical="center"/>
    </xf>
    <xf numFmtId="176" fontId="22" fillId="0" borderId="156" xfId="0" applyNumberFormat="1" applyFont="1" applyBorder="1" applyAlignment="1">
      <alignment vertical="center"/>
    </xf>
    <xf numFmtId="0" fontId="25" fillId="0" borderId="149" xfId="0" applyFont="1" applyBorder="1" applyAlignment="1">
      <alignment horizontal="center" vertical="center"/>
    </xf>
    <xf numFmtId="0" fontId="2" fillId="0" borderId="120" xfId="0" applyFont="1" applyBorder="1" applyAlignment="1">
      <alignment vertical="center"/>
    </xf>
    <xf numFmtId="0" fontId="1" fillId="0" borderId="120" xfId="0" applyFont="1" applyBorder="1" applyAlignment="1">
      <alignment vertical="center"/>
    </xf>
    <xf numFmtId="180" fontId="1" fillId="0" borderId="120" xfId="0" applyNumberFormat="1" applyFont="1" applyBorder="1" applyAlignment="1">
      <alignment vertical="center"/>
    </xf>
    <xf numFmtId="190" fontId="1" fillId="0" borderId="120" xfId="0" applyNumberFormat="1" applyFont="1" applyBorder="1" applyAlignment="1">
      <alignment vertical="center"/>
    </xf>
    <xf numFmtId="176" fontId="1" fillId="0" borderId="156" xfId="0" applyNumberFormat="1" applyFont="1" applyBorder="1" applyAlignment="1">
      <alignment vertical="center"/>
    </xf>
    <xf numFmtId="49" fontId="2" fillId="0" borderId="52" xfId="0" applyNumberFormat="1" applyFont="1" applyBorder="1" applyAlignment="1">
      <alignment horizontal="center" vertical="center"/>
    </xf>
    <xf numFmtId="0" fontId="1" fillId="0" borderId="91" xfId="0" applyFont="1" applyBorder="1" applyAlignment="1">
      <alignment vertical="center"/>
    </xf>
    <xf numFmtId="49" fontId="2" fillId="0" borderId="63" xfId="0" applyNumberFormat="1" applyFont="1" applyBorder="1" applyAlignment="1">
      <alignment horizontal="center" vertical="center"/>
    </xf>
    <xf numFmtId="10" fontId="1" fillId="0" borderId="49" xfId="0" applyNumberFormat="1" applyFont="1" applyBorder="1" applyAlignment="1">
      <alignment vertical="center"/>
    </xf>
    <xf numFmtId="176" fontId="1" fillId="0" borderId="91" xfId="0" applyNumberFormat="1" applyFont="1" applyBorder="1" applyAlignment="1">
      <alignment vertical="center"/>
    </xf>
    <xf numFmtId="49" fontId="25" fillId="0" borderId="63" xfId="0" applyNumberFormat="1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176" fontId="1" fillId="0" borderId="41" xfId="0" applyNumberFormat="1" applyFont="1" applyBorder="1" applyAlignment="1">
      <alignment vertical="center"/>
    </xf>
    <xf numFmtId="0" fontId="6" fillId="0" borderId="65" xfId="0" applyFont="1" applyBorder="1"/>
    <xf numFmtId="176" fontId="6" fillId="0" borderId="158" xfId="0" applyNumberFormat="1" applyFont="1" applyBorder="1"/>
    <xf numFmtId="189" fontId="1" fillId="0" borderId="65" xfId="0" applyNumberFormat="1" applyFont="1" applyBorder="1" applyAlignment="1">
      <alignment vertical="center"/>
    </xf>
    <xf numFmtId="176" fontId="1" fillId="0" borderId="151" xfId="0" applyNumberFormat="1" applyFont="1" applyBorder="1" applyAlignment="1">
      <alignment vertical="center"/>
    </xf>
    <xf numFmtId="191" fontId="1" fillId="0" borderId="65" xfId="0" applyNumberFormat="1" applyFont="1" applyBorder="1" applyAlignment="1">
      <alignment vertical="center"/>
    </xf>
    <xf numFmtId="176" fontId="1" fillId="0" borderId="54" xfId="0" applyNumberFormat="1" applyFont="1" applyBorder="1" applyAlignment="1">
      <alignment vertical="center"/>
    </xf>
    <xf numFmtId="176" fontId="1" fillId="0" borderId="146" xfId="0" applyNumberFormat="1" applyFont="1" applyBorder="1" applyAlignment="1">
      <alignment vertical="center"/>
    </xf>
    <xf numFmtId="0" fontId="2" fillId="0" borderId="59" xfId="0" applyFont="1" applyBorder="1" applyAlignment="1">
      <alignment vertical="center"/>
    </xf>
    <xf numFmtId="49" fontId="2" fillId="0" borderId="54" xfId="0" applyNumberFormat="1" applyFont="1" applyBorder="1" applyAlignment="1">
      <alignment horizontal="center" vertical="center"/>
    </xf>
    <xf numFmtId="10" fontId="1" fillId="0" borderId="54" xfId="0" applyNumberFormat="1" applyFont="1" applyBorder="1" applyAlignment="1">
      <alignment vertical="center"/>
    </xf>
    <xf numFmtId="0" fontId="1" fillId="0" borderId="88" xfId="0" applyFont="1" applyBorder="1" applyAlignment="1">
      <alignment vertical="center"/>
    </xf>
    <xf numFmtId="176" fontId="22" fillId="0" borderId="146" xfId="0" applyNumberFormat="1" applyFont="1" applyBorder="1" applyAlignment="1">
      <alignment vertical="center"/>
    </xf>
    <xf numFmtId="49" fontId="2" fillId="0" borderId="41" xfId="0" applyNumberFormat="1" applyFont="1" applyBorder="1" applyAlignment="1">
      <alignment horizontal="center" vertical="center"/>
    </xf>
    <xf numFmtId="10" fontId="1" fillId="0" borderId="41" xfId="0" applyNumberFormat="1" applyFont="1" applyBorder="1" applyAlignment="1">
      <alignment vertical="center"/>
    </xf>
    <xf numFmtId="176" fontId="1" fillId="0" borderId="158" xfId="0" applyNumberFormat="1" applyFont="1" applyBorder="1" applyAlignment="1">
      <alignment vertical="center"/>
    </xf>
    <xf numFmtId="0" fontId="1" fillId="4" borderId="91" xfId="0" applyFont="1" applyFill="1" applyBorder="1" applyAlignment="1">
      <alignment vertical="center"/>
    </xf>
    <xf numFmtId="176" fontId="22" fillId="4" borderId="156" xfId="0" applyNumberFormat="1" applyFont="1" applyFill="1" applyBorder="1" applyAlignment="1">
      <alignment vertical="center"/>
    </xf>
    <xf numFmtId="0" fontId="2" fillId="0" borderId="41" xfId="0" applyFont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0" fontId="1" fillId="0" borderId="65" xfId="0" applyFont="1" applyFill="1" applyBorder="1" applyAlignment="1">
      <alignment vertical="center"/>
    </xf>
    <xf numFmtId="186" fontId="1" fillId="0" borderId="65" xfId="0" applyNumberFormat="1" applyFont="1" applyFill="1" applyBorder="1" applyAlignment="1">
      <alignment vertical="center"/>
    </xf>
    <xf numFmtId="197" fontId="25" fillId="0" borderId="59" xfId="0" applyNumberFormat="1" applyFont="1" applyBorder="1" applyAlignment="1">
      <alignment horizontal="center" vertical="center"/>
    </xf>
    <xf numFmtId="0" fontId="1" fillId="0" borderId="54" xfId="0" applyFont="1" applyBorder="1" applyAlignment="1">
      <alignment vertical="center"/>
    </xf>
    <xf numFmtId="190" fontId="1" fillId="0" borderId="88" xfId="0" applyNumberFormat="1" applyFont="1" applyBorder="1" applyAlignment="1">
      <alignment vertical="center"/>
    </xf>
    <xf numFmtId="198" fontId="1" fillId="0" borderId="65" xfId="0" applyNumberFormat="1" applyFont="1" applyBorder="1" applyAlignment="1">
      <alignment vertical="center"/>
    </xf>
    <xf numFmtId="198" fontId="1" fillId="0" borderId="88" xfId="0" applyNumberFormat="1" applyFont="1" applyBorder="1" applyAlignment="1">
      <alignment vertical="center"/>
    </xf>
    <xf numFmtId="0" fontId="1" fillId="0" borderId="63" xfId="0" applyFont="1" applyBorder="1" applyAlignment="1">
      <alignment horizontal="center" vertical="center"/>
    </xf>
    <xf numFmtId="10" fontId="1" fillId="0" borderId="75" xfId="0" applyNumberFormat="1" applyFont="1" applyBorder="1" applyAlignment="1">
      <alignment vertical="center"/>
    </xf>
    <xf numFmtId="10" fontId="1" fillId="0" borderId="63" xfId="0" applyNumberFormat="1" applyFont="1" applyBorder="1" applyAlignment="1">
      <alignment vertical="center"/>
    </xf>
    <xf numFmtId="199" fontId="1" fillId="0" borderId="65" xfId="0" applyNumberFormat="1" applyFont="1" applyBorder="1" applyAlignment="1">
      <alignment vertical="center"/>
    </xf>
    <xf numFmtId="0" fontId="1" fillId="0" borderId="87" xfId="0" applyFont="1" applyBorder="1" applyAlignment="1">
      <alignment vertical="center"/>
    </xf>
    <xf numFmtId="180" fontId="1" fillId="0" borderId="88" xfId="0" applyNumberFormat="1" applyFont="1" applyBorder="1" applyAlignment="1">
      <alignment vertical="center"/>
    </xf>
    <xf numFmtId="199" fontId="1" fillId="0" borderId="88" xfId="0" applyNumberFormat="1" applyFont="1" applyBorder="1" applyAlignment="1">
      <alignment vertical="center"/>
    </xf>
    <xf numFmtId="0" fontId="2" fillId="0" borderId="88" xfId="0" applyFont="1" applyBorder="1" applyAlignment="1">
      <alignment vertical="center"/>
    </xf>
    <xf numFmtId="180" fontId="1" fillId="0" borderId="91" xfId="0" applyNumberFormat="1" applyFont="1" applyBorder="1" applyAlignment="1">
      <alignment vertical="center"/>
    </xf>
    <xf numFmtId="186" fontId="1" fillId="0" borderId="120" xfId="0" applyNumberFormat="1" applyFont="1" applyBorder="1" applyAlignment="1">
      <alignment vertical="center"/>
    </xf>
    <xf numFmtId="185" fontId="1" fillId="0" borderId="65" xfId="0" applyNumberFormat="1" applyFont="1" applyBorder="1" applyAlignment="1">
      <alignment vertical="center"/>
    </xf>
    <xf numFmtId="176" fontId="22" fillId="0" borderId="65" xfId="0" applyNumberFormat="1" applyFont="1" applyBorder="1" applyAlignment="1">
      <alignment vertical="center"/>
    </xf>
    <xf numFmtId="0" fontId="24" fillId="0" borderId="65" xfId="0" applyFont="1" applyBorder="1" applyAlignment="1">
      <alignment vertical="center"/>
    </xf>
    <xf numFmtId="182" fontId="1" fillId="0" borderId="65" xfId="0" applyNumberFormat="1" applyFont="1" applyBorder="1" applyAlignment="1">
      <alignment horizontal="right" vertical="center"/>
    </xf>
    <xf numFmtId="200" fontId="1" fillId="0" borderId="65" xfId="0" applyNumberFormat="1" applyFont="1" applyBorder="1" applyAlignment="1">
      <alignment vertical="center"/>
    </xf>
    <xf numFmtId="0" fontId="40" fillId="0" borderId="65" xfId="0" applyFont="1" applyBorder="1" applyAlignment="1">
      <alignment vertical="center"/>
    </xf>
    <xf numFmtId="177" fontId="1" fillId="0" borderId="65" xfId="0" applyNumberFormat="1" applyFont="1" applyBorder="1" applyAlignment="1">
      <alignment horizontal="right" vertical="center"/>
    </xf>
    <xf numFmtId="177" fontId="1" fillId="0" borderId="88" xfId="0" applyNumberFormat="1" applyFont="1" applyBorder="1" applyAlignment="1">
      <alignment horizontal="right" vertical="center"/>
    </xf>
    <xf numFmtId="201" fontId="1" fillId="0" borderId="88" xfId="0" applyNumberFormat="1" applyFont="1" applyBorder="1" applyAlignment="1">
      <alignment vertical="center"/>
    </xf>
    <xf numFmtId="200" fontId="1" fillId="0" borderId="88" xfId="0" applyNumberFormat="1" applyFont="1" applyBorder="1" applyAlignment="1">
      <alignment vertical="center"/>
    </xf>
    <xf numFmtId="200" fontId="1" fillId="0" borderId="91" xfId="0" applyNumberFormat="1" applyFont="1" applyBorder="1" applyAlignment="1">
      <alignment vertical="center"/>
    </xf>
    <xf numFmtId="176" fontId="22" fillId="0" borderId="158" xfId="0" applyNumberFormat="1" applyFont="1" applyBorder="1" applyAlignment="1">
      <alignment vertical="center"/>
    </xf>
    <xf numFmtId="0" fontId="6" fillId="0" borderId="52" xfId="0" applyFont="1" applyBorder="1" applyAlignment="1">
      <alignment vertical="center"/>
    </xf>
    <xf numFmtId="0" fontId="6" fillId="0" borderId="91" xfId="0" applyFont="1" applyBorder="1" applyAlignment="1">
      <alignment vertical="center"/>
    </xf>
    <xf numFmtId="0" fontId="25" fillId="0" borderId="154" xfId="0" applyFont="1" applyBorder="1" applyAlignment="1">
      <alignment horizontal="center" vertical="center"/>
    </xf>
    <xf numFmtId="0" fontId="2" fillId="0" borderId="131" xfId="0" applyFont="1" applyBorder="1" applyAlignment="1">
      <alignment vertical="center"/>
    </xf>
    <xf numFmtId="0" fontId="25" fillId="0" borderId="131" xfId="0" applyFont="1" applyBorder="1" applyAlignment="1">
      <alignment horizontal="center" vertical="center"/>
    </xf>
    <xf numFmtId="49" fontId="2" fillId="0" borderId="132" xfId="0" applyNumberFormat="1" applyFont="1" applyBorder="1" applyAlignment="1">
      <alignment horizontal="center" vertical="center"/>
    </xf>
    <xf numFmtId="0" fontId="2" fillId="0" borderId="132" xfId="0" applyFont="1" applyBorder="1" applyAlignment="1">
      <alignment horizontal="center" vertical="center"/>
    </xf>
    <xf numFmtId="190" fontId="1" fillId="0" borderId="134" xfId="0" applyNumberFormat="1" applyFont="1" applyBorder="1" applyAlignment="1">
      <alignment vertical="center"/>
    </xf>
    <xf numFmtId="49" fontId="2" fillId="15" borderId="159" xfId="0" applyNumberFormat="1" applyFont="1" applyFill="1" applyBorder="1" applyAlignment="1">
      <alignment horizontal="right" vertical="center"/>
    </xf>
    <xf numFmtId="0" fontId="2" fillId="15" borderId="141" xfId="0" applyFont="1" applyFill="1" applyBorder="1" applyAlignment="1">
      <alignment horizontal="center" vertical="center"/>
    </xf>
    <xf numFmtId="0" fontId="2" fillId="15" borderId="141" xfId="0" applyFont="1" applyFill="1" applyBorder="1" applyAlignment="1">
      <alignment vertical="center"/>
    </xf>
    <xf numFmtId="176" fontId="2" fillId="15" borderId="141" xfId="0" applyNumberFormat="1" applyFont="1" applyFill="1" applyBorder="1" applyAlignment="1">
      <alignment horizontal="center" vertical="center"/>
    </xf>
    <xf numFmtId="176" fontId="1" fillId="15" borderId="141" xfId="0" applyNumberFormat="1" applyFont="1" applyFill="1" applyBorder="1" applyAlignment="1">
      <alignment vertical="center"/>
    </xf>
    <xf numFmtId="10" fontId="1" fillId="15" borderId="141" xfId="0" applyNumberFormat="1" applyFont="1" applyFill="1" applyBorder="1" applyAlignment="1">
      <alignment vertical="center"/>
    </xf>
    <xf numFmtId="49" fontId="25" fillId="0" borderId="75" xfId="0" applyNumberFormat="1" applyFont="1" applyBorder="1" applyAlignment="1">
      <alignment horizontal="left" vertical="center"/>
    </xf>
    <xf numFmtId="176" fontId="1" fillId="0" borderId="120" xfId="0" applyNumberFormat="1" applyFont="1" applyBorder="1" applyAlignment="1">
      <alignment vertical="center"/>
    </xf>
    <xf numFmtId="180" fontId="1" fillId="0" borderId="120" xfId="0" applyNumberFormat="1" applyFont="1" applyBorder="1" applyAlignment="1">
      <alignment horizontal="right" vertical="center"/>
    </xf>
    <xf numFmtId="9" fontId="1" fillId="0" borderId="120" xfId="0" applyNumberFormat="1" applyFont="1" applyBorder="1" applyAlignment="1">
      <alignment horizontal="right" vertical="center"/>
    </xf>
    <xf numFmtId="9" fontId="1" fillId="0" borderId="65" xfId="0" applyNumberFormat="1" applyFont="1" applyBorder="1" applyAlignment="1">
      <alignment horizontal="right" vertical="center"/>
    </xf>
    <xf numFmtId="176" fontId="31" fillId="0" borderId="63" xfId="0" applyNumberFormat="1" applyFont="1" applyBorder="1" applyAlignment="1">
      <alignment vertical="center"/>
    </xf>
    <xf numFmtId="186" fontId="25" fillId="0" borderId="65" xfId="0" applyNumberFormat="1" applyFont="1" applyBorder="1" applyAlignment="1">
      <alignment vertical="center"/>
    </xf>
    <xf numFmtId="49" fontId="2" fillId="0" borderId="149" xfId="0" applyNumberFormat="1" applyFont="1" applyBorder="1" applyAlignment="1">
      <alignment horizontal="right" vertical="center"/>
    </xf>
    <xf numFmtId="9" fontId="1" fillId="0" borderId="63" xfId="0" applyNumberFormat="1" applyFont="1" applyBorder="1" applyAlignment="1">
      <alignment vertical="center"/>
    </xf>
    <xf numFmtId="9" fontId="1" fillId="0" borderId="88" xfId="0" applyNumberFormat="1" applyFont="1" applyBorder="1" applyAlignment="1">
      <alignment horizontal="right" vertical="center"/>
    </xf>
    <xf numFmtId="180" fontId="2" fillId="0" borderId="87" xfId="0" applyNumberFormat="1" applyFont="1" applyBorder="1" applyAlignment="1">
      <alignment vertical="center"/>
    </xf>
    <xf numFmtId="0" fontId="25" fillId="0" borderId="59" xfId="0" applyFont="1" applyBorder="1" applyAlignment="1">
      <alignment horizontal="center" vertical="center"/>
    </xf>
    <xf numFmtId="180" fontId="2" fillId="0" borderId="52" xfId="0" applyNumberFormat="1" applyFont="1" applyBorder="1" applyAlignment="1">
      <alignment vertical="center"/>
    </xf>
    <xf numFmtId="186" fontId="1" fillId="0" borderId="91" xfId="0" applyNumberFormat="1" applyFont="1" applyBorder="1" applyAlignment="1">
      <alignment horizontal="right" vertical="center"/>
    </xf>
    <xf numFmtId="188" fontId="1" fillId="0" borderId="91" xfId="0" applyNumberFormat="1" applyFont="1" applyBorder="1" applyAlignment="1">
      <alignment vertical="center"/>
    </xf>
    <xf numFmtId="180" fontId="2" fillId="0" borderId="75" xfId="0" applyNumberFormat="1" applyFont="1" applyBorder="1" applyAlignment="1">
      <alignment vertical="center"/>
    </xf>
    <xf numFmtId="186" fontId="1" fillId="0" borderId="91" xfId="0" applyNumberFormat="1" applyFont="1" applyBorder="1" applyAlignment="1">
      <alignment vertical="center"/>
    </xf>
    <xf numFmtId="191" fontId="1" fillId="0" borderId="91" xfId="0" applyNumberFormat="1" applyFont="1" applyBorder="1" applyAlignment="1">
      <alignment vertical="center"/>
    </xf>
    <xf numFmtId="189" fontId="1" fillId="0" borderId="120" xfId="0" applyNumberFormat="1" applyFont="1" applyBorder="1" applyAlignment="1">
      <alignment vertical="center"/>
    </xf>
    <xf numFmtId="188" fontId="1" fillId="0" borderId="97" xfId="0" applyNumberFormat="1" applyFont="1" applyBorder="1" applyAlignment="1">
      <alignment vertical="center"/>
    </xf>
    <xf numFmtId="180" fontId="1" fillId="0" borderId="63" xfId="0" applyNumberFormat="1" applyFont="1" applyBorder="1" applyAlignment="1">
      <alignment horizontal="center" vertical="center"/>
    </xf>
    <xf numFmtId="188" fontId="1" fillId="0" borderId="65" xfId="0" applyNumberFormat="1" applyFont="1" applyBorder="1" applyAlignment="1">
      <alignment vertical="center"/>
    </xf>
    <xf numFmtId="180" fontId="1" fillId="0" borderId="63" xfId="0" applyNumberFormat="1" applyFont="1" applyBorder="1" applyAlignment="1">
      <alignment vertical="center"/>
    </xf>
    <xf numFmtId="180" fontId="2" fillId="0" borderId="52" xfId="0" applyNumberFormat="1" applyFont="1" applyFill="1" applyBorder="1" applyAlignment="1">
      <alignment vertical="center"/>
    </xf>
    <xf numFmtId="186" fontId="1" fillId="0" borderId="91" xfId="0" applyNumberFormat="1" applyFont="1" applyFill="1" applyBorder="1" applyAlignment="1">
      <alignment vertical="center"/>
    </xf>
    <xf numFmtId="189" fontId="1" fillId="0" borderId="91" xfId="0" applyNumberFormat="1" applyFont="1" applyFill="1" applyBorder="1" applyAlignment="1">
      <alignment vertical="center"/>
    </xf>
    <xf numFmtId="188" fontId="1" fillId="0" borderId="91" xfId="0" applyNumberFormat="1" applyFont="1" applyFill="1" applyBorder="1" applyAlignment="1">
      <alignment vertical="center"/>
    </xf>
    <xf numFmtId="176" fontId="1" fillId="0" borderId="156" xfId="0" applyNumberFormat="1" applyFont="1" applyFill="1" applyBorder="1" applyAlignment="1">
      <alignment vertical="center"/>
    </xf>
    <xf numFmtId="0" fontId="25" fillId="0" borderId="52" xfId="0" applyFont="1" applyBorder="1" applyAlignment="1">
      <alignment vertical="center"/>
    </xf>
    <xf numFmtId="0" fontId="25" fillId="0" borderId="91" xfId="0" applyFont="1" applyBorder="1" applyAlignment="1">
      <alignment vertical="center"/>
    </xf>
    <xf numFmtId="176" fontId="25" fillId="0" borderId="91" xfId="0" applyNumberFormat="1" applyFont="1" applyBorder="1" applyAlignment="1">
      <alignment vertical="center"/>
    </xf>
    <xf numFmtId="176" fontId="42" fillId="0" borderId="156" xfId="0" applyNumberFormat="1" applyFont="1" applyBorder="1" applyAlignment="1">
      <alignment vertical="center"/>
    </xf>
    <xf numFmtId="176" fontId="2" fillId="0" borderId="59" xfId="0" applyNumberFormat="1" applyFont="1" applyBorder="1" applyAlignment="1">
      <alignment horizontal="center" vertical="center" wrapText="1"/>
    </xf>
    <xf numFmtId="0" fontId="42" fillId="0" borderId="63" xfId="0" applyFont="1" applyBorder="1" applyAlignment="1">
      <alignment vertical="center"/>
    </xf>
    <xf numFmtId="176" fontId="25" fillId="0" borderId="65" xfId="0" applyNumberFormat="1" applyFont="1" applyBorder="1" applyAlignment="1">
      <alignment vertical="center"/>
    </xf>
    <xf numFmtId="186" fontId="25" fillId="0" borderId="120" xfId="0" applyNumberFormat="1" applyFont="1" applyBorder="1" applyAlignment="1">
      <alignment horizontal="right" vertical="center"/>
    </xf>
    <xf numFmtId="181" fontId="25" fillId="0" borderId="65" xfId="0" quotePrefix="1" applyNumberFormat="1" applyFont="1" applyBorder="1" applyAlignment="1">
      <alignment horizontal="right" vertical="center"/>
    </xf>
    <xf numFmtId="176" fontId="25" fillId="0" borderId="158" xfId="0" applyNumberFormat="1" applyFont="1" applyBorder="1" applyAlignment="1">
      <alignment vertical="center"/>
    </xf>
    <xf numFmtId="0" fontId="25" fillId="0" borderId="63" xfId="0" applyFont="1" applyBorder="1" applyAlignment="1">
      <alignment vertical="center"/>
    </xf>
    <xf numFmtId="186" fontId="25" fillId="0" borderId="65" xfId="0" applyNumberFormat="1" applyFont="1" applyBorder="1" applyAlignment="1">
      <alignment horizontal="right" vertical="center"/>
    </xf>
    <xf numFmtId="188" fontId="25" fillId="0" borderId="65" xfId="0" applyNumberFormat="1" applyFont="1" applyBorder="1" applyAlignment="1">
      <alignment vertical="center"/>
    </xf>
    <xf numFmtId="176" fontId="25" fillId="0" borderId="151" xfId="0" applyNumberFormat="1" applyFont="1" applyBorder="1" applyAlignment="1">
      <alignment vertical="center"/>
    </xf>
    <xf numFmtId="180" fontId="25" fillId="0" borderId="65" xfId="0" applyNumberFormat="1" applyFont="1" applyBorder="1" applyAlignment="1">
      <alignment vertical="center"/>
    </xf>
    <xf numFmtId="193" fontId="25" fillId="0" borderId="65" xfId="0" applyNumberFormat="1" applyFont="1" applyBorder="1" applyAlignment="1">
      <alignment horizontal="right" vertical="center"/>
    </xf>
    <xf numFmtId="176" fontId="25" fillId="0" borderId="146" xfId="0" applyNumberFormat="1" applyFont="1" applyBorder="1" applyAlignment="1">
      <alignment vertical="center"/>
    </xf>
    <xf numFmtId="0" fontId="1" fillId="0" borderId="52" xfId="0" applyFont="1" applyBorder="1" applyAlignment="1">
      <alignment vertical="center"/>
    </xf>
    <xf numFmtId="0" fontId="2" fillId="0" borderId="75" xfId="0" applyFont="1" applyBorder="1" applyAlignment="1">
      <alignment vertical="center"/>
    </xf>
    <xf numFmtId="10" fontId="1" fillId="0" borderId="120" xfId="0" applyNumberFormat="1" applyFont="1" applyBorder="1" applyAlignment="1">
      <alignment vertical="center"/>
    </xf>
    <xf numFmtId="194" fontId="1" fillId="0" borderId="65" xfId="0" applyNumberFormat="1" applyFont="1" applyBorder="1" applyAlignment="1">
      <alignment vertical="center"/>
    </xf>
    <xf numFmtId="10" fontId="1" fillId="0" borderId="65" xfId="0" applyNumberFormat="1" applyFont="1" applyBorder="1" applyAlignment="1">
      <alignment horizontal="right" vertical="center"/>
    </xf>
    <xf numFmtId="10" fontId="1" fillId="0" borderId="65" xfId="0" applyNumberFormat="1" applyFont="1" applyBorder="1" applyAlignment="1">
      <alignment vertical="center"/>
    </xf>
    <xf numFmtId="0" fontId="2" fillId="0" borderId="87" xfId="0" applyFont="1" applyBorder="1" applyAlignment="1">
      <alignment vertical="center"/>
    </xf>
    <xf numFmtId="10" fontId="1" fillId="0" borderId="88" xfId="0" applyNumberFormat="1" applyFont="1" applyBorder="1" applyAlignment="1">
      <alignment vertical="center"/>
    </xf>
    <xf numFmtId="49" fontId="25" fillId="0" borderId="132" xfId="0" applyNumberFormat="1" applyFont="1" applyBorder="1" applyAlignment="1">
      <alignment horizontal="center" vertical="center"/>
    </xf>
    <xf numFmtId="9" fontId="1" fillId="0" borderId="132" xfId="0" applyNumberFormat="1" applyFont="1" applyBorder="1" applyAlignment="1">
      <alignment vertical="center"/>
    </xf>
    <xf numFmtId="49" fontId="1" fillId="0" borderId="133" xfId="0" applyNumberFormat="1" applyFont="1" applyBorder="1" applyAlignment="1">
      <alignment horizontal="left" vertical="center"/>
    </xf>
    <xf numFmtId="49" fontId="1" fillId="0" borderId="140" xfId="0" applyNumberFormat="1" applyFont="1" applyBorder="1" applyAlignment="1">
      <alignment horizontal="left" vertical="center"/>
    </xf>
    <xf numFmtId="0" fontId="1" fillId="0" borderId="140" xfId="0" applyFont="1" applyBorder="1" applyAlignment="1">
      <alignment vertical="center"/>
    </xf>
    <xf numFmtId="176" fontId="1" fillId="0" borderId="140" xfId="0" applyNumberFormat="1" applyFont="1" applyBorder="1" applyAlignment="1">
      <alignment horizontal="center" vertical="center"/>
    </xf>
    <xf numFmtId="176" fontId="1" fillId="0" borderId="140" xfId="0" applyNumberFormat="1" applyFont="1" applyBorder="1" applyAlignment="1">
      <alignment vertical="center"/>
    </xf>
    <xf numFmtId="9" fontId="1" fillId="0" borderId="140" xfId="0" applyNumberFormat="1" applyFont="1" applyBorder="1" applyAlignment="1">
      <alignment vertical="center"/>
    </xf>
    <xf numFmtId="177" fontId="1" fillId="0" borderId="140" xfId="0" applyNumberFormat="1" applyFont="1" applyBorder="1" applyAlignment="1">
      <alignment vertical="center"/>
    </xf>
    <xf numFmtId="206" fontId="1" fillId="0" borderId="140" xfId="0" applyNumberFormat="1" applyFont="1" applyBorder="1" applyAlignment="1">
      <alignment vertical="center"/>
    </xf>
    <xf numFmtId="49" fontId="1" fillId="0" borderId="137" xfId="0" applyNumberFormat="1" applyFont="1" applyBorder="1" applyAlignment="1">
      <alignment horizontal="center" vertical="center"/>
    </xf>
    <xf numFmtId="176" fontId="1" fillId="0" borderId="144" xfId="0" applyNumberFormat="1" applyFont="1" applyBorder="1" applyAlignment="1">
      <alignment vertical="center"/>
    </xf>
    <xf numFmtId="177" fontId="1" fillId="0" borderId="65" xfId="0" applyNumberFormat="1" applyFont="1" applyFill="1" applyBorder="1" applyAlignment="1">
      <alignment horizontal="right" vertical="center"/>
    </xf>
    <xf numFmtId="182" fontId="1" fillId="0" borderId="65" xfId="0" applyNumberFormat="1" applyFont="1" applyFill="1" applyBorder="1" applyAlignment="1">
      <alignment horizontal="right" vertical="center"/>
    </xf>
    <xf numFmtId="0" fontId="6" fillId="0" borderId="65" xfId="0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10" fontId="1" fillId="0" borderId="36" xfId="0" applyNumberFormat="1" applyFont="1" applyFill="1" applyBorder="1" applyAlignment="1">
      <alignment vertical="center"/>
    </xf>
    <xf numFmtId="0" fontId="2" fillId="3" borderId="48" xfId="0" applyNumberFormat="1" applyFont="1" applyFill="1" applyBorder="1" applyAlignment="1">
      <alignment horizontal="center" vertical="center"/>
    </xf>
    <xf numFmtId="49" fontId="2" fillId="0" borderId="159" xfId="0" applyNumberFormat="1" applyFont="1" applyBorder="1" applyAlignment="1">
      <alignment horizontal="center" vertical="center"/>
    </xf>
    <xf numFmtId="0" fontId="2" fillId="0" borderId="141" xfId="0" applyFont="1" applyBorder="1" applyAlignment="1">
      <alignment horizontal="center" vertical="center"/>
    </xf>
    <xf numFmtId="49" fontId="2" fillId="0" borderId="141" xfId="0" applyNumberFormat="1" applyFont="1" applyBorder="1" applyAlignment="1">
      <alignment horizontal="center" vertical="center"/>
    </xf>
    <xf numFmtId="0" fontId="1" fillId="0" borderId="141" xfId="0" applyFont="1" applyBorder="1" applyAlignment="1">
      <alignment vertical="center"/>
    </xf>
    <xf numFmtId="10" fontId="1" fillId="0" borderId="143" xfId="0" applyNumberFormat="1" applyFont="1" applyBorder="1" applyAlignment="1">
      <alignment vertical="center"/>
    </xf>
    <xf numFmtId="0" fontId="1" fillId="0" borderId="149" xfId="0" applyFont="1" applyBorder="1" applyAlignment="1">
      <alignment vertical="center"/>
    </xf>
    <xf numFmtId="176" fontId="22" fillId="0" borderId="161" xfId="0" applyNumberFormat="1" applyFont="1" applyFill="1" applyBorder="1" applyAlignment="1">
      <alignment vertical="center"/>
    </xf>
    <xf numFmtId="0" fontId="1" fillId="0" borderId="63" xfId="0" applyFont="1" applyFill="1" applyBorder="1" applyAlignment="1">
      <alignment vertical="center"/>
    </xf>
    <xf numFmtId="182" fontId="22" fillId="0" borderId="65" xfId="0" applyNumberFormat="1" applyFont="1" applyFill="1" applyBorder="1" applyAlignment="1">
      <alignment vertical="center"/>
    </xf>
    <xf numFmtId="176" fontId="1" fillId="0" borderId="151" xfId="0" applyNumberFormat="1" applyFont="1" applyFill="1" applyBorder="1" applyAlignment="1">
      <alignment horizontal="right" vertical="center"/>
    </xf>
    <xf numFmtId="49" fontId="2" fillId="14" borderId="147" xfId="0" applyNumberFormat="1" applyFont="1" applyFill="1" applyBorder="1" applyAlignment="1">
      <alignment horizontal="center" vertical="center"/>
    </xf>
    <xf numFmtId="176" fontId="2" fillId="0" borderId="65" xfId="0" applyNumberFormat="1" applyFont="1" applyFill="1" applyBorder="1" applyAlignment="1">
      <alignment vertical="center"/>
    </xf>
    <xf numFmtId="176" fontId="6" fillId="0" borderId="151" xfId="0" applyNumberFormat="1" applyFont="1" applyFill="1" applyBorder="1" applyAlignment="1">
      <alignment vertical="center"/>
    </xf>
    <xf numFmtId="182" fontId="1" fillId="0" borderId="65" xfId="0" applyNumberFormat="1" applyFont="1" applyFill="1" applyBorder="1" applyAlignment="1">
      <alignment vertical="center"/>
    </xf>
    <xf numFmtId="49" fontId="2" fillId="0" borderId="147" xfId="0" applyNumberFormat="1" applyFont="1" applyBorder="1" applyAlignment="1">
      <alignment horizontal="center" vertical="center"/>
    </xf>
    <xf numFmtId="0" fontId="2" fillId="14" borderId="49" xfId="0" applyFont="1" applyFill="1" applyBorder="1" applyAlignment="1">
      <alignment horizontal="center" vertical="center"/>
    </xf>
    <xf numFmtId="49" fontId="2" fillId="14" borderId="49" xfId="0" applyNumberFormat="1" applyFont="1" applyFill="1" applyBorder="1" applyAlignment="1">
      <alignment horizontal="center" vertical="center"/>
    </xf>
    <xf numFmtId="0" fontId="1" fillId="14" borderId="91" xfId="0" applyFont="1" applyFill="1" applyBorder="1" applyAlignment="1">
      <alignment vertical="center"/>
    </xf>
    <xf numFmtId="177" fontId="1" fillId="14" borderId="91" xfId="0" applyNumberFormat="1" applyFont="1" applyFill="1" applyBorder="1" applyAlignment="1">
      <alignment vertical="center"/>
    </xf>
    <xf numFmtId="182" fontId="1" fillId="14" borderId="91" xfId="0" applyNumberFormat="1" applyFont="1" applyFill="1" applyBorder="1" applyAlignment="1">
      <alignment vertical="center"/>
    </xf>
    <xf numFmtId="0" fontId="1" fillId="0" borderId="157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vertical="center"/>
    </xf>
    <xf numFmtId="176" fontId="2" fillId="0" borderId="41" xfId="0" applyNumberFormat="1" applyFont="1" applyBorder="1" applyAlignment="1">
      <alignment vertical="center"/>
    </xf>
    <xf numFmtId="10" fontId="2" fillId="0" borderId="97" xfId="0" applyNumberFormat="1" applyFont="1" applyBorder="1" applyAlignment="1">
      <alignment vertical="center"/>
    </xf>
    <xf numFmtId="176" fontId="1" fillId="0" borderId="92" xfId="0" applyNumberFormat="1" applyFont="1" applyBorder="1" applyAlignment="1">
      <alignment vertical="center"/>
    </xf>
    <xf numFmtId="0" fontId="2" fillId="3" borderId="91" xfId="0" applyFont="1" applyFill="1" applyBorder="1" applyAlignment="1">
      <alignment vertical="center"/>
    </xf>
    <xf numFmtId="0" fontId="1" fillId="0" borderId="163" xfId="0" applyFont="1" applyBorder="1" applyAlignment="1">
      <alignment vertical="center"/>
    </xf>
    <xf numFmtId="10" fontId="1" fillId="0" borderId="164" xfId="0" applyNumberFormat="1" applyFont="1" applyBorder="1" applyAlignment="1">
      <alignment vertical="center"/>
    </xf>
    <xf numFmtId="0" fontId="25" fillId="0" borderId="140" xfId="0" applyFont="1" applyBorder="1" applyAlignment="1">
      <alignment vertical="center"/>
    </xf>
    <xf numFmtId="0" fontId="25" fillId="0" borderId="140" xfId="0" applyFont="1" applyBorder="1" applyAlignment="1">
      <alignment horizontal="center" vertical="center"/>
    </xf>
    <xf numFmtId="49" fontId="25" fillId="0" borderId="140" xfId="0" applyNumberFormat="1" applyFont="1" applyBorder="1" applyAlignment="1">
      <alignment horizontal="center" vertical="center"/>
    </xf>
    <xf numFmtId="186" fontId="1" fillId="0" borderId="140" xfId="0" applyNumberFormat="1" applyFont="1" applyBorder="1" applyAlignment="1">
      <alignment vertical="center"/>
    </xf>
    <xf numFmtId="190" fontId="1" fillId="0" borderId="140" xfId="0" applyNumberFormat="1" applyFont="1" applyBorder="1" applyAlignment="1">
      <alignment vertical="center"/>
    </xf>
    <xf numFmtId="0" fontId="2" fillId="0" borderId="140" xfId="0" applyFont="1" applyBorder="1" applyAlignment="1">
      <alignment vertical="center"/>
    </xf>
    <xf numFmtId="0" fontId="1" fillId="0" borderId="140" xfId="0" applyFont="1" applyBorder="1" applyAlignment="1">
      <alignment horizontal="center" vertical="center"/>
    </xf>
    <xf numFmtId="49" fontId="2" fillId="0" borderId="140" xfId="0" applyNumberFormat="1" applyFont="1" applyBorder="1" applyAlignment="1">
      <alignment horizontal="center" vertical="center"/>
    </xf>
    <xf numFmtId="0" fontId="2" fillId="0" borderId="140" xfId="0" applyFont="1" applyBorder="1" applyAlignment="1">
      <alignment horizontal="center" vertical="center"/>
    </xf>
    <xf numFmtId="10" fontId="1" fillId="0" borderId="140" xfId="0" applyNumberFormat="1" applyFont="1" applyBorder="1" applyAlignment="1">
      <alignment vertical="center"/>
    </xf>
    <xf numFmtId="180" fontId="1" fillId="0" borderId="140" xfId="0" applyNumberFormat="1" applyFont="1" applyBorder="1" applyAlignment="1">
      <alignment vertical="center"/>
    </xf>
    <xf numFmtId="0" fontId="1" fillId="0" borderId="65" xfId="0" applyFont="1" applyBorder="1" applyAlignment="1">
      <alignment horizontal="center" vertical="center"/>
    </xf>
    <xf numFmtId="177" fontId="25" fillId="0" borderId="1" xfId="0" applyNumberFormat="1" applyFont="1" applyFill="1" applyBorder="1" applyAlignment="1">
      <alignment horizontal="right" vertical="center"/>
    </xf>
    <xf numFmtId="181" fontId="25" fillId="0" borderId="1" xfId="0" applyNumberFormat="1" applyFont="1" applyFill="1" applyBorder="1" applyAlignment="1">
      <alignment horizontal="right" vertical="center"/>
    </xf>
    <xf numFmtId="176" fontId="25" fillId="0" borderId="73" xfId="0" applyNumberFormat="1" applyFont="1" applyFill="1" applyBorder="1" applyAlignment="1">
      <alignment horizontal="right" vertical="center"/>
    </xf>
    <xf numFmtId="0" fontId="1" fillId="0" borderId="134" xfId="0" applyFont="1" applyBorder="1" applyAlignment="1">
      <alignment horizontal="center" vertical="center"/>
    </xf>
    <xf numFmtId="10" fontId="1" fillId="0" borderId="134" xfId="0" applyNumberFormat="1" applyFont="1" applyBorder="1" applyAlignment="1">
      <alignment vertical="center"/>
    </xf>
    <xf numFmtId="0" fontId="6" fillId="0" borderId="134" xfId="0" applyFont="1" applyFill="1" applyBorder="1" applyAlignment="1">
      <alignment vertical="center"/>
    </xf>
    <xf numFmtId="177" fontId="1" fillId="0" borderId="134" xfId="0" applyNumberFormat="1" applyFont="1" applyFill="1" applyBorder="1" applyAlignment="1">
      <alignment vertical="center"/>
    </xf>
    <xf numFmtId="181" fontId="1" fillId="0" borderId="134" xfId="0" applyNumberFormat="1" applyFont="1" applyFill="1" applyBorder="1" applyAlignment="1">
      <alignment horizontal="right" vertical="center"/>
    </xf>
    <xf numFmtId="176" fontId="1" fillId="0" borderId="134" xfId="0" applyNumberFormat="1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177" fontId="25" fillId="0" borderId="3" xfId="0" applyNumberFormat="1" applyFont="1" applyFill="1" applyBorder="1" applyAlignment="1">
      <alignment horizontal="right" vertical="center"/>
    </xf>
    <xf numFmtId="181" fontId="25" fillId="0" borderId="3" xfId="0" applyNumberFormat="1" applyFont="1" applyFill="1" applyBorder="1" applyAlignment="1">
      <alignment horizontal="right" vertical="center"/>
    </xf>
    <xf numFmtId="176" fontId="25" fillId="0" borderId="3" xfId="0" applyNumberFormat="1" applyFont="1" applyFill="1" applyBorder="1" applyAlignment="1">
      <alignment horizontal="right" vertical="center"/>
    </xf>
    <xf numFmtId="10" fontId="25" fillId="0" borderId="58" xfId="0" applyNumberFormat="1" applyFont="1" applyBorder="1" applyAlignment="1">
      <alignment vertical="center"/>
    </xf>
    <xf numFmtId="176" fontId="25" fillId="0" borderId="63" xfId="0" applyNumberFormat="1" applyFont="1" applyFill="1" applyBorder="1" applyAlignment="1">
      <alignment vertical="center"/>
    </xf>
    <xf numFmtId="176" fontId="25" fillId="0" borderId="78" xfId="0" applyNumberFormat="1" applyFont="1" applyFill="1" applyBorder="1" applyAlignment="1">
      <alignment vertical="center"/>
    </xf>
    <xf numFmtId="0" fontId="25" fillId="0" borderId="165" xfId="0" applyFont="1" applyBorder="1" applyAlignment="1">
      <alignment vertical="center"/>
    </xf>
    <xf numFmtId="0" fontId="25" fillId="0" borderId="97" xfId="0" applyFont="1" applyBorder="1" applyAlignment="1">
      <alignment vertical="center"/>
    </xf>
    <xf numFmtId="0" fontId="25" fillId="0" borderId="41" xfId="0" applyFont="1" applyBorder="1" applyAlignment="1">
      <alignment vertical="center"/>
    </xf>
    <xf numFmtId="0" fontId="6" fillId="0" borderId="52" xfId="0" applyFont="1" applyFill="1" applyBorder="1" applyAlignment="1">
      <alignment vertical="center"/>
    </xf>
    <xf numFmtId="0" fontId="6" fillId="0" borderId="91" xfId="0" applyFont="1" applyFill="1" applyBorder="1" applyAlignment="1">
      <alignment vertical="center"/>
    </xf>
    <xf numFmtId="0" fontId="2" fillId="0" borderId="75" xfId="0" applyFont="1" applyFill="1" applyBorder="1" applyAlignment="1">
      <alignment vertical="center" shrinkToFit="1"/>
    </xf>
    <xf numFmtId="177" fontId="1" fillId="0" borderId="120" xfId="0" applyNumberFormat="1" applyFont="1" applyFill="1" applyBorder="1" applyAlignment="1">
      <alignment vertical="center"/>
    </xf>
    <xf numFmtId="181" fontId="1" fillId="0" borderId="120" xfId="0" applyNumberFormat="1" applyFont="1" applyFill="1" applyBorder="1" applyAlignment="1">
      <alignment vertical="center"/>
    </xf>
    <xf numFmtId="0" fontId="6" fillId="0" borderId="120" xfId="0" applyFont="1" applyFill="1" applyBorder="1" applyAlignment="1">
      <alignment vertical="center"/>
    </xf>
    <xf numFmtId="176" fontId="1" fillId="0" borderId="63" xfId="0" applyNumberFormat="1" applyFont="1" applyFill="1" applyBorder="1" applyAlignment="1">
      <alignment vertical="center"/>
    </xf>
    <xf numFmtId="0" fontId="1" fillId="0" borderId="65" xfId="0" applyFont="1" applyFill="1" applyBorder="1" applyAlignment="1">
      <alignment horizontal="left" vertical="center" shrinkToFit="1"/>
    </xf>
    <xf numFmtId="0" fontId="1" fillId="0" borderId="59" xfId="0" applyFont="1" applyBorder="1" applyAlignment="1">
      <alignment vertical="center" shrinkToFit="1"/>
    </xf>
    <xf numFmtId="0" fontId="2" fillId="0" borderId="75" xfId="0" applyFont="1" applyFill="1" applyBorder="1" applyAlignment="1">
      <alignment vertical="center"/>
    </xf>
    <xf numFmtId="176" fontId="2" fillId="0" borderId="75" xfId="0" applyNumberFormat="1" applyFont="1" applyFill="1" applyBorder="1" applyAlignment="1">
      <alignment horizontal="left" vertical="center"/>
    </xf>
    <xf numFmtId="0" fontId="1" fillId="0" borderId="120" xfId="0" applyFont="1" applyFill="1" applyBorder="1" applyAlignment="1">
      <alignment vertical="center"/>
    </xf>
    <xf numFmtId="10" fontId="1" fillId="0" borderId="65" xfId="0" applyNumberFormat="1" applyFont="1" applyFill="1" applyBorder="1" applyAlignment="1">
      <alignment vertical="center"/>
    </xf>
    <xf numFmtId="194" fontId="1" fillId="0" borderId="65" xfId="0" applyNumberFormat="1" applyFont="1" applyFill="1" applyBorder="1" applyAlignment="1">
      <alignment vertical="center"/>
    </xf>
    <xf numFmtId="10" fontId="1" fillId="0" borderId="88" xfId="0" applyNumberFormat="1" applyFont="1" applyFill="1" applyBorder="1" applyAlignment="1">
      <alignment vertical="center"/>
    </xf>
    <xf numFmtId="0" fontId="1" fillId="0" borderId="88" xfId="0" applyFont="1" applyFill="1" applyBorder="1" applyAlignment="1">
      <alignment vertical="center"/>
    </xf>
    <xf numFmtId="0" fontId="2" fillId="0" borderId="120" xfId="0" applyFont="1" applyFill="1" applyBorder="1" applyAlignment="1">
      <alignment vertical="center" shrinkToFit="1"/>
    </xf>
    <xf numFmtId="0" fontId="1" fillId="0" borderId="65" xfId="0" applyFont="1" applyFill="1" applyBorder="1" applyAlignment="1">
      <alignment horizontal="right" vertical="center"/>
    </xf>
    <xf numFmtId="0" fontId="1" fillId="0" borderId="132" xfId="0" applyFont="1" applyBorder="1" applyAlignment="1">
      <alignment vertical="center" shrinkToFit="1"/>
    </xf>
    <xf numFmtId="176" fontId="1" fillId="0" borderId="133" xfId="0" applyNumberFormat="1" applyFont="1" applyFill="1" applyBorder="1" applyAlignment="1">
      <alignment vertical="center"/>
    </xf>
    <xf numFmtId="176" fontId="1" fillId="0" borderId="153" xfId="0" applyNumberFormat="1" applyFont="1" applyFill="1" applyBorder="1" applyAlignment="1">
      <alignment vertical="center"/>
    </xf>
    <xf numFmtId="49" fontId="25" fillId="0" borderId="41" xfId="0" applyNumberFormat="1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shrinkToFit="1"/>
    </xf>
    <xf numFmtId="0" fontId="1" fillId="0" borderId="75" xfId="0" applyFont="1" applyFill="1" applyBorder="1" applyAlignment="1">
      <alignment vertical="center"/>
    </xf>
    <xf numFmtId="0" fontId="6" fillId="0" borderId="49" xfId="0" applyFont="1" applyFill="1" applyBorder="1" applyAlignment="1">
      <alignment vertical="center"/>
    </xf>
    <xf numFmtId="0" fontId="1" fillId="0" borderId="59" xfId="0" applyFont="1" applyBorder="1" applyAlignment="1">
      <alignment horizontal="center" vertical="center" shrinkToFit="1"/>
    </xf>
    <xf numFmtId="0" fontId="1" fillId="0" borderId="97" xfId="0" applyFont="1" applyFill="1" applyBorder="1" applyAlignment="1">
      <alignment vertical="center"/>
    </xf>
    <xf numFmtId="176" fontId="1" fillId="0" borderId="75" xfId="0" applyNumberFormat="1" applyFont="1" applyFill="1" applyBorder="1" applyAlignment="1">
      <alignment vertical="center"/>
    </xf>
    <xf numFmtId="0" fontId="1" fillId="0" borderId="63" xfId="0" applyFont="1" applyFill="1" applyBorder="1" applyAlignment="1">
      <alignment vertical="center" shrinkToFit="1"/>
    </xf>
    <xf numFmtId="0" fontId="65" fillId="0" borderId="65" xfId="0" applyFont="1" applyFill="1" applyBorder="1" applyAlignment="1">
      <alignment vertical="center"/>
    </xf>
    <xf numFmtId="176" fontId="1" fillId="0" borderId="87" xfId="0" applyNumberFormat="1" applyFont="1" applyFill="1" applyBorder="1" applyAlignment="1">
      <alignment vertical="center"/>
    </xf>
    <xf numFmtId="177" fontId="1" fillId="0" borderId="88" xfId="0" applyNumberFormat="1" applyFont="1" applyFill="1" applyBorder="1" applyAlignment="1">
      <alignment vertical="center"/>
    </xf>
    <xf numFmtId="181" fontId="1" fillId="0" borderId="88" xfId="0" applyNumberFormat="1" applyFont="1" applyFill="1" applyBorder="1" applyAlignment="1">
      <alignment vertical="center"/>
    </xf>
    <xf numFmtId="0" fontId="42" fillId="0" borderId="63" xfId="0" applyFont="1" applyFill="1" applyBorder="1" applyAlignment="1">
      <alignment vertical="center" shrinkToFit="1"/>
    </xf>
    <xf numFmtId="0" fontId="1" fillId="0" borderId="63" xfId="0" applyFont="1" applyFill="1" applyBorder="1" applyAlignment="1">
      <alignment horizontal="left" vertical="center" shrinkToFit="1"/>
    </xf>
    <xf numFmtId="0" fontId="42" fillId="0" borderId="75" xfId="0" applyFont="1" applyFill="1" applyBorder="1" applyAlignment="1">
      <alignment vertical="center" shrinkToFit="1"/>
    </xf>
    <xf numFmtId="0" fontId="25" fillId="0" borderId="120" xfId="0" applyFont="1" applyFill="1" applyBorder="1" applyAlignment="1">
      <alignment vertical="center"/>
    </xf>
    <xf numFmtId="0" fontId="25" fillId="0" borderId="54" xfId="0" applyFont="1" applyBorder="1" applyAlignment="1">
      <alignment vertical="center"/>
    </xf>
    <xf numFmtId="10" fontId="25" fillId="0" borderId="68" xfId="0" applyNumberFormat="1" applyFont="1" applyBorder="1" applyAlignment="1">
      <alignment vertical="center"/>
    </xf>
    <xf numFmtId="176" fontId="1" fillId="0" borderId="146" xfId="0" applyNumberFormat="1" applyFont="1" applyFill="1" applyBorder="1" applyAlignment="1">
      <alignment vertical="center"/>
    </xf>
    <xf numFmtId="177" fontId="25" fillId="0" borderId="65" xfId="0" applyNumberFormat="1" applyFont="1" applyFill="1" applyBorder="1" applyAlignment="1">
      <alignment vertical="center"/>
    </xf>
    <xf numFmtId="181" fontId="25" fillId="0" borderId="65" xfId="0" applyNumberFormat="1" applyFont="1" applyFill="1" applyBorder="1" applyAlignment="1">
      <alignment vertical="center"/>
    </xf>
    <xf numFmtId="49" fontId="25" fillId="0" borderId="149" xfId="0" applyNumberFormat="1" applyFont="1" applyBorder="1" applyAlignment="1">
      <alignment horizontal="center" vertical="center"/>
    </xf>
    <xf numFmtId="0" fontId="42" fillId="0" borderId="75" xfId="0" applyFont="1" applyFill="1" applyBorder="1" applyAlignment="1">
      <alignment vertical="center"/>
    </xf>
    <xf numFmtId="10" fontId="25" fillId="0" borderId="54" xfId="0" applyNumberFormat="1" applyFont="1" applyBorder="1" applyAlignment="1">
      <alignment vertical="center"/>
    </xf>
    <xf numFmtId="0" fontId="25" fillId="0" borderId="87" xfId="0" applyFont="1" applyFill="1" applyBorder="1" applyAlignment="1">
      <alignment vertical="center"/>
    </xf>
    <xf numFmtId="177" fontId="25" fillId="0" borderId="88" xfId="0" applyNumberFormat="1" applyFont="1" applyFill="1" applyBorder="1" applyAlignment="1">
      <alignment vertical="center"/>
    </xf>
    <xf numFmtId="181" fontId="25" fillId="0" borderId="88" xfId="0" applyNumberFormat="1" applyFont="1" applyFill="1" applyBorder="1" applyAlignment="1">
      <alignment vertical="center"/>
    </xf>
    <xf numFmtId="0" fontId="25" fillId="0" borderId="88" xfId="0" applyFont="1" applyFill="1" applyBorder="1" applyAlignment="1">
      <alignment vertical="center"/>
    </xf>
    <xf numFmtId="176" fontId="25" fillId="0" borderId="146" xfId="0" applyNumberFormat="1" applyFont="1" applyFill="1" applyBorder="1" applyAlignment="1">
      <alignment vertical="center"/>
    </xf>
    <xf numFmtId="10" fontId="25" fillId="0" borderId="59" xfId="0" applyNumberFormat="1" applyFont="1" applyBorder="1" applyAlignment="1">
      <alignment vertical="center"/>
    </xf>
    <xf numFmtId="182" fontId="1" fillId="0" borderId="134" xfId="0" applyNumberFormat="1" applyFont="1" applyFill="1" applyBorder="1" applyAlignment="1">
      <alignment vertical="center"/>
    </xf>
    <xf numFmtId="0" fontId="25" fillId="0" borderId="134" xfId="0" applyFont="1" applyFill="1" applyBorder="1" applyAlignment="1">
      <alignment vertical="center"/>
    </xf>
    <xf numFmtId="176" fontId="25" fillId="2" borderId="65" xfId="0" applyNumberFormat="1" applyFont="1" applyFill="1" applyBorder="1" applyAlignment="1">
      <alignment vertical="center"/>
    </xf>
    <xf numFmtId="177" fontId="25" fillId="2" borderId="65" xfId="0" applyNumberFormat="1" applyFont="1" applyFill="1" applyBorder="1" applyAlignment="1">
      <alignment vertical="center"/>
    </xf>
    <xf numFmtId="181" fontId="25" fillId="2" borderId="65" xfId="0" applyNumberFormat="1" applyFont="1" applyFill="1" applyBorder="1" applyAlignment="1">
      <alignment vertical="center"/>
    </xf>
    <xf numFmtId="0" fontId="25" fillId="2" borderId="65" xfId="0" applyFont="1" applyFill="1" applyBorder="1" applyAlignment="1">
      <alignment vertical="center"/>
    </xf>
    <xf numFmtId="176" fontId="25" fillId="2" borderId="78" xfId="0" applyNumberFormat="1" applyFont="1" applyFill="1" applyBorder="1" applyAlignment="1">
      <alignment vertical="center"/>
    </xf>
    <xf numFmtId="10" fontId="1" fillId="11" borderId="41" xfId="0" applyNumberFormat="1" applyFont="1" applyFill="1" applyBorder="1" applyAlignment="1">
      <alignment vertical="center"/>
    </xf>
    <xf numFmtId="0" fontId="107" fillId="0" borderId="65" xfId="0" applyFont="1" applyBorder="1" applyAlignment="1"/>
    <xf numFmtId="0" fontId="107" fillId="0" borderId="157" xfId="0" applyFont="1" applyBorder="1" applyAlignment="1"/>
    <xf numFmtId="0" fontId="109" fillId="0" borderId="59" xfId="0" applyFont="1" applyBorder="1"/>
    <xf numFmtId="0" fontId="109" fillId="0" borderId="58" xfId="0" applyFont="1" applyBorder="1"/>
    <xf numFmtId="10" fontId="1" fillId="0" borderId="120" xfId="0" applyNumberFormat="1" applyFont="1" applyFill="1" applyBorder="1" applyAlignment="1">
      <alignment vertical="center"/>
    </xf>
    <xf numFmtId="9" fontId="25" fillId="0" borderId="58" xfId="0" applyNumberFormat="1" applyFont="1" applyBorder="1" applyAlignment="1">
      <alignment vertical="center"/>
    </xf>
    <xf numFmtId="0" fontId="1" fillId="0" borderId="166" xfId="0" applyFont="1" applyBorder="1" applyAlignment="1">
      <alignment vertical="center"/>
    </xf>
    <xf numFmtId="49" fontId="1" fillId="0" borderId="166" xfId="0" applyNumberFormat="1" applyFont="1" applyBorder="1" applyAlignment="1">
      <alignment horizontal="center" vertical="center"/>
    </xf>
    <xf numFmtId="176" fontId="1" fillId="0" borderId="166" xfId="0" applyNumberFormat="1" applyFont="1" applyBorder="1" applyAlignment="1">
      <alignment vertical="center"/>
    </xf>
    <xf numFmtId="0" fontId="1" fillId="0" borderId="167" xfId="0" applyFont="1" applyBorder="1" applyAlignment="1">
      <alignment vertical="center"/>
    </xf>
    <xf numFmtId="176" fontId="1" fillId="0" borderId="78" xfId="0" applyNumberFormat="1" applyFont="1" applyFill="1" applyBorder="1" applyAlignment="1">
      <alignment vertical="center"/>
    </xf>
    <xf numFmtId="49" fontId="25" fillId="0" borderId="65" xfId="0" applyNumberFormat="1" applyFont="1" applyBorder="1" applyAlignment="1">
      <alignment horizontal="center" vertical="center"/>
    </xf>
    <xf numFmtId="0" fontId="25" fillId="0" borderId="134" xfId="0" applyFont="1" applyBorder="1" applyAlignment="1">
      <alignment horizontal="center" vertical="center"/>
    </xf>
    <xf numFmtId="0" fontId="1" fillId="0" borderId="134" xfId="0" applyFont="1" applyBorder="1" applyAlignment="1">
      <alignment horizontal="center" vertical="center" shrinkToFit="1"/>
    </xf>
    <xf numFmtId="0" fontId="1" fillId="0" borderId="134" xfId="0" applyFont="1" applyFill="1" applyBorder="1" applyAlignment="1">
      <alignment vertical="center" shrinkToFit="1"/>
    </xf>
    <xf numFmtId="0" fontId="1" fillId="0" borderId="65" xfId="0" applyFont="1" applyBorder="1" applyAlignment="1">
      <alignment horizontal="center" vertical="center" shrinkToFit="1"/>
    </xf>
    <xf numFmtId="10" fontId="25" fillId="0" borderId="65" xfId="0" applyNumberFormat="1" applyFont="1" applyBorder="1" applyAlignment="1">
      <alignment vertical="center"/>
    </xf>
    <xf numFmtId="0" fontId="1" fillId="0" borderId="65" xfId="0" applyFont="1" applyFill="1" applyBorder="1" applyAlignment="1">
      <alignment vertical="center" shrinkToFit="1"/>
    </xf>
    <xf numFmtId="49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10" fontId="25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center" shrinkToFit="1"/>
    </xf>
    <xf numFmtId="182" fontId="1" fillId="0" borderId="1" xfId="0" applyNumberFormat="1" applyFont="1" applyFill="1" applyBorder="1" applyAlignment="1">
      <alignment vertical="center"/>
    </xf>
    <xf numFmtId="0" fontId="25" fillId="0" borderId="1" xfId="0" applyFont="1" applyFill="1" applyBorder="1" applyAlignment="1">
      <alignment vertical="center"/>
    </xf>
    <xf numFmtId="0" fontId="25" fillId="0" borderId="168" xfId="0" applyFont="1" applyBorder="1" applyAlignment="1">
      <alignment horizontal="center" vertical="center"/>
    </xf>
    <xf numFmtId="49" fontId="25" fillId="0" borderId="169" xfId="0" applyNumberFormat="1" applyFont="1" applyBorder="1" applyAlignment="1">
      <alignment horizontal="center" vertical="center"/>
    </xf>
    <xf numFmtId="0" fontId="1" fillId="0" borderId="169" xfId="0" applyFont="1" applyBorder="1" applyAlignment="1">
      <alignment vertical="center"/>
    </xf>
    <xf numFmtId="0" fontId="25" fillId="0" borderId="169" xfId="0" applyFont="1" applyBorder="1" applyAlignment="1">
      <alignment vertical="center"/>
    </xf>
    <xf numFmtId="10" fontId="25" fillId="0" borderId="169" xfId="0" applyNumberFormat="1" applyFont="1" applyBorder="1" applyAlignment="1">
      <alignment vertical="center"/>
    </xf>
    <xf numFmtId="0" fontId="1" fillId="0" borderId="140" xfId="0" applyFont="1" applyBorder="1" applyAlignment="1">
      <alignment vertical="center" shrinkToFit="1"/>
    </xf>
    <xf numFmtId="176" fontId="1" fillId="0" borderId="140" xfId="0" applyNumberFormat="1" applyFont="1" applyFill="1" applyBorder="1" applyAlignment="1">
      <alignment vertical="center"/>
    </xf>
    <xf numFmtId="177" fontId="1" fillId="0" borderId="140" xfId="0" applyNumberFormat="1" applyFont="1" applyFill="1" applyBorder="1" applyAlignment="1">
      <alignment vertical="center"/>
    </xf>
    <xf numFmtId="181" fontId="1" fillId="0" borderId="140" xfId="0" applyNumberFormat="1" applyFont="1" applyFill="1" applyBorder="1" applyAlignment="1">
      <alignment horizontal="right" vertical="center"/>
    </xf>
    <xf numFmtId="0" fontId="1" fillId="0" borderId="140" xfId="0" applyFont="1" applyFill="1" applyBorder="1" applyAlignment="1">
      <alignment vertical="center"/>
    </xf>
    <xf numFmtId="49" fontId="25" fillId="0" borderId="97" xfId="0" applyNumberFormat="1" applyFont="1" applyBorder="1" applyAlignment="1">
      <alignment horizontal="center" vertical="center"/>
    </xf>
    <xf numFmtId="49" fontId="25" fillId="0" borderId="75" xfId="0" applyNumberFormat="1" applyFont="1" applyBorder="1" applyAlignment="1">
      <alignment horizontal="center" vertical="center"/>
    </xf>
    <xf numFmtId="0" fontId="6" fillId="5" borderId="49" xfId="0" applyFont="1" applyFill="1" applyBorder="1" applyAlignment="1">
      <alignment vertical="center"/>
    </xf>
    <xf numFmtId="176" fontId="1" fillId="5" borderId="98" xfId="0" applyNumberFormat="1" applyFont="1" applyFill="1" applyBorder="1" applyAlignment="1">
      <alignment vertical="center"/>
    </xf>
    <xf numFmtId="0" fontId="1" fillId="0" borderId="65" xfId="0" applyFont="1" applyBorder="1" applyAlignment="1">
      <alignment vertical="center" shrinkToFit="1"/>
    </xf>
    <xf numFmtId="176" fontId="22" fillId="0" borderId="150" xfId="0" applyNumberFormat="1" applyFont="1" applyBorder="1" applyAlignment="1">
      <alignment vertical="center"/>
    </xf>
    <xf numFmtId="176" fontId="22" fillId="0" borderId="79" xfId="0" applyNumberFormat="1" applyFont="1" applyBorder="1" applyAlignment="1">
      <alignment vertical="center"/>
    </xf>
    <xf numFmtId="176" fontId="22" fillId="0" borderId="135" xfId="0" applyNumberFormat="1" applyFont="1" applyBorder="1" applyAlignment="1">
      <alignment vertical="center"/>
    </xf>
    <xf numFmtId="176" fontId="42" fillId="3" borderId="160" xfId="0" applyNumberFormat="1" applyFont="1" applyFill="1" applyBorder="1" applyAlignment="1">
      <alignment vertical="center"/>
    </xf>
    <xf numFmtId="176" fontId="110" fillId="3" borderId="156" xfId="0" applyNumberFormat="1" applyFont="1" applyFill="1" applyBorder="1" applyAlignment="1">
      <alignment vertical="center"/>
    </xf>
    <xf numFmtId="176" fontId="110" fillId="11" borderId="148" xfId="0" applyNumberFormat="1" applyFont="1" applyFill="1" applyBorder="1" applyAlignment="1">
      <alignment horizontal="center" vertical="center"/>
    </xf>
    <xf numFmtId="176" fontId="110" fillId="14" borderId="150" xfId="0" applyNumberFormat="1" applyFont="1" applyFill="1" applyBorder="1" applyAlignment="1">
      <alignment vertical="center"/>
    </xf>
    <xf numFmtId="176" fontId="110" fillId="14" borderId="42" xfId="0" applyNumberFormat="1" applyFont="1" applyFill="1" applyBorder="1" applyAlignment="1">
      <alignment vertical="center"/>
    </xf>
    <xf numFmtId="176" fontId="110" fillId="3" borderId="42" xfId="0" applyNumberFormat="1" applyFont="1" applyFill="1" applyBorder="1" applyAlignment="1">
      <alignment vertical="center"/>
    </xf>
    <xf numFmtId="176" fontId="110" fillId="11" borderId="42" xfId="0" applyNumberFormat="1" applyFont="1" applyFill="1" applyBorder="1" applyAlignment="1">
      <alignment vertical="center"/>
    </xf>
    <xf numFmtId="176" fontId="110" fillId="11" borderId="66" xfId="0" applyNumberFormat="1" applyFont="1" applyFill="1" applyBorder="1" applyAlignment="1">
      <alignment vertical="center"/>
    </xf>
    <xf numFmtId="176" fontId="110" fillId="3" borderId="150" xfId="0" applyNumberFormat="1" applyFont="1" applyFill="1" applyBorder="1" applyAlignment="1">
      <alignment vertical="center"/>
    </xf>
    <xf numFmtId="176" fontId="110" fillId="11" borderId="150" xfId="0" applyNumberFormat="1" applyFont="1" applyFill="1" applyBorder="1" applyAlignment="1">
      <alignment vertical="center"/>
    </xf>
    <xf numFmtId="176" fontId="42" fillId="0" borderId="38" xfId="0" applyNumberFormat="1" applyFont="1" applyFill="1" applyBorder="1" applyAlignment="1">
      <alignment vertical="center"/>
    </xf>
    <xf numFmtId="10" fontId="1" fillId="0" borderId="1" xfId="0" applyNumberFormat="1" applyFont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76" fontId="1" fillId="0" borderId="3" xfId="0" applyNumberFormat="1" applyFont="1" applyFill="1" applyBorder="1" applyAlignment="1">
      <alignment vertical="center"/>
    </xf>
    <xf numFmtId="49" fontId="25" fillId="0" borderId="170" xfId="0" applyNumberFormat="1" applyFont="1" applyBorder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208" fontId="25" fillId="0" borderId="91" xfId="0" applyNumberFormat="1" applyFont="1" applyFill="1" applyBorder="1" applyAlignment="1">
      <alignment horizontal="right" vertical="center"/>
    </xf>
    <xf numFmtId="181" fontId="25" fillId="0" borderId="91" xfId="0" applyNumberFormat="1" applyFont="1" applyFill="1" applyBorder="1" applyAlignment="1">
      <alignment vertical="center"/>
    </xf>
    <xf numFmtId="198" fontId="25" fillId="0" borderId="91" xfId="0" applyNumberFormat="1" applyFont="1" applyFill="1" applyBorder="1" applyAlignment="1">
      <alignment vertical="center"/>
    </xf>
    <xf numFmtId="208" fontId="25" fillId="0" borderId="18" xfId="0" applyNumberFormat="1" applyFont="1" applyFill="1" applyBorder="1" applyAlignment="1">
      <alignment horizontal="right" vertical="center"/>
    </xf>
    <xf numFmtId="177" fontId="25" fillId="0" borderId="91" xfId="0" applyNumberFormat="1" applyFont="1" applyFill="1" applyBorder="1" applyAlignment="1">
      <alignment vertical="center"/>
    </xf>
    <xf numFmtId="177" fontId="25" fillId="0" borderId="91" xfId="0" applyNumberFormat="1" applyFont="1" applyFill="1" applyBorder="1" applyAlignment="1">
      <alignment horizontal="right" vertical="center"/>
    </xf>
    <xf numFmtId="177" fontId="25" fillId="0" borderId="18" xfId="0" applyNumberFormat="1" applyFont="1" applyFill="1" applyBorder="1" applyAlignment="1">
      <alignment vertical="center"/>
    </xf>
    <xf numFmtId="176" fontId="42" fillId="3" borderId="146" xfId="0" applyNumberFormat="1" applyFont="1" applyFill="1" applyBorder="1" applyAlignment="1">
      <alignment vertical="center"/>
    </xf>
    <xf numFmtId="3" fontId="15" fillId="0" borderId="35" xfId="0" applyNumberFormat="1" applyFont="1" applyBorder="1" applyAlignment="1">
      <alignment horizontal="center"/>
    </xf>
    <xf numFmtId="0" fontId="3" fillId="0" borderId="25" xfId="0" applyFont="1" applyBorder="1"/>
    <xf numFmtId="3" fontId="21" fillId="0" borderId="35" xfId="0" applyNumberFormat="1" applyFont="1" applyBorder="1" applyAlignment="1">
      <alignment horizontal="center"/>
    </xf>
    <xf numFmtId="3" fontId="21" fillId="0" borderId="13" xfId="0" applyNumberFormat="1" applyFont="1" applyBorder="1" applyAlignment="1">
      <alignment horizontal="center"/>
    </xf>
    <xf numFmtId="0" fontId="3" fillId="0" borderId="35" xfId="0" applyFont="1" applyBorder="1"/>
    <xf numFmtId="3" fontId="15" fillId="0" borderId="1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/>
    <xf numFmtId="0" fontId="10" fillId="0" borderId="13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3" fillId="0" borderId="36" xfId="0" applyFont="1" applyBorder="1"/>
    <xf numFmtId="0" fontId="3" fillId="0" borderId="21" xfId="0" applyFont="1" applyBorder="1"/>
    <xf numFmtId="0" fontId="11" fillId="0" borderId="16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3" fillId="0" borderId="33" xfId="0" applyFont="1" applyBorder="1"/>
    <xf numFmtId="0" fontId="3" fillId="0" borderId="22" xfId="0" applyFont="1" applyBorder="1"/>
    <xf numFmtId="0" fontId="11" fillId="0" borderId="20" xfId="0" applyFont="1" applyBorder="1" applyAlignment="1">
      <alignment horizontal="center"/>
    </xf>
    <xf numFmtId="0" fontId="3" fillId="0" borderId="20" xfId="0" applyFont="1" applyBorder="1"/>
    <xf numFmtId="0" fontId="3" fillId="0" borderId="23" xfId="0" applyFont="1" applyBorder="1"/>
    <xf numFmtId="0" fontId="18" fillId="0" borderId="35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7" fillId="0" borderId="33" xfId="0" applyFont="1" applyBorder="1" applyAlignment="1">
      <alignment horizontal="center"/>
    </xf>
    <xf numFmtId="0" fontId="18" fillId="0" borderId="35" xfId="0" applyFont="1" applyBorder="1" applyAlignment="1">
      <alignment horizontal="center" wrapText="1"/>
    </xf>
    <xf numFmtId="0" fontId="17" fillId="0" borderId="35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7" fillId="0" borderId="36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3" fillId="0" borderId="7" xfId="0" applyFont="1" applyBorder="1"/>
    <xf numFmtId="0" fontId="17" fillId="0" borderId="13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3" fillId="0" borderId="53" xfId="0" applyFont="1" applyBorder="1"/>
    <xf numFmtId="0" fontId="3" fillId="0" borderId="39" xfId="0" applyFont="1" applyBorder="1"/>
    <xf numFmtId="0" fontId="2" fillId="0" borderId="32" xfId="0" applyFont="1" applyBorder="1" applyAlignment="1">
      <alignment horizontal="center" vertical="center"/>
    </xf>
    <xf numFmtId="0" fontId="3" fillId="0" borderId="69" xfId="0" applyFont="1" applyBorder="1"/>
    <xf numFmtId="176" fontId="1" fillId="0" borderId="13" xfId="0" applyNumberFormat="1" applyFont="1" applyBorder="1" applyAlignment="1">
      <alignment horizontal="center" vertical="center"/>
    </xf>
    <xf numFmtId="9" fontId="2" fillId="6" borderId="10" xfId="0" applyNumberFormat="1" applyFont="1" applyFill="1" applyBorder="1" applyAlignment="1">
      <alignment horizontal="center" vertical="center"/>
    </xf>
    <xf numFmtId="0" fontId="3" fillId="0" borderId="16" xfId="0" applyFont="1" applyBorder="1"/>
    <xf numFmtId="176" fontId="2" fillId="6" borderId="13" xfId="0" applyNumberFormat="1" applyFont="1" applyFill="1" applyBorder="1" applyAlignment="1">
      <alignment horizontal="center" vertical="center"/>
    </xf>
    <xf numFmtId="0" fontId="3" fillId="0" borderId="71" xfId="0" applyFont="1" applyBorder="1"/>
    <xf numFmtId="9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176" fontId="1" fillId="0" borderId="35" xfId="0" applyNumberFormat="1" applyFont="1" applyBorder="1" applyAlignment="1">
      <alignment horizontal="center" vertical="center"/>
    </xf>
    <xf numFmtId="10" fontId="2" fillId="6" borderId="67" xfId="0" applyNumberFormat="1" applyFont="1" applyFill="1" applyBorder="1" applyAlignment="1">
      <alignment horizontal="right" vertical="center"/>
    </xf>
    <xf numFmtId="0" fontId="3" fillId="0" borderId="68" xfId="0" applyFont="1" applyBorder="1"/>
    <xf numFmtId="10" fontId="1" fillId="0" borderId="36" xfId="0" applyNumberFormat="1" applyFont="1" applyBorder="1" applyAlignment="1">
      <alignment horizontal="right" vertical="center"/>
    </xf>
    <xf numFmtId="10" fontId="1" fillId="0" borderId="13" xfId="0" applyNumberFormat="1" applyFont="1" applyBorder="1" applyAlignment="1">
      <alignment horizontal="right" vertical="center"/>
    </xf>
    <xf numFmtId="10" fontId="1" fillId="0" borderId="16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183" fontId="2" fillId="5" borderId="75" xfId="0" applyNumberFormat="1" applyFont="1" applyFill="1" applyBorder="1" applyAlignment="1">
      <alignment horizontal="center" vertical="center"/>
    </xf>
    <xf numFmtId="0" fontId="3" fillId="0" borderId="76" xfId="0" applyFont="1" applyBorder="1"/>
    <xf numFmtId="0" fontId="2" fillId="0" borderId="35" xfId="0" applyFont="1" applyBorder="1" applyAlignment="1">
      <alignment horizontal="center" vertical="center"/>
    </xf>
    <xf numFmtId="9" fontId="2" fillId="0" borderId="33" xfId="0" applyNumberFormat="1" applyFont="1" applyBorder="1" applyAlignment="1">
      <alignment horizontal="center" vertical="center"/>
    </xf>
    <xf numFmtId="10" fontId="1" fillId="0" borderId="56" xfId="0" applyNumberFormat="1" applyFont="1" applyBorder="1" applyAlignment="1">
      <alignment horizontal="right" vertical="center"/>
    </xf>
    <xf numFmtId="0" fontId="3" fillId="0" borderId="60" xfId="0" applyFont="1" applyBorder="1"/>
    <xf numFmtId="176" fontId="2" fillId="6" borderId="13" xfId="0" applyNumberFormat="1" applyFont="1" applyFill="1" applyBorder="1" applyAlignment="1">
      <alignment horizontal="right" vertical="center"/>
    </xf>
    <xf numFmtId="10" fontId="2" fillId="6" borderId="56" xfId="0" applyNumberFormat="1" applyFont="1" applyFill="1" applyBorder="1" applyAlignment="1">
      <alignment horizontal="right" vertical="center"/>
    </xf>
    <xf numFmtId="0" fontId="2" fillId="6" borderId="13" xfId="0" applyFont="1" applyFill="1" applyBorder="1" applyAlignment="1">
      <alignment horizontal="center" vertical="center"/>
    </xf>
    <xf numFmtId="183" fontId="2" fillId="6" borderId="13" xfId="0" applyNumberFormat="1" applyFont="1" applyFill="1" applyBorder="1" applyAlignment="1">
      <alignment horizontal="center" vertical="center"/>
    </xf>
    <xf numFmtId="10" fontId="2" fillId="6" borderId="77" xfId="0" applyNumberFormat="1" applyFont="1" applyFill="1" applyBorder="1" applyAlignment="1">
      <alignment horizontal="right" vertical="center"/>
    </xf>
    <xf numFmtId="0" fontId="3" fillId="0" borderId="78" xfId="0" applyFont="1" applyBorder="1"/>
    <xf numFmtId="0" fontId="3" fillId="0" borderId="79" xfId="0" applyFont="1" applyBorder="1"/>
    <xf numFmtId="0" fontId="3" fillId="0" borderId="74" xfId="0" applyFont="1" applyBorder="1"/>
    <xf numFmtId="0" fontId="2" fillId="0" borderId="3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57" xfId="0" applyFont="1" applyBorder="1"/>
    <xf numFmtId="0" fontId="3" fillId="0" borderId="58" xfId="0" applyFont="1" applyBorder="1"/>
    <xf numFmtId="0" fontId="3" fillId="0" borderId="59" xfId="0" applyFont="1" applyBorder="1"/>
    <xf numFmtId="10" fontId="2" fillId="6" borderId="13" xfId="0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8" fillId="0" borderId="5" xfId="0" applyFont="1" applyBorder="1" applyAlignment="1">
      <alignment horizontal="center" vertical="center"/>
    </xf>
    <xf numFmtId="0" fontId="3" fillId="0" borderId="9" xfId="0" applyFont="1" applyBorder="1"/>
    <xf numFmtId="0" fontId="2" fillId="0" borderId="15" xfId="0" applyFont="1" applyBorder="1" applyAlignment="1">
      <alignment horizontal="center" vertical="center"/>
    </xf>
    <xf numFmtId="0" fontId="3" fillId="0" borderId="26" xfId="0" applyFont="1" applyBorder="1"/>
    <xf numFmtId="0" fontId="3" fillId="0" borderId="28" xfId="0" applyFont="1" applyBorder="1"/>
    <xf numFmtId="0" fontId="2" fillId="0" borderId="1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7" xfId="0" applyFont="1" applyBorder="1"/>
    <xf numFmtId="0" fontId="1" fillId="0" borderId="0" xfId="0" applyFont="1" applyAlignment="1">
      <alignment horizontal="right" vertical="center"/>
    </xf>
    <xf numFmtId="0" fontId="3" fillId="0" borderId="19" xfId="0" applyFont="1" applyBorder="1"/>
    <xf numFmtId="0" fontId="3" fillId="0" borderId="38" xfId="0" applyFont="1" applyBorder="1"/>
    <xf numFmtId="9" fontId="2" fillId="0" borderId="10" xfId="0" applyNumberFormat="1" applyFont="1" applyBorder="1" applyAlignment="1">
      <alignment horizontal="center" vertical="center"/>
    </xf>
    <xf numFmtId="183" fontId="2" fillId="0" borderId="10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6" fontId="25" fillId="0" borderId="13" xfId="0" applyNumberFormat="1" applyFont="1" applyBorder="1" applyAlignment="1">
      <alignment horizontal="center" vertical="center"/>
    </xf>
    <xf numFmtId="0" fontId="3" fillId="0" borderId="93" xfId="0" applyFont="1" applyBorder="1"/>
    <xf numFmtId="0" fontId="3" fillId="0" borderId="96" xfId="0" applyFont="1" applyBorder="1"/>
    <xf numFmtId="0" fontId="2" fillId="0" borderId="13" xfId="0" applyFont="1" applyBorder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1" fillId="0" borderId="3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6" xfId="0" applyFont="1" applyBorder="1"/>
    <xf numFmtId="0" fontId="2" fillId="3" borderId="37" xfId="0" applyFont="1" applyFill="1" applyBorder="1" applyAlignment="1">
      <alignment horizontal="center" vertical="center"/>
    </xf>
    <xf numFmtId="0" fontId="12" fillId="3" borderId="61" xfId="0" applyFont="1" applyFill="1" applyBorder="1" applyAlignment="1">
      <alignment horizontal="center" vertical="center"/>
    </xf>
    <xf numFmtId="0" fontId="3" fillId="0" borderId="62" xfId="0" applyFont="1" applyBorder="1"/>
    <xf numFmtId="0" fontId="7" fillId="0" borderId="2" xfId="0" applyFont="1" applyBorder="1" applyAlignment="1">
      <alignment horizontal="center" vertical="center"/>
    </xf>
    <xf numFmtId="0" fontId="3" fillId="0" borderId="5" xfId="0" applyFont="1" applyBorder="1"/>
    <xf numFmtId="0" fontId="12" fillId="4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2" fillId="3" borderId="61" xfId="0" applyFont="1" applyFill="1" applyBorder="1" applyAlignment="1">
      <alignment horizontal="center" vertical="center"/>
    </xf>
    <xf numFmtId="176" fontId="2" fillId="2" borderId="37" xfId="0" applyNumberFormat="1" applyFont="1" applyFill="1" applyBorder="1" applyAlignment="1">
      <alignment horizontal="center" vertical="center"/>
    </xf>
    <xf numFmtId="0" fontId="3" fillId="0" borderId="91" xfId="0" applyFont="1" applyBorder="1"/>
    <xf numFmtId="176" fontId="7" fillId="0" borderId="8" xfId="0" applyNumberFormat="1" applyFont="1" applyBorder="1" applyAlignment="1">
      <alignment horizontal="center" vertical="center"/>
    </xf>
    <xf numFmtId="176" fontId="7" fillId="0" borderId="8" xfId="0" quotePrefix="1" applyNumberFormat="1" applyFont="1" applyBorder="1" applyAlignment="1">
      <alignment horizontal="center" vertical="center"/>
    </xf>
    <xf numFmtId="176" fontId="2" fillId="0" borderId="15" xfId="0" applyNumberFormat="1" applyFont="1" applyBorder="1" applyAlignment="1">
      <alignment horizontal="center" vertical="center"/>
    </xf>
    <xf numFmtId="49" fontId="2" fillId="3" borderId="37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shrinkToFit="1"/>
    </xf>
    <xf numFmtId="0" fontId="3" fillId="0" borderId="14" xfId="0" applyFont="1" applyBorder="1"/>
    <xf numFmtId="176" fontId="2" fillId="4" borderId="37" xfId="0" applyNumberFormat="1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176" fontId="1" fillId="2" borderId="37" xfId="0" applyNumberFormat="1" applyFont="1" applyFill="1" applyBorder="1" applyAlignment="1">
      <alignment horizontal="center" vertical="center"/>
    </xf>
    <xf numFmtId="176" fontId="1" fillId="2" borderId="22" xfId="0" applyNumberFormat="1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12" fillId="5" borderId="8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left" vertical="center"/>
    </xf>
    <xf numFmtId="0" fontId="3" fillId="0" borderId="1" xfId="0" applyFont="1" applyBorder="1"/>
    <xf numFmtId="0" fontId="12" fillId="3" borderId="29" xfId="0" applyFont="1" applyFill="1" applyBorder="1" applyAlignment="1">
      <alignment horizontal="center" vertical="center"/>
    </xf>
    <xf numFmtId="0" fontId="3" fillId="0" borderId="31" xfId="0" applyFont="1" applyBorder="1"/>
    <xf numFmtId="0" fontId="3" fillId="0" borderId="34" xfId="0" applyFont="1" applyBorder="1"/>
    <xf numFmtId="176" fontId="2" fillId="3" borderId="37" xfId="0" applyNumberFormat="1" applyFont="1" applyFill="1" applyBorder="1" applyAlignment="1">
      <alignment horizontal="center" vertical="center"/>
    </xf>
    <xf numFmtId="176" fontId="12" fillId="3" borderId="37" xfId="0" applyNumberFormat="1" applyFont="1" applyFill="1" applyBorder="1" applyAlignment="1">
      <alignment horizontal="center" vertical="center"/>
    </xf>
    <xf numFmtId="180" fontId="1" fillId="2" borderId="37" xfId="0" applyNumberFormat="1" applyFont="1" applyFill="1" applyBorder="1" applyAlignment="1">
      <alignment horizontal="center" vertical="center"/>
    </xf>
    <xf numFmtId="176" fontId="2" fillId="0" borderId="26" xfId="0" applyNumberFormat="1" applyFont="1" applyBorder="1" applyAlignment="1">
      <alignment horizontal="center" vertical="center"/>
    </xf>
    <xf numFmtId="49" fontId="12" fillId="3" borderId="37" xfId="0" applyNumberFormat="1" applyFont="1" applyFill="1" applyBorder="1" applyAlignment="1">
      <alignment horizontal="center" vertical="center"/>
    </xf>
    <xf numFmtId="180" fontId="2" fillId="4" borderId="37" xfId="0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left" vertical="center"/>
    </xf>
    <xf numFmtId="0" fontId="1" fillId="4" borderId="33" xfId="0" applyFont="1" applyFill="1" applyBorder="1" applyAlignment="1">
      <alignment horizontal="left" vertical="center"/>
    </xf>
    <xf numFmtId="0" fontId="1" fillId="4" borderId="22" xfId="0" applyFont="1" applyFill="1" applyBorder="1" applyAlignment="1">
      <alignment horizontal="left" vertical="center"/>
    </xf>
    <xf numFmtId="0" fontId="2" fillId="4" borderId="37" xfId="0" applyFont="1" applyFill="1" applyBorder="1" applyAlignment="1">
      <alignment horizontal="left" vertical="center"/>
    </xf>
    <xf numFmtId="0" fontId="1" fillId="4" borderId="10" xfId="0" applyFont="1" applyFill="1" applyBorder="1" applyAlignment="1">
      <alignment horizontal="left" vertical="center"/>
    </xf>
    <xf numFmtId="176" fontId="7" fillId="0" borderId="3" xfId="0" quotePrefix="1" applyNumberFormat="1" applyFont="1" applyBorder="1" applyAlignment="1">
      <alignment horizontal="center" vertical="center"/>
    </xf>
    <xf numFmtId="176" fontId="1" fillId="4" borderId="37" xfId="0" applyNumberFormat="1" applyFont="1" applyFill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41" fillId="0" borderId="37" xfId="0" applyFont="1" applyBorder="1" applyAlignment="1">
      <alignment horizontal="center" vertical="center"/>
    </xf>
    <xf numFmtId="0" fontId="36" fillId="0" borderId="80" xfId="0" applyFont="1" applyBorder="1" applyAlignment="1">
      <alignment horizontal="center" vertical="center"/>
    </xf>
    <xf numFmtId="0" fontId="3" fillId="0" borderId="81" xfId="0" applyFont="1" applyBorder="1"/>
    <xf numFmtId="0" fontId="3" fillId="0" borderId="82" xfId="0" applyFont="1" applyBorder="1"/>
    <xf numFmtId="0" fontId="44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36" fillId="8" borderId="0" xfId="0" applyFont="1" applyFill="1" applyAlignment="1">
      <alignment horizontal="center" vertical="center"/>
    </xf>
    <xf numFmtId="0" fontId="37" fillId="8" borderId="0" xfId="0" applyFont="1" applyFill="1" applyAlignment="1">
      <alignment horizontal="center" vertical="center"/>
    </xf>
    <xf numFmtId="0" fontId="36" fillId="2" borderId="0" xfId="0" applyFont="1" applyFill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27" fillId="9" borderId="0" xfId="0" applyFont="1" applyFill="1" applyAlignment="1">
      <alignment horizontal="center" vertical="center"/>
    </xf>
    <xf numFmtId="0" fontId="39" fillId="9" borderId="0" xfId="0" applyFont="1" applyFill="1" applyAlignment="1">
      <alignment horizontal="center" vertical="center"/>
    </xf>
    <xf numFmtId="176" fontId="56" fillId="0" borderId="13" xfId="0" applyNumberFormat="1" applyFont="1" applyBorder="1" applyAlignment="1">
      <alignment horizontal="center" vertical="center"/>
    </xf>
    <xf numFmtId="0" fontId="3" fillId="0" borderId="102" xfId="0" applyFont="1" applyBorder="1"/>
    <xf numFmtId="0" fontId="54" fillId="0" borderId="37" xfId="0" applyFont="1" applyBorder="1" applyAlignment="1">
      <alignment horizontal="center" vertical="center"/>
    </xf>
    <xf numFmtId="0" fontId="3" fillId="0" borderId="99" xfId="0" applyFont="1" applyBorder="1"/>
    <xf numFmtId="0" fontId="54" fillId="0" borderId="100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0" fontId="55" fillId="0" borderId="101" xfId="0" applyFont="1" applyBorder="1" applyAlignment="1">
      <alignment horizontal="center" vertical="center"/>
    </xf>
    <xf numFmtId="0" fontId="3" fillId="0" borderId="104" xfId="0" applyFont="1" applyBorder="1"/>
    <xf numFmtId="0" fontId="57" fillId="0" borderId="20" xfId="0" applyFont="1" applyBorder="1" applyAlignment="1">
      <alignment horizontal="center" vertical="center"/>
    </xf>
    <xf numFmtId="0" fontId="57" fillId="0" borderId="22" xfId="0" applyFont="1" applyBorder="1" applyAlignment="1">
      <alignment horizontal="center" vertical="center"/>
    </xf>
    <xf numFmtId="0" fontId="54" fillId="0" borderId="16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0" fontId="56" fillId="0" borderId="16" xfId="0" applyFont="1" applyBorder="1" applyAlignment="1">
      <alignment horizontal="center" vertical="center"/>
    </xf>
    <xf numFmtId="0" fontId="57" fillId="0" borderId="37" xfId="0" applyFont="1" applyBorder="1" applyAlignment="1">
      <alignment horizontal="center" vertical="center"/>
    </xf>
    <xf numFmtId="0" fontId="57" fillId="10" borderId="20" xfId="0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57" fillId="10" borderId="37" xfId="0" applyFont="1" applyFill="1" applyBorder="1" applyAlignment="1">
      <alignment horizontal="center" vertical="center"/>
    </xf>
    <xf numFmtId="0" fontId="54" fillId="10" borderId="37" xfId="0" applyFont="1" applyFill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4" fillId="10" borderId="22" xfId="0" applyFont="1" applyFill="1" applyBorder="1" applyAlignment="1">
      <alignment horizontal="center" vertical="center"/>
    </xf>
    <xf numFmtId="0" fontId="57" fillId="0" borderId="35" xfId="0" applyFont="1" applyBorder="1" applyAlignment="1">
      <alignment horizontal="center" vertical="center"/>
    </xf>
    <xf numFmtId="183" fontId="2" fillId="5" borderId="10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14" borderId="37" xfId="0" applyNumberFormat="1" applyFont="1" applyFill="1" applyBorder="1" applyAlignment="1">
      <alignment horizontal="center" vertical="center"/>
    </xf>
    <xf numFmtId="176" fontId="1" fillId="5" borderId="37" xfId="0" applyNumberFormat="1" applyFont="1" applyFill="1" applyBorder="1" applyAlignment="1">
      <alignment horizontal="center" vertical="center"/>
    </xf>
    <xf numFmtId="176" fontId="1" fillId="0" borderId="2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5" borderId="10" xfId="0" applyFont="1" applyFill="1" applyBorder="1" applyAlignment="1">
      <alignment horizontal="left" vertical="center" shrinkToFit="1"/>
    </xf>
    <xf numFmtId="180" fontId="1" fillId="4" borderId="37" xfId="0" applyNumberFormat="1" applyFont="1" applyFill="1" applyBorder="1" applyAlignment="1">
      <alignment horizontal="center" vertical="center"/>
    </xf>
    <xf numFmtId="186" fontId="1" fillId="0" borderId="0" xfId="0" applyNumberFormat="1" applyFont="1" applyAlignment="1">
      <alignment horizontal="right" vertical="center"/>
    </xf>
    <xf numFmtId="180" fontId="2" fillId="3" borderId="37" xfId="0" applyNumberFormat="1" applyFont="1" applyFill="1" applyBorder="1" applyAlignment="1">
      <alignment horizontal="center" vertical="center"/>
    </xf>
    <xf numFmtId="0" fontId="1" fillId="0" borderId="33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76" fontId="1" fillId="0" borderId="37" xfId="0" applyNumberFormat="1" applyFont="1" applyBorder="1" applyAlignment="1">
      <alignment horizontal="center" vertical="center"/>
    </xf>
    <xf numFmtId="0" fontId="84" fillId="0" borderId="13" xfId="0" applyFont="1" applyBorder="1" applyAlignment="1">
      <alignment horizontal="center" vertical="center"/>
    </xf>
    <xf numFmtId="0" fontId="80" fillId="0" borderId="10" xfId="0" applyFont="1" applyBorder="1" applyAlignment="1">
      <alignment horizontal="center" vertical="center"/>
    </xf>
    <xf numFmtId="0" fontId="80" fillId="5" borderId="10" xfId="0" applyFont="1" applyFill="1" applyBorder="1" applyAlignment="1">
      <alignment horizontal="center" vertical="center"/>
    </xf>
    <xf numFmtId="0" fontId="84" fillId="5" borderId="13" xfId="0" applyFont="1" applyFill="1" applyBorder="1" applyAlignment="1">
      <alignment horizontal="center" vertical="center"/>
    </xf>
    <xf numFmtId="0" fontId="86" fillId="5" borderId="13" xfId="0" applyFont="1" applyFill="1" applyBorder="1" applyAlignment="1">
      <alignment horizontal="center" vertical="center"/>
    </xf>
    <xf numFmtId="0" fontId="80" fillId="0" borderId="13" xfId="0" applyFont="1" applyBorder="1" applyAlignment="1">
      <alignment horizontal="center" vertical="center"/>
    </xf>
    <xf numFmtId="0" fontId="88" fillId="0" borderId="13" xfId="0" applyFont="1" applyBorder="1" applyAlignment="1">
      <alignment horizontal="center" vertical="center"/>
    </xf>
    <xf numFmtId="0" fontId="80" fillId="0" borderId="8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84" fillId="0" borderId="84" xfId="0" applyFont="1" applyBorder="1" applyAlignment="1">
      <alignment horizontal="center" vertical="center"/>
    </xf>
    <xf numFmtId="0" fontId="55" fillId="8" borderId="0" xfId="0" applyFont="1" applyFill="1" applyAlignment="1">
      <alignment horizontal="center" vertical="center"/>
    </xf>
    <xf numFmtId="0" fontId="72" fillId="8" borderId="0" xfId="0" applyFont="1" applyFill="1" applyAlignment="1">
      <alignment horizontal="center" vertical="center"/>
    </xf>
    <xf numFmtId="0" fontId="73" fillId="2" borderId="0" xfId="0" applyFont="1" applyFill="1" applyAlignment="1">
      <alignment horizontal="center" vertical="center"/>
    </xf>
    <xf numFmtId="0" fontId="74" fillId="2" borderId="0" xfId="0" applyFont="1" applyFill="1" applyAlignment="1">
      <alignment horizontal="center" vertical="center"/>
    </xf>
    <xf numFmtId="0" fontId="84" fillId="0" borderId="84" xfId="0" applyFont="1" applyBorder="1" applyAlignment="1">
      <alignment vertical="center"/>
    </xf>
    <xf numFmtId="0" fontId="80" fillId="5" borderId="13" xfId="0" applyFont="1" applyFill="1" applyBorder="1" applyAlignment="1">
      <alignment horizontal="center" vertical="center"/>
    </xf>
    <xf numFmtId="3" fontId="84" fillId="0" borderId="84" xfId="0" applyNumberFormat="1" applyFont="1" applyBorder="1" applyAlignment="1">
      <alignment horizontal="right" vertical="center"/>
    </xf>
    <xf numFmtId="0" fontId="51" fillId="5" borderId="13" xfId="0" applyFont="1" applyFill="1" applyBorder="1" applyAlignment="1">
      <alignment horizontal="center" vertical="center"/>
    </xf>
    <xf numFmtId="192" fontId="0" fillId="0" borderId="84" xfId="0" applyNumberFormat="1" applyFont="1" applyBorder="1" applyAlignment="1">
      <alignment horizontal="right" vertical="center"/>
    </xf>
    <xf numFmtId="0" fontId="48" fillId="0" borderId="84" xfId="0" applyFont="1" applyBorder="1" applyAlignment="1">
      <alignment vertical="center"/>
    </xf>
    <xf numFmtId="0" fontId="77" fillId="0" borderId="0" xfId="0" applyFont="1" applyAlignment="1">
      <alignment horizontal="center" vertical="center"/>
    </xf>
    <xf numFmtId="0" fontId="78" fillId="0" borderId="0" xfId="0" applyFont="1" applyAlignment="1">
      <alignment horizontal="left" vertical="center"/>
    </xf>
    <xf numFmtId="0" fontId="79" fillId="0" borderId="7" xfId="0" applyFont="1" applyBorder="1" applyAlignment="1">
      <alignment horizontal="right" vertical="center"/>
    </xf>
    <xf numFmtId="0" fontId="81" fillId="12" borderId="37" xfId="0" applyFont="1" applyFill="1" applyBorder="1" applyAlignment="1">
      <alignment horizontal="center" vertical="center"/>
    </xf>
    <xf numFmtId="3" fontId="85" fillId="0" borderId="20" xfId="0" applyNumberFormat="1" applyFont="1" applyBorder="1" applyAlignment="1">
      <alignment horizontal="center" vertical="center"/>
    </xf>
    <xf numFmtId="3" fontId="81" fillId="12" borderId="20" xfId="0" applyNumberFormat="1" applyFont="1" applyFill="1" applyBorder="1" applyAlignment="1">
      <alignment horizontal="center" vertical="center"/>
    </xf>
    <xf numFmtId="0" fontId="85" fillId="0" borderId="36" xfId="0" applyFont="1" applyBorder="1" applyAlignment="1">
      <alignment vertical="center"/>
    </xf>
    <xf numFmtId="0" fontId="85" fillId="0" borderId="35" xfId="0" applyFont="1" applyBorder="1" applyAlignment="1">
      <alignment horizontal="center" vertical="center"/>
    </xf>
    <xf numFmtId="0" fontId="85" fillId="0" borderId="35" xfId="0" applyFont="1" applyBorder="1" applyAlignment="1">
      <alignment horizontal="left" vertical="center"/>
    </xf>
    <xf numFmtId="0" fontId="85" fillId="0" borderId="20" xfId="0" applyFont="1" applyBorder="1" applyAlignment="1">
      <alignment horizontal="center" vertical="center"/>
    </xf>
    <xf numFmtId="0" fontId="85" fillId="5" borderId="20" xfId="0" applyFont="1" applyFill="1" applyBorder="1" applyAlignment="1">
      <alignment horizontal="center" vertical="center"/>
    </xf>
    <xf numFmtId="0" fontId="85" fillId="0" borderId="13" xfId="0" applyFont="1" applyBorder="1" applyAlignment="1">
      <alignment horizontal="left" vertical="center"/>
    </xf>
    <xf numFmtId="0" fontId="81" fillId="13" borderId="7" xfId="0" applyFont="1" applyFill="1" applyBorder="1" applyAlignment="1">
      <alignment horizontal="center" vertical="center"/>
    </xf>
    <xf numFmtId="0" fontId="81" fillId="13" borderId="37" xfId="0" applyFont="1" applyFill="1" applyBorder="1" applyAlignment="1">
      <alignment horizontal="center" vertical="center"/>
    </xf>
    <xf numFmtId="0" fontId="85" fillId="0" borderId="14" xfId="0" applyFont="1" applyBorder="1" applyAlignment="1">
      <alignment horizontal="center" vertical="center"/>
    </xf>
    <xf numFmtId="0" fontId="81" fillId="12" borderId="20" xfId="0" applyFont="1" applyFill="1" applyBorder="1" applyAlignment="1">
      <alignment horizontal="center" vertical="center"/>
    </xf>
    <xf numFmtId="0" fontId="85" fillId="0" borderId="22" xfId="0" applyFont="1" applyBorder="1" applyAlignment="1">
      <alignment horizontal="center" vertical="center"/>
    </xf>
    <xf numFmtId="0" fontId="85" fillId="0" borderId="37" xfId="0" applyFont="1" applyBorder="1" applyAlignment="1">
      <alignment horizontal="center" vertical="center"/>
    </xf>
    <xf numFmtId="3" fontId="81" fillId="13" borderId="22" xfId="0" applyNumberFormat="1" applyFont="1" applyFill="1" applyBorder="1" applyAlignment="1">
      <alignment horizontal="center" vertical="center"/>
    </xf>
    <xf numFmtId="0" fontId="76" fillId="0" borderId="0" xfId="0" applyFont="1" applyAlignment="1">
      <alignment vertical="center"/>
    </xf>
    <xf numFmtId="0" fontId="81" fillId="12" borderId="10" xfId="0" applyFont="1" applyFill="1" applyBorder="1" applyAlignment="1">
      <alignment horizontal="center" vertical="center"/>
    </xf>
    <xf numFmtId="0" fontId="81" fillId="13" borderId="20" xfId="0" applyFont="1" applyFill="1" applyBorder="1" applyAlignment="1">
      <alignment horizontal="center" vertical="center"/>
    </xf>
    <xf numFmtId="0" fontId="85" fillId="0" borderId="33" xfId="0" applyFont="1" applyBorder="1" applyAlignment="1">
      <alignment horizontal="center" vertical="center"/>
    </xf>
    <xf numFmtId="0" fontId="85" fillId="0" borderId="13" xfId="0" applyFont="1" applyBorder="1" applyAlignment="1">
      <alignment horizontal="center" vertical="center"/>
    </xf>
    <xf numFmtId="0" fontId="95" fillId="0" borderId="33" xfId="0" applyFont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3" fillId="0" borderId="73" xfId="0" applyFont="1" applyBorder="1"/>
    <xf numFmtId="176" fontId="1" fillId="5" borderId="13" xfId="0" applyNumberFormat="1" applyFont="1" applyFill="1" applyBorder="1" applyAlignment="1">
      <alignment horizontal="center" vertical="center"/>
    </xf>
    <xf numFmtId="10" fontId="1" fillId="5" borderId="56" xfId="0" applyNumberFormat="1" applyFont="1" applyFill="1" applyBorder="1" applyAlignment="1">
      <alignment horizontal="right" vertical="center"/>
    </xf>
    <xf numFmtId="0" fontId="8" fillId="0" borderId="89" xfId="0" applyFont="1" applyBorder="1" applyAlignment="1">
      <alignment horizontal="center" vertical="center"/>
    </xf>
    <xf numFmtId="0" fontId="3" fillId="0" borderId="65" xfId="0" applyFont="1" applyBorder="1"/>
    <xf numFmtId="0" fontId="1" fillId="0" borderId="29" xfId="0" applyFont="1" applyBorder="1" applyAlignment="1">
      <alignment horizontal="center" vertical="center"/>
    </xf>
    <xf numFmtId="0" fontId="3" fillId="0" borderId="120" xfId="0" applyFont="1" applyBorder="1"/>
    <xf numFmtId="0" fontId="3" fillId="0" borderId="97" xfId="0" applyFont="1" applyBorder="1"/>
    <xf numFmtId="0" fontId="2" fillId="3" borderId="52" xfId="0" applyFont="1" applyFill="1" applyBorder="1" applyAlignment="1">
      <alignment horizontal="center" vertical="center"/>
    </xf>
    <xf numFmtId="0" fontId="3" fillId="0" borderId="49" xfId="0" applyFont="1" applyBorder="1"/>
    <xf numFmtId="0" fontId="2" fillId="3" borderId="126" xfId="0" applyFont="1" applyFill="1" applyBorder="1" applyAlignment="1">
      <alignment horizontal="center" vertical="center"/>
    </xf>
    <xf numFmtId="0" fontId="3" fillId="0" borderId="127" xfId="0" applyFont="1" applyBorder="1"/>
    <xf numFmtId="0" fontId="2" fillId="3" borderId="49" xfId="0" applyFont="1" applyFill="1" applyBorder="1" applyAlignment="1">
      <alignment horizontal="center" vertical="center"/>
    </xf>
    <xf numFmtId="0" fontId="12" fillId="3" borderId="52" xfId="0" applyFont="1" applyFill="1" applyBorder="1" applyAlignment="1">
      <alignment horizontal="center" vertical="center"/>
    </xf>
    <xf numFmtId="0" fontId="12" fillId="3" borderId="49" xfId="0" applyFont="1" applyFill="1" applyBorder="1" applyAlignment="1">
      <alignment horizontal="center" vertical="center"/>
    </xf>
    <xf numFmtId="0" fontId="1" fillId="0" borderId="63" xfId="0" applyFont="1" applyBorder="1" applyAlignment="1">
      <alignment horizontal="left" vertical="center"/>
    </xf>
    <xf numFmtId="0" fontId="1" fillId="0" borderId="65" xfId="0" applyFont="1" applyBorder="1" applyAlignment="1">
      <alignment horizontal="left" vertical="center"/>
    </xf>
    <xf numFmtId="0" fontId="1" fillId="0" borderId="87" xfId="0" applyFont="1" applyBorder="1" applyAlignment="1">
      <alignment horizontal="left" vertical="center"/>
    </xf>
    <xf numFmtId="0" fontId="1" fillId="0" borderId="88" xfId="0" applyFont="1" applyBorder="1" applyAlignment="1">
      <alignment horizontal="left" vertical="center"/>
    </xf>
    <xf numFmtId="49" fontId="2" fillId="3" borderId="52" xfId="0" applyNumberFormat="1" applyFont="1" applyFill="1" applyBorder="1" applyAlignment="1">
      <alignment horizontal="center" vertical="center"/>
    </xf>
    <xf numFmtId="49" fontId="2" fillId="3" borderId="49" xfId="0" applyNumberFormat="1" applyFont="1" applyFill="1" applyBorder="1" applyAlignment="1">
      <alignment horizontal="center" vertical="center"/>
    </xf>
    <xf numFmtId="0" fontId="2" fillId="0" borderId="52" xfId="0" applyFont="1" applyBorder="1" applyAlignment="1">
      <alignment horizontal="left" vertical="center"/>
    </xf>
    <xf numFmtId="0" fontId="2" fillId="0" borderId="91" xfId="0" applyFont="1" applyBorder="1" applyAlignment="1">
      <alignment horizontal="left" vertical="center"/>
    </xf>
    <xf numFmtId="0" fontId="1" fillId="0" borderId="52" xfId="0" applyFont="1" applyBorder="1" applyAlignment="1">
      <alignment horizontal="left" vertical="center"/>
    </xf>
    <xf numFmtId="0" fontId="1" fillId="0" borderId="91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120" xfId="0" applyFont="1" applyBorder="1" applyAlignment="1">
      <alignment horizontal="left" vertical="center"/>
    </xf>
    <xf numFmtId="176" fontId="2" fillId="0" borderId="139" xfId="0" applyNumberFormat="1" applyFont="1" applyFill="1" applyBorder="1" applyAlignment="1">
      <alignment horizontal="center" vertical="center"/>
    </xf>
    <xf numFmtId="176" fontId="2" fillId="0" borderId="138" xfId="0" applyNumberFormat="1" applyFont="1" applyFill="1" applyBorder="1" applyAlignment="1">
      <alignment horizontal="center" vertical="center"/>
    </xf>
    <xf numFmtId="176" fontId="2" fillId="0" borderId="87" xfId="0" applyNumberFormat="1" applyFont="1" applyFill="1" applyBorder="1" applyAlignment="1">
      <alignment horizontal="center" vertical="center"/>
    </xf>
    <xf numFmtId="176" fontId="2" fillId="0" borderId="68" xfId="0" applyNumberFormat="1" applyFont="1" applyFill="1" applyBorder="1" applyAlignment="1">
      <alignment horizontal="center" vertical="center"/>
    </xf>
    <xf numFmtId="0" fontId="2" fillId="0" borderId="137" xfId="0" applyFont="1" applyFill="1" applyBorder="1" applyAlignment="1">
      <alignment horizontal="center" vertical="center"/>
    </xf>
    <xf numFmtId="0" fontId="2" fillId="0" borderId="138" xfId="0" applyFont="1" applyFill="1" applyBorder="1" applyAlignment="1">
      <alignment horizontal="center" vertical="center"/>
    </xf>
    <xf numFmtId="0" fontId="2" fillId="0" borderId="145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176" fontId="2" fillId="0" borderId="139" xfId="0" quotePrefix="1" applyNumberFormat="1" applyFont="1" applyBorder="1" applyAlignment="1">
      <alignment horizontal="center" vertical="center"/>
    </xf>
    <xf numFmtId="176" fontId="2" fillId="0" borderId="138" xfId="0" quotePrefix="1" applyNumberFormat="1" applyFont="1" applyBorder="1" applyAlignment="1">
      <alignment horizontal="center" vertical="center"/>
    </xf>
    <xf numFmtId="176" fontId="2" fillId="0" borderId="87" xfId="0" quotePrefix="1" applyNumberFormat="1" applyFont="1" applyBorder="1" applyAlignment="1">
      <alignment horizontal="center" vertical="center"/>
    </xf>
    <xf numFmtId="176" fontId="2" fillId="0" borderId="68" xfId="0" quotePrefix="1" applyNumberFormat="1" applyFont="1" applyBorder="1" applyAlignment="1">
      <alignment horizontal="center" vertical="center"/>
    </xf>
    <xf numFmtId="176" fontId="2" fillId="0" borderId="139" xfId="0" applyNumberFormat="1" applyFont="1" applyBorder="1" applyAlignment="1">
      <alignment horizontal="center" vertical="center"/>
    </xf>
    <xf numFmtId="176" fontId="2" fillId="0" borderId="138" xfId="0" applyNumberFormat="1" applyFont="1" applyBorder="1" applyAlignment="1">
      <alignment horizontal="center" vertical="center"/>
    </xf>
    <xf numFmtId="176" fontId="2" fillId="0" borderId="87" xfId="0" applyNumberFormat="1" applyFont="1" applyBorder="1" applyAlignment="1">
      <alignment horizontal="center" vertical="center"/>
    </xf>
    <xf numFmtId="176" fontId="2" fillId="0" borderId="68" xfId="0" applyNumberFormat="1" applyFont="1" applyBorder="1" applyAlignment="1">
      <alignment horizontal="center" vertical="center"/>
    </xf>
    <xf numFmtId="0" fontId="2" fillId="0" borderId="137" xfId="0" applyFont="1" applyBorder="1" applyAlignment="1">
      <alignment horizontal="center" vertical="center"/>
    </xf>
    <xf numFmtId="0" fontId="2" fillId="0" borderId="138" xfId="0" applyFont="1" applyBorder="1" applyAlignment="1">
      <alignment horizontal="center" vertical="center"/>
    </xf>
    <xf numFmtId="0" fontId="2" fillId="0" borderId="145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176" fontId="2" fillId="0" borderId="8" xfId="0" quotePrefix="1" applyNumberFormat="1" applyFont="1" applyBorder="1" applyAlignment="1">
      <alignment horizontal="center" vertical="center"/>
    </xf>
    <xf numFmtId="176" fontId="2" fillId="0" borderId="6" xfId="0" quotePrefix="1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8" fillId="0" borderId="6" xfId="0" applyFont="1" applyBorder="1"/>
    <xf numFmtId="0" fontId="108" fillId="0" borderId="87" xfId="0" applyFont="1" applyBorder="1"/>
    <xf numFmtId="0" fontId="108" fillId="0" borderId="68" xfId="0" applyFont="1" applyBorder="1"/>
    <xf numFmtId="0" fontId="108" fillId="0" borderId="17" xfId="0" applyFont="1" applyBorder="1"/>
    <xf numFmtId="0" fontId="108" fillId="0" borderId="23" xfId="0" applyFont="1" applyBorder="1"/>
    <xf numFmtId="0" fontId="108" fillId="0" borderId="5" xfId="0" applyFont="1" applyBorder="1"/>
    <xf numFmtId="0" fontId="108" fillId="0" borderId="21" xfId="0" applyFont="1" applyBorder="1"/>
    <xf numFmtId="0" fontId="108" fillId="0" borderId="22" xfId="0" applyFont="1" applyBorder="1"/>
    <xf numFmtId="0" fontId="108" fillId="0" borderId="138" xfId="0" applyFont="1" applyBorder="1"/>
    <xf numFmtId="0" fontId="108" fillId="0" borderId="145" xfId="0" applyFont="1" applyBorder="1"/>
    <xf numFmtId="176" fontId="2" fillId="0" borderId="142" xfId="0" applyNumberFormat="1" applyFont="1" applyBorder="1" applyAlignment="1">
      <alignment horizontal="center" vertical="center"/>
    </xf>
    <xf numFmtId="0" fontId="108" fillId="0" borderId="143" xfId="0" applyFont="1" applyBorder="1"/>
    <xf numFmtId="0" fontId="1" fillId="0" borderId="37" xfId="0" applyFont="1" applyBorder="1" applyAlignment="1">
      <alignment horizontal="center" vertical="center"/>
    </xf>
    <xf numFmtId="176" fontId="1" fillId="0" borderId="37" xfId="0" applyNumberFormat="1" applyFont="1" applyFill="1" applyBorder="1" applyAlignment="1">
      <alignment horizontal="center" vertical="center"/>
    </xf>
    <xf numFmtId="0" fontId="3" fillId="0" borderId="20" xfId="0" applyFont="1" applyFill="1" applyBorder="1"/>
    <xf numFmtId="0" fontId="12" fillId="0" borderId="139" xfId="0" applyFont="1" applyBorder="1" applyAlignment="1">
      <alignment horizontal="center" vertical="center"/>
    </xf>
    <xf numFmtId="0" fontId="3" fillId="0" borderId="140" xfId="0" applyFont="1" applyBorder="1"/>
    <xf numFmtId="0" fontId="3" fillId="0" borderId="144" xfId="0" applyFont="1" applyBorder="1"/>
    <xf numFmtId="0" fontId="3" fillId="0" borderId="87" xfId="0" applyFont="1" applyBorder="1"/>
    <xf numFmtId="0" fontId="3" fillId="0" borderId="88" xfId="0" applyFont="1" applyBorder="1"/>
    <xf numFmtId="0" fontId="3" fillId="0" borderId="146" xfId="0" applyFont="1" applyBorder="1"/>
    <xf numFmtId="176" fontId="2" fillId="11" borderId="52" xfId="0" applyNumberFormat="1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left" vertical="center" shrinkToFit="1"/>
    </xf>
    <xf numFmtId="0" fontId="3" fillId="0" borderId="120" xfId="0" applyFont="1" applyFill="1" applyBorder="1"/>
    <xf numFmtId="176" fontId="2" fillId="3" borderId="52" xfId="0" applyNumberFormat="1" applyFont="1" applyFill="1" applyBorder="1" applyAlignment="1">
      <alignment horizontal="center" vertical="center"/>
    </xf>
    <xf numFmtId="0" fontId="1" fillId="5" borderId="52" xfId="0" applyFont="1" applyFill="1" applyBorder="1" applyAlignment="1">
      <alignment horizontal="center" vertical="center"/>
    </xf>
    <xf numFmtId="0" fontId="3" fillId="0" borderId="23" xfId="0" applyFont="1" applyFill="1" applyBorder="1"/>
    <xf numFmtId="0" fontId="108" fillId="0" borderId="20" xfId="0" applyFont="1" applyBorder="1"/>
    <xf numFmtId="176" fontId="2" fillId="3" borderId="91" xfId="0" applyNumberFormat="1" applyFont="1" applyFill="1" applyBorder="1" applyAlignment="1">
      <alignment horizontal="center" vertical="center"/>
    </xf>
    <xf numFmtId="0" fontId="12" fillId="0" borderId="140" xfId="0" applyFont="1" applyBorder="1" applyAlignment="1">
      <alignment horizontal="center" vertical="center"/>
    </xf>
    <xf numFmtId="0" fontId="12" fillId="0" borderId="144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12" fillId="0" borderId="88" xfId="0" applyFont="1" applyBorder="1" applyAlignment="1">
      <alignment horizontal="center" vertical="center"/>
    </xf>
    <xf numFmtId="0" fontId="12" fillId="0" borderId="146" xfId="0" applyFont="1" applyBorder="1" applyAlignment="1">
      <alignment horizontal="center" vertical="center"/>
    </xf>
    <xf numFmtId="176" fontId="2" fillId="14" borderId="52" xfId="0" applyNumberFormat="1" applyFont="1" applyFill="1" applyBorder="1" applyAlignment="1">
      <alignment horizontal="center" vertical="center"/>
    </xf>
    <xf numFmtId="176" fontId="2" fillId="14" borderId="91" xfId="0" applyNumberFormat="1" applyFont="1" applyFill="1" applyBorder="1" applyAlignment="1">
      <alignment horizontal="center" vertical="center"/>
    </xf>
    <xf numFmtId="176" fontId="2" fillId="0" borderId="143" xfId="0" applyNumberFormat="1" applyFont="1" applyBorder="1" applyAlignment="1">
      <alignment horizontal="center" vertical="center"/>
    </xf>
    <xf numFmtId="176" fontId="2" fillId="0" borderId="37" xfId="0" applyNumberFormat="1" applyFont="1" applyFill="1" applyBorder="1" applyAlignment="1">
      <alignment horizontal="center" vertical="center"/>
    </xf>
    <xf numFmtId="176" fontId="2" fillId="3" borderId="142" xfId="0" applyNumberFormat="1" applyFont="1" applyFill="1" applyBorder="1" applyAlignment="1">
      <alignment horizontal="center" vertical="center"/>
    </xf>
    <xf numFmtId="0" fontId="3" fillId="0" borderId="155" xfId="0" applyFont="1" applyBorder="1"/>
    <xf numFmtId="180" fontId="1" fillId="0" borderId="75" xfId="0" applyNumberFormat="1" applyFont="1" applyBorder="1" applyAlignment="1">
      <alignment horizontal="center" vertical="center"/>
    </xf>
    <xf numFmtId="176" fontId="2" fillId="3" borderId="49" xfId="0" applyNumberFormat="1" applyFont="1" applyFill="1" applyBorder="1" applyAlignment="1">
      <alignment horizontal="center" vertical="center"/>
    </xf>
    <xf numFmtId="180" fontId="2" fillId="3" borderId="52" xfId="0" applyNumberFormat="1" applyFont="1" applyFill="1" applyBorder="1" applyAlignment="1">
      <alignment horizontal="center" vertical="center"/>
    </xf>
    <xf numFmtId="180" fontId="2" fillId="3" borderId="91" xfId="0" applyNumberFormat="1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left" vertical="center"/>
    </xf>
    <xf numFmtId="0" fontId="2" fillId="0" borderId="120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0" borderId="162" xfId="0" applyFont="1" applyBorder="1" applyAlignment="1">
      <alignment horizontal="center" vertical="center"/>
    </xf>
    <xf numFmtId="176" fontId="2" fillId="0" borderId="139" xfId="0" quotePrefix="1" applyNumberFormat="1" applyFont="1" applyFill="1" applyBorder="1" applyAlignment="1">
      <alignment horizontal="center" vertical="center"/>
    </xf>
    <xf numFmtId="176" fontId="2" fillId="0" borderId="138" xfId="0" quotePrefix="1" applyNumberFormat="1" applyFont="1" applyFill="1" applyBorder="1" applyAlignment="1">
      <alignment horizontal="center" vertical="center"/>
    </xf>
    <xf numFmtId="176" fontId="2" fillId="0" borderId="87" xfId="0" quotePrefix="1" applyNumberFormat="1" applyFont="1" applyFill="1" applyBorder="1" applyAlignment="1">
      <alignment horizontal="center" vertical="center"/>
    </xf>
    <xf numFmtId="176" fontId="2" fillId="0" borderId="68" xfId="0" quotePrefix="1" applyNumberFormat="1" applyFont="1" applyFill="1" applyBorder="1" applyAlignment="1">
      <alignment horizontal="center" vertical="center"/>
    </xf>
    <xf numFmtId="176" fontId="1" fillId="3" borderId="52" xfId="0" applyNumberFormat="1" applyFont="1" applyFill="1" applyBorder="1" applyAlignment="1">
      <alignment horizontal="center" vertical="center"/>
    </xf>
    <xf numFmtId="176" fontId="1" fillId="3" borderId="91" xfId="0" applyNumberFormat="1" applyFont="1" applyFill="1" applyBorder="1" applyAlignment="1">
      <alignment horizontal="center" vertical="center"/>
    </xf>
    <xf numFmtId="176" fontId="1" fillId="3" borderId="49" xfId="0" applyNumberFormat="1" applyFont="1" applyFill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9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/>
    </xf>
    <xf numFmtId="0" fontId="12" fillId="0" borderId="151" xfId="0" applyFont="1" applyBorder="1" applyAlignment="1">
      <alignment horizontal="center" vertical="center"/>
    </xf>
    <xf numFmtId="176" fontId="1" fillId="14" borderId="52" xfId="0" applyNumberFormat="1" applyFont="1" applyFill="1" applyBorder="1" applyAlignment="1">
      <alignment horizontal="center" vertical="center"/>
    </xf>
    <xf numFmtId="176" fontId="1" fillId="14" borderId="91" xfId="0" applyNumberFormat="1" applyFont="1" applyFill="1" applyBorder="1" applyAlignment="1">
      <alignment horizontal="center" vertical="center"/>
    </xf>
    <xf numFmtId="0" fontId="2" fillId="0" borderId="142" xfId="0" applyFont="1" applyFill="1" applyBorder="1" applyAlignment="1">
      <alignment vertical="center"/>
    </xf>
    <xf numFmtId="0" fontId="3" fillId="0" borderId="155" xfId="0" applyFont="1" applyFill="1" applyBorder="1"/>
    <xf numFmtId="0" fontId="3" fillId="0" borderId="160" xfId="0" applyFont="1" applyFill="1" applyBorder="1"/>
    <xf numFmtId="176" fontId="1" fillId="14" borderId="49" xfId="0" applyNumberFormat="1" applyFont="1" applyFill="1" applyBorder="1" applyAlignment="1">
      <alignment horizontal="center" vertical="center"/>
    </xf>
    <xf numFmtId="176" fontId="2" fillId="0" borderId="63" xfId="0" quotePrefix="1" applyNumberFormat="1" applyFont="1" applyBorder="1" applyAlignment="1">
      <alignment horizontal="center" vertical="center"/>
    </xf>
    <xf numFmtId="176" fontId="2" fillId="0" borderId="58" xfId="0" quotePrefix="1" applyNumberFormat="1" applyFont="1" applyBorder="1" applyAlignment="1">
      <alignment horizontal="center" vertical="center"/>
    </xf>
    <xf numFmtId="176" fontId="2" fillId="0" borderId="63" xfId="0" applyNumberFormat="1" applyFont="1" applyBorder="1" applyAlignment="1">
      <alignment horizontal="center" vertical="center"/>
    </xf>
    <xf numFmtId="176" fontId="2" fillId="0" borderId="58" xfId="0" applyNumberFormat="1" applyFont="1" applyBorder="1" applyAlignment="1">
      <alignment horizontal="center" vertical="center"/>
    </xf>
    <xf numFmtId="0" fontId="2" fillId="0" borderId="15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7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document/d/1BcoJ_xZn8O2MKUXw1nJJbdowM1kHNI_Sbo_HsF0LFjc/edit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document/d/1p19eZwYsIJCt6Zyz6-g-C1LcQidtdeFbtUhtbc8quYg/edit?tab=t.0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76"/>
  <sheetViews>
    <sheetView workbookViewId="0">
      <selection activeCell="B25" sqref="B25:B26"/>
    </sheetView>
  </sheetViews>
  <sheetFormatPr defaultColWidth="14.42578125" defaultRowHeight="15" customHeight="1"/>
  <cols>
    <col min="1" max="1" width="6.28515625" customWidth="1"/>
    <col min="2" max="2" width="19.85546875" bestFit="1" customWidth="1"/>
    <col min="3" max="3" width="7.42578125" customWidth="1"/>
    <col min="4" max="5" width="4.140625" customWidth="1"/>
    <col min="13" max="13" width="8.7109375" customWidth="1"/>
    <col min="17" max="17" width="15.85546875" customWidth="1"/>
  </cols>
  <sheetData>
    <row r="1" spans="1:18">
      <c r="A1" s="2564" t="s">
        <v>2</v>
      </c>
      <c r="B1" s="2565"/>
      <c r="C1" s="2565"/>
      <c r="D1" s="2565"/>
      <c r="E1" s="2565"/>
      <c r="F1" s="2565"/>
      <c r="G1" s="2565"/>
      <c r="H1" s="2565"/>
      <c r="I1" s="2565"/>
      <c r="J1" s="2565"/>
      <c r="K1" s="2565"/>
      <c r="L1" s="2565"/>
      <c r="M1" s="2565"/>
      <c r="N1" s="2565"/>
      <c r="O1" s="2565"/>
      <c r="P1" s="2565"/>
      <c r="Q1" s="2565"/>
      <c r="R1" s="2565"/>
    </row>
    <row r="2" spans="1:18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 t="s">
        <v>7</v>
      </c>
    </row>
    <row r="3" spans="1:18">
      <c r="A3" s="2573" t="s">
        <v>9</v>
      </c>
      <c r="B3" s="2566" t="s">
        <v>12</v>
      </c>
      <c r="C3" s="2567" t="s">
        <v>16</v>
      </c>
      <c r="D3" s="2570" t="s">
        <v>17</v>
      </c>
      <c r="E3" s="2571" t="s">
        <v>19</v>
      </c>
      <c r="F3" s="2571" t="s">
        <v>20</v>
      </c>
      <c r="G3" s="2571" t="s">
        <v>21</v>
      </c>
      <c r="H3" s="2582" t="s">
        <v>24</v>
      </c>
      <c r="I3" s="2576" t="s">
        <v>26</v>
      </c>
      <c r="J3" s="2577"/>
      <c r="K3" s="2577"/>
      <c r="L3" s="2577"/>
      <c r="M3" s="2577"/>
      <c r="N3" s="2578"/>
      <c r="O3" s="2571" t="s">
        <v>28</v>
      </c>
      <c r="P3" s="2572" t="s">
        <v>31</v>
      </c>
      <c r="Q3" s="2572" t="s">
        <v>38</v>
      </c>
      <c r="R3" s="2572" t="s">
        <v>39</v>
      </c>
    </row>
    <row r="4" spans="1:18">
      <c r="A4" s="2574"/>
      <c r="B4" s="2562"/>
      <c r="C4" s="2568"/>
      <c r="D4" s="2568"/>
      <c r="E4" s="2562"/>
      <c r="F4" s="2562"/>
      <c r="G4" s="2559"/>
      <c r="H4" s="2575"/>
      <c r="I4" s="26" t="s">
        <v>41</v>
      </c>
      <c r="J4" s="27" t="s">
        <v>42</v>
      </c>
      <c r="K4" s="27" t="s">
        <v>43</v>
      </c>
      <c r="L4" s="27" t="s">
        <v>44</v>
      </c>
      <c r="M4" s="27" t="s">
        <v>45</v>
      </c>
      <c r="N4" s="27" t="s">
        <v>46</v>
      </c>
      <c r="O4" s="2559"/>
      <c r="P4" s="2559"/>
      <c r="Q4" s="2562"/>
      <c r="R4" s="2559"/>
    </row>
    <row r="5" spans="1:18">
      <c r="A5" s="2575"/>
      <c r="B5" s="2559"/>
      <c r="C5" s="2569"/>
      <c r="D5" s="2569"/>
      <c r="E5" s="2559"/>
      <c r="F5" s="2559"/>
      <c r="G5" s="30">
        <v>507562200</v>
      </c>
      <c r="H5" s="30">
        <v>7701650</v>
      </c>
      <c r="I5" s="32">
        <v>50552340</v>
      </c>
      <c r="J5" s="32">
        <v>10920000</v>
      </c>
      <c r="K5" s="32">
        <v>7360000</v>
      </c>
      <c r="L5" s="32">
        <v>4800000</v>
      </c>
      <c r="M5" s="32">
        <v>3600000</v>
      </c>
      <c r="N5" s="32">
        <v>8420300</v>
      </c>
      <c r="O5" s="32">
        <v>600916490</v>
      </c>
      <c r="P5" s="30">
        <v>50076520</v>
      </c>
      <c r="Q5" s="32">
        <v>53623590</v>
      </c>
      <c r="R5" s="32">
        <v>704616600</v>
      </c>
    </row>
    <row r="6" spans="1:18">
      <c r="A6" s="2583">
        <v>1</v>
      </c>
      <c r="B6" s="2579" t="s">
        <v>47</v>
      </c>
      <c r="C6" s="2579" t="s">
        <v>48</v>
      </c>
      <c r="D6" s="39">
        <v>4</v>
      </c>
      <c r="E6" s="39">
        <v>3</v>
      </c>
      <c r="F6" s="41">
        <v>3100400</v>
      </c>
      <c r="G6" s="43">
        <v>9301200</v>
      </c>
      <c r="H6" s="46" t="s">
        <v>50</v>
      </c>
      <c r="I6" s="48">
        <v>1860240</v>
      </c>
      <c r="J6" s="50" t="s">
        <v>50</v>
      </c>
      <c r="K6" s="46" t="s">
        <v>50</v>
      </c>
      <c r="L6" s="46" t="s">
        <v>50</v>
      </c>
      <c r="M6" s="43">
        <v>900000</v>
      </c>
      <c r="N6" s="55"/>
      <c r="O6" s="48">
        <v>12061440</v>
      </c>
      <c r="P6" s="58">
        <v>1005120</v>
      </c>
      <c r="Q6" s="2558">
        <v>4238000</v>
      </c>
      <c r="R6" s="2560">
        <v>54528020</v>
      </c>
    </row>
    <row r="7" spans="1:18">
      <c r="A7" s="2575"/>
      <c r="B7" s="2559"/>
      <c r="C7" s="2559"/>
      <c r="D7" s="39">
        <v>5</v>
      </c>
      <c r="E7" s="39">
        <v>9</v>
      </c>
      <c r="F7" s="41">
        <v>3227600</v>
      </c>
      <c r="G7" s="43">
        <v>29048400</v>
      </c>
      <c r="H7" s="46" t="s">
        <v>50</v>
      </c>
      <c r="I7" s="48">
        <v>1936560</v>
      </c>
      <c r="J7" s="50" t="s">
        <v>50</v>
      </c>
      <c r="K7" s="72"/>
      <c r="L7" s="72"/>
      <c r="M7" s="43">
        <v>2700000</v>
      </c>
      <c r="N7" s="43">
        <v>675150</v>
      </c>
      <c r="O7" s="48">
        <v>34360110</v>
      </c>
      <c r="P7" s="74">
        <v>2863350</v>
      </c>
      <c r="Q7" s="2559"/>
      <c r="R7" s="2559"/>
    </row>
    <row r="8" spans="1:18">
      <c r="A8" s="34">
        <v>2</v>
      </c>
      <c r="B8" s="36" t="s">
        <v>57</v>
      </c>
      <c r="C8" s="80" t="s">
        <v>58</v>
      </c>
      <c r="D8" s="39">
        <v>23</v>
      </c>
      <c r="E8" s="39">
        <v>12</v>
      </c>
      <c r="F8" s="41">
        <v>4585800</v>
      </c>
      <c r="G8" s="43">
        <v>55029600</v>
      </c>
      <c r="H8" s="82" t="s">
        <v>50</v>
      </c>
      <c r="I8" s="48">
        <v>5502960</v>
      </c>
      <c r="J8" s="43">
        <v>840000</v>
      </c>
      <c r="K8" s="84">
        <v>480000</v>
      </c>
      <c r="L8" s="84">
        <v>1200000</v>
      </c>
      <c r="M8" s="86"/>
      <c r="N8" s="43">
        <v>915950</v>
      </c>
      <c r="O8" s="48">
        <v>63968510</v>
      </c>
      <c r="P8" s="74">
        <v>5330710</v>
      </c>
      <c r="Q8" s="88">
        <v>5757250</v>
      </c>
      <c r="R8" s="90">
        <v>75056470</v>
      </c>
    </row>
    <row r="9" spans="1:18">
      <c r="A9" s="2580">
        <v>3</v>
      </c>
      <c r="B9" s="2581" t="s">
        <v>60</v>
      </c>
      <c r="C9" s="2581" t="s">
        <v>61</v>
      </c>
      <c r="D9" s="39">
        <v>12</v>
      </c>
      <c r="E9" s="39">
        <v>2</v>
      </c>
      <c r="F9" s="41">
        <v>3421800</v>
      </c>
      <c r="G9" s="43">
        <v>6843600</v>
      </c>
      <c r="H9" s="82" t="s">
        <v>50</v>
      </c>
      <c r="I9" s="48">
        <v>2053080</v>
      </c>
      <c r="J9" s="43">
        <v>140000</v>
      </c>
      <c r="K9" s="84">
        <v>40000</v>
      </c>
      <c r="L9" s="84">
        <v>200000</v>
      </c>
      <c r="M9" s="86"/>
      <c r="N9" s="98"/>
      <c r="O9" s="48">
        <v>9276680</v>
      </c>
      <c r="P9" s="74">
        <v>773060</v>
      </c>
      <c r="Q9" s="2558">
        <v>4407810</v>
      </c>
      <c r="R9" s="2561">
        <v>57545170</v>
      </c>
    </row>
    <row r="10" spans="1:18">
      <c r="A10" s="2575"/>
      <c r="B10" s="2559"/>
      <c r="C10" s="2559"/>
      <c r="D10" s="39">
        <v>13</v>
      </c>
      <c r="E10" s="39">
        <v>10</v>
      </c>
      <c r="F10" s="41">
        <v>3507800</v>
      </c>
      <c r="G10" s="43">
        <v>35078000</v>
      </c>
      <c r="H10" s="82" t="s">
        <v>50</v>
      </c>
      <c r="I10" s="48">
        <v>2104680</v>
      </c>
      <c r="J10" s="43">
        <v>700000</v>
      </c>
      <c r="K10" s="84">
        <v>200000</v>
      </c>
      <c r="L10" s="84">
        <v>1000000</v>
      </c>
      <c r="M10" s="86"/>
      <c r="N10" s="43">
        <v>690500</v>
      </c>
      <c r="O10" s="48">
        <v>39773180</v>
      </c>
      <c r="P10" s="74">
        <v>3314440</v>
      </c>
      <c r="Q10" s="2559"/>
      <c r="R10" s="2559"/>
    </row>
    <row r="11" spans="1:18">
      <c r="A11" s="2583">
        <v>4</v>
      </c>
      <c r="B11" s="2584" t="s">
        <v>1172</v>
      </c>
      <c r="C11" s="2579" t="s">
        <v>67</v>
      </c>
      <c r="D11" s="39">
        <v>18</v>
      </c>
      <c r="E11" s="39">
        <v>11</v>
      </c>
      <c r="F11" s="41">
        <v>3541900</v>
      </c>
      <c r="G11" s="43">
        <v>38960900</v>
      </c>
      <c r="H11" s="82" t="s">
        <v>50</v>
      </c>
      <c r="I11" s="48">
        <v>4250280</v>
      </c>
      <c r="J11" s="43">
        <v>770000</v>
      </c>
      <c r="K11" s="84">
        <v>1540000</v>
      </c>
      <c r="L11" s="84">
        <v>550000</v>
      </c>
      <c r="M11" s="86"/>
      <c r="N11" s="98"/>
      <c r="O11" s="48">
        <v>46071180</v>
      </c>
      <c r="P11" s="74">
        <v>3839270</v>
      </c>
      <c r="Q11" s="2558">
        <v>4489980</v>
      </c>
      <c r="R11" s="2560">
        <v>59340710</v>
      </c>
    </row>
    <row r="12" spans="1:18">
      <c r="A12" s="2575"/>
      <c r="B12" s="2559"/>
      <c r="C12" s="2559"/>
      <c r="D12" s="39">
        <v>19</v>
      </c>
      <c r="E12" s="121">
        <v>1</v>
      </c>
      <c r="F12" s="41">
        <v>3601400</v>
      </c>
      <c r="G12" s="43">
        <v>3601400</v>
      </c>
      <c r="H12" s="82" t="s">
        <v>50</v>
      </c>
      <c r="I12" s="124" t="s">
        <v>50</v>
      </c>
      <c r="J12" s="43">
        <v>70000</v>
      </c>
      <c r="K12" s="84">
        <v>140000</v>
      </c>
      <c r="L12" s="84">
        <v>50000</v>
      </c>
      <c r="M12" s="86"/>
      <c r="N12" s="43">
        <v>698850</v>
      </c>
      <c r="O12" s="48">
        <v>4560250</v>
      </c>
      <c r="P12" s="74">
        <v>380030</v>
      </c>
      <c r="Q12" s="2559"/>
      <c r="R12" s="2559"/>
    </row>
    <row r="13" spans="1:18">
      <c r="A13" s="2583">
        <v>5</v>
      </c>
      <c r="B13" s="2584" t="s">
        <v>1173</v>
      </c>
      <c r="C13" s="2579" t="s">
        <v>68</v>
      </c>
      <c r="D13" s="39">
        <v>13</v>
      </c>
      <c r="E13" s="39">
        <v>7</v>
      </c>
      <c r="F13" s="41">
        <v>3190400</v>
      </c>
      <c r="G13" s="43">
        <v>22332800</v>
      </c>
      <c r="H13" s="82" t="s">
        <v>50</v>
      </c>
      <c r="I13" s="48">
        <v>1914240</v>
      </c>
      <c r="J13" s="43">
        <v>490000</v>
      </c>
      <c r="K13" s="84">
        <v>280000</v>
      </c>
      <c r="L13" s="84">
        <v>350000</v>
      </c>
      <c r="M13" s="86"/>
      <c r="N13" s="98"/>
      <c r="O13" s="48">
        <v>25367040</v>
      </c>
      <c r="P13" s="74">
        <v>2113920</v>
      </c>
      <c r="Q13" s="2558">
        <v>4026650</v>
      </c>
      <c r="R13" s="2560">
        <v>52881840</v>
      </c>
    </row>
    <row r="14" spans="1:18">
      <c r="A14" s="2575"/>
      <c r="B14" s="2559"/>
      <c r="C14" s="2559"/>
      <c r="D14" s="39">
        <v>14</v>
      </c>
      <c r="E14" s="39">
        <v>5</v>
      </c>
      <c r="F14" s="41">
        <v>3267000</v>
      </c>
      <c r="G14" s="43">
        <v>16335000</v>
      </c>
      <c r="H14" s="82" t="s">
        <v>50</v>
      </c>
      <c r="I14" s="48">
        <v>1960200</v>
      </c>
      <c r="J14" s="43">
        <v>350000</v>
      </c>
      <c r="K14" s="84">
        <v>200000</v>
      </c>
      <c r="L14" s="84">
        <v>250000</v>
      </c>
      <c r="M14" s="86"/>
      <c r="N14" s="43">
        <v>634850</v>
      </c>
      <c r="O14" s="48">
        <v>19730050</v>
      </c>
      <c r="P14" s="74">
        <v>1644180</v>
      </c>
      <c r="Q14" s="2559"/>
      <c r="R14" s="2559"/>
    </row>
    <row r="15" spans="1:18">
      <c r="A15" s="2583">
        <v>6</v>
      </c>
      <c r="B15" s="2584" t="s">
        <v>1173</v>
      </c>
      <c r="C15" s="2579" t="s">
        <v>70</v>
      </c>
      <c r="D15" s="39">
        <v>12</v>
      </c>
      <c r="E15" s="121">
        <v>5</v>
      </c>
      <c r="F15" s="41">
        <v>3120100</v>
      </c>
      <c r="G15" s="43">
        <v>15600500</v>
      </c>
      <c r="H15" s="82" t="s">
        <v>50</v>
      </c>
      <c r="I15" s="48">
        <v>1872060</v>
      </c>
      <c r="J15" s="43">
        <v>350000</v>
      </c>
      <c r="K15" s="84">
        <v>350000</v>
      </c>
      <c r="L15" s="84">
        <v>250000</v>
      </c>
      <c r="M15" s="86"/>
      <c r="N15" s="98"/>
      <c r="O15" s="48">
        <v>18422560</v>
      </c>
      <c r="P15" s="74">
        <v>1535220</v>
      </c>
      <c r="Q15" s="2558">
        <v>3986700</v>
      </c>
      <c r="R15" s="2560">
        <v>52324830</v>
      </c>
    </row>
    <row r="16" spans="1:18">
      <c r="A16" s="2575"/>
      <c r="B16" s="2559"/>
      <c r="C16" s="2559"/>
      <c r="D16" s="39">
        <v>13</v>
      </c>
      <c r="E16" s="121">
        <v>7</v>
      </c>
      <c r="F16" s="41">
        <v>3190400</v>
      </c>
      <c r="G16" s="43">
        <v>22332800</v>
      </c>
      <c r="H16" s="82" t="s">
        <v>50</v>
      </c>
      <c r="I16" s="48">
        <v>1914240</v>
      </c>
      <c r="J16" s="43">
        <v>490000</v>
      </c>
      <c r="K16" s="84">
        <v>490000</v>
      </c>
      <c r="L16" s="84">
        <v>350000</v>
      </c>
      <c r="M16" s="86"/>
      <c r="N16" s="43">
        <v>620200</v>
      </c>
      <c r="O16" s="48">
        <v>26197240</v>
      </c>
      <c r="P16" s="74">
        <v>2183110</v>
      </c>
      <c r="Q16" s="2559"/>
      <c r="R16" s="2559"/>
    </row>
    <row r="17" spans="1:18">
      <c r="A17" s="2583">
        <v>7</v>
      </c>
      <c r="B17" s="2584" t="s">
        <v>1173</v>
      </c>
      <c r="C17" s="2579" t="s">
        <v>74</v>
      </c>
      <c r="D17" s="39">
        <v>12</v>
      </c>
      <c r="E17" s="121">
        <v>5</v>
      </c>
      <c r="F17" s="41">
        <v>3120100</v>
      </c>
      <c r="G17" s="43">
        <v>15600500</v>
      </c>
      <c r="H17" s="82" t="s">
        <v>50</v>
      </c>
      <c r="I17" s="48">
        <v>1872060</v>
      </c>
      <c r="J17" s="43">
        <v>350000</v>
      </c>
      <c r="K17" s="84">
        <v>350000</v>
      </c>
      <c r="L17" s="84">
        <v>250000</v>
      </c>
      <c r="M17" s="86"/>
      <c r="N17" s="98"/>
      <c r="O17" s="48">
        <v>18422560</v>
      </c>
      <c r="P17" s="74">
        <v>1535220</v>
      </c>
      <c r="Q17" s="2558">
        <v>3986700</v>
      </c>
      <c r="R17" s="2560">
        <v>52324830</v>
      </c>
    </row>
    <row r="18" spans="1:18">
      <c r="A18" s="2575"/>
      <c r="B18" s="2559"/>
      <c r="C18" s="2559"/>
      <c r="D18" s="39">
        <v>13</v>
      </c>
      <c r="E18" s="121">
        <v>7</v>
      </c>
      <c r="F18" s="41">
        <v>3190400</v>
      </c>
      <c r="G18" s="43">
        <v>22332800</v>
      </c>
      <c r="H18" s="82" t="s">
        <v>50</v>
      </c>
      <c r="I18" s="48">
        <v>1914240</v>
      </c>
      <c r="J18" s="43">
        <v>490000</v>
      </c>
      <c r="K18" s="84">
        <v>490000</v>
      </c>
      <c r="L18" s="84">
        <v>350000</v>
      </c>
      <c r="M18" s="86"/>
      <c r="N18" s="43">
        <v>620200</v>
      </c>
      <c r="O18" s="48">
        <v>26197240</v>
      </c>
      <c r="P18" s="74">
        <v>2183110</v>
      </c>
      <c r="Q18" s="2559"/>
      <c r="R18" s="2559"/>
    </row>
    <row r="19" spans="1:18">
      <c r="A19" s="2583">
        <v>8</v>
      </c>
      <c r="B19" s="2584" t="s">
        <v>1173</v>
      </c>
      <c r="C19" s="2579" t="s">
        <v>80</v>
      </c>
      <c r="D19" s="39">
        <v>7</v>
      </c>
      <c r="E19" s="121">
        <v>2</v>
      </c>
      <c r="F19" s="41">
        <v>2641000</v>
      </c>
      <c r="G19" s="43">
        <v>5282000</v>
      </c>
      <c r="H19" s="82" t="s">
        <v>50</v>
      </c>
      <c r="I19" s="48">
        <v>1584600</v>
      </c>
      <c r="J19" s="43">
        <v>140000</v>
      </c>
      <c r="K19" s="82" t="s">
        <v>50</v>
      </c>
      <c r="L19" s="82" t="s">
        <v>50</v>
      </c>
      <c r="M19" s="86"/>
      <c r="N19" s="98"/>
      <c r="O19" s="48">
        <v>7006600</v>
      </c>
      <c r="P19" s="74">
        <v>583890</v>
      </c>
      <c r="Q19" s="2558">
        <v>3319490</v>
      </c>
      <c r="R19" s="2560">
        <v>43673910</v>
      </c>
    </row>
    <row r="20" spans="1:18">
      <c r="A20" s="2575"/>
      <c r="B20" s="2559"/>
      <c r="C20" s="2559"/>
      <c r="D20" s="39">
        <v>8</v>
      </c>
      <c r="E20" s="121">
        <v>10</v>
      </c>
      <c r="F20" s="41">
        <v>2737700</v>
      </c>
      <c r="G20" s="43">
        <v>27377000</v>
      </c>
      <c r="H20" s="82" t="s">
        <v>50</v>
      </c>
      <c r="I20" s="48">
        <v>1642620</v>
      </c>
      <c r="J20" s="43">
        <v>700000</v>
      </c>
      <c r="K20" s="82" t="s">
        <v>50</v>
      </c>
      <c r="L20" s="82" t="s">
        <v>50</v>
      </c>
      <c r="M20" s="86"/>
      <c r="N20" s="43">
        <v>524000</v>
      </c>
      <c r="O20" s="48">
        <v>30243620</v>
      </c>
      <c r="P20" s="74">
        <v>2520310</v>
      </c>
      <c r="Q20" s="2559"/>
      <c r="R20" s="2559"/>
    </row>
    <row r="21" spans="1:18">
      <c r="A21" s="2583">
        <v>9</v>
      </c>
      <c r="B21" s="2584" t="s">
        <v>1174</v>
      </c>
      <c r="C21" s="2579" t="s">
        <v>89</v>
      </c>
      <c r="D21" s="39">
        <v>6</v>
      </c>
      <c r="E21" s="121">
        <v>2</v>
      </c>
      <c r="F21" s="41">
        <v>2549300</v>
      </c>
      <c r="G21" s="43">
        <v>5098600</v>
      </c>
      <c r="H21" s="164" t="s">
        <v>50</v>
      </c>
      <c r="I21" s="48">
        <v>1529580</v>
      </c>
      <c r="J21" s="43">
        <v>140000</v>
      </c>
      <c r="K21" s="84">
        <v>80000</v>
      </c>
      <c r="L21" s="82" t="s">
        <v>50</v>
      </c>
      <c r="M21" s="165"/>
      <c r="N21" s="98"/>
      <c r="O21" s="48">
        <v>6848180</v>
      </c>
      <c r="P21" s="74">
        <v>570690</v>
      </c>
      <c r="Q21" s="2558">
        <v>3252350</v>
      </c>
      <c r="R21" s="2560">
        <v>42738000</v>
      </c>
    </row>
    <row r="22" spans="1:18">
      <c r="A22" s="2575"/>
      <c r="B22" s="2559"/>
      <c r="C22" s="2559"/>
      <c r="D22" s="39">
        <v>7</v>
      </c>
      <c r="E22" s="121">
        <v>10</v>
      </c>
      <c r="F22" s="41">
        <v>2641000</v>
      </c>
      <c r="G22" s="43">
        <v>26410000</v>
      </c>
      <c r="H22" s="169" t="s">
        <v>50</v>
      </c>
      <c r="I22" s="48">
        <v>1584600</v>
      </c>
      <c r="J22" s="43">
        <v>700000</v>
      </c>
      <c r="K22" s="84">
        <v>400000</v>
      </c>
      <c r="L22" s="82" t="s">
        <v>50</v>
      </c>
      <c r="M22" s="172"/>
      <c r="N22" s="43">
        <v>505500</v>
      </c>
      <c r="O22" s="48">
        <v>29600100</v>
      </c>
      <c r="P22" s="74">
        <v>2466680</v>
      </c>
      <c r="Q22" s="2559"/>
      <c r="R22" s="2559"/>
    </row>
    <row r="23" spans="1:18">
      <c r="A23" s="2583">
        <v>10</v>
      </c>
      <c r="B23" s="2579" t="s">
        <v>103</v>
      </c>
      <c r="C23" s="2585" t="s">
        <v>104</v>
      </c>
      <c r="D23" s="39">
        <v>1</v>
      </c>
      <c r="E23" s="175">
        <v>9</v>
      </c>
      <c r="F23" s="41">
        <v>2140300</v>
      </c>
      <c r="G23" s="43">
        <v>19262700</v>
      </c>
      <c r="H23" s="177">
        <v>2765070</v>
      </c>
      <c r="I23" s="48">
        <v>2568360</v>
      </c>
      <c r="J23" s="43">
        <v>630000</v>
      </c>
      <c r="K23" s="179">
        <v>360000</v>
      </c>
      <c r="L23" s="82" t="s">
        <v>50</v>
      </c>
      <c r="M23" s="86"/>
      <c r="N23" s="180"/>
      <c r="O23" s="48">
        <v>25586130</v>
      </c>
      <c r="P23" s="74">
        <v>2132180</v>
      </c>
      <c r="Q23" s="2558">
        <v>2974360</v>
      </c>
      <c r="R23" s="2560">
        <v>39512810</v>
      </c>
    </row>
    <row r="24" spans="1:18">
      <c r="A24" s="2575"/>
      <c r="B24" s="2559"/>
      <c r="C24" s="2559"/>
      <c r="D24" s="39">
        <v>2</v>
      </c>
      <c r="E24" s="182">
        <v>3</v>
      </c>
      <c r="F24" s="41">
        <v>2180200</v>
      </c>
      <c r="G24" s="43">
        <v>6540600</v>
      </c>
      <c r="H24" s="179">
        <v>802560</v>
      </c>
      <c r="I24" s="124" t="s">
        <v>50</v>
      </c>
      <c r="J24" s="43">
        <v>210000</v>
      </c>
      <c r="K24" s="179">
        <v>120000</v>
      </c>
      <c r="L24" s="82" t="s">
        <v>50</v>
      </c>
      <c r="M24" s="86"/>
      <c r="N24" s="43">
        <v>468500</v>
      </c>
      <c r="O24" s="48">
        <v>8141660</v>
      </c>
      <c r="P24" s="74">
        <v>678480</v>
      </c>
      <c r="Q24" s="2559"/>
      <c r="R24" s="2559"/>
    </row>
    <row r="25" spans="1:18">
      <c r="A25" s="2583">
        <v>11</v>
      </c>
      <c r="B25" s="2584" t="s">
        <v>1173</v>
      </c>
      <c r="C25" s="2585" t="s">
        <v>118</v>
      </c>
      <c r="D25" s="39">
        <v>16</v>
      </c>
      <c r="E25" s="182">
        <v>9</v>
      </c>
      <c r="F25" s="41">
        <v>3411300</v>
      </c>
      <c r="G25" s="43">
        <v>30701700</v>
      </c>
      <c r="H25" s="184" t="s">
        <v>50</v>
      </c>
      <c r="I25" s="48">
        <v>4093560</v>
      </c>
      <c r="J25" s="43">
        <v>630000</v>
      </c>
      <c r="K25" s="179">
        <v>630000</v>
      </c>
      <c r="L25" s="82" t="s">
        <v>50</v>
      </c>
      <c r="M25" s="86"/>
      <c r="N25" s="180"/>
      <c r="O25" s="48">
        <v>36055260</v>
      </c>
      <c r="P25" s="74">
        <v>3004610</v>
      </c>
      <c r="Q25" s="2558">
        <v>4183810</v>
      </c>
      <c r="R25" s="2560">
        <v>55722660</v>
      </c>
    </row>
    <row r="26" spans="1:18">
      <c r="A26" s="2575"/>
      <c r="B26" s="2559"/>
      <c r="C26" s="2559"/>
      <c r="D26" s="39">
        <v>17</v>
      </c>
      <c r="E26" s="182">
        <v>3</v>
      </c>
      <c r="F26" s="41">
        <v>3477800</v>
      </c>
      <c r="G26" s="43">
        <v>10433400</v>
      </c>
      <c r="H26" s="184" t="s">
        <v>50</v>
      </c>
      <c r="I26" s="124" t="s">
        <v>50</v>
      </c>
      <c r="J26" s="43">
        <v>210000</v>
      </c>
      <c r="K26" s="179">
        <v>210000</v>
      </c>
      <c r="L26" s="82" t="s">
        <v>50</v>
      </c>
      <c r="M26" s="86"/>
      <c r="N26" s="43">
        <v>665650</v>
      </c>
      <c r="O26" s="48">
        <v>11519050</v>
      </c>
      <c r="P26" s="74">
        <v>959930</v>
      </c>
      <c r="Q26" s="2559"/>
      <c r="R26" s="2559"/>
    </row>
    <row r="27" spans="1:18">
      <c r="A27" s="2583">
        <v>12</v>
      </c>
      <c r="B27" s="2585" t="s">
        <v>103</v>
      </c>
      <c r="C27" s="2585" t="s">
        <v>127</v>
      </c>
      <c r="D27" s="39">
        <v>5</v>
      </c>
      <c r="E27" s="182">
        <v>10</v>
      </c>
      <c r="F27" s="41">
        <v>2321900</v>
      </c>
      <c r="G27" s="43">
        <v>23219000</v>
      </c>
      <c r="H27" s="203">
        <v>1274900</v>
      </c>
      <c r="I27" s="48">
        <v>2786280</v>
      </c>
      <c r="J27" s="43">
        <v>700000</v>
      </c>
      <c r="K27" s="203">
        <v>380000</v>
      </c>
      <c r="L27" s="82" t="s">
        <v>50</v>
      </c>
      <c r="M27" s="165"/>
      <c r="N27" s="205"/>
      <c r="O27" s="48">
        <v>28360180</v>
      </c>
      <c r="P27" s="74">
        <v>2363350</v>
      </c>
      <c r="Q27" s="2558">
        <v>2992560</v>
      </c>
      <c r="R27" s="2560">
        <v>39766470</v>
      </c>
    </row>
    <row r="28" spans="1:18">
      <c r="A28" s="2575"/>
      <c r="B28" s="2559"/>
      <c r="C28" s="2559"/>
      <c r="D28" s="39">
        <v>6</v>
      </c>
      <c r="E28" s="209">
        <v>2</v>
      </c>
      <c r="F28" s="41">
        <v>2381300</v>
      </c>
      <c r="G28" s="43">
        <v>4762600</v>
      </c>
      <c r="H28" s="210">
        <v>133760</v>
      </c>
      <c r="I28" s="124" t="s">
        <v>50</v>
      </c>
      <c r="J28" s="43">
        <v>140000</v>
      </c>
      <c r="K28" s="177">
        <v>80000</v>
      </c>
      <c r="L28" s="82" t="s">
        <v>50</v>
      </c>
      <c r="M28" s="172"/>
      <c r="N28" s="211">
        <v>468600</v>
      </c>
      <c r="O28" s="48">
        <v>5584960</v>
      </c>
      <c r="P28" s="74">
        <v>465420</v>
      </c>
      <c r="Q28" s="2559"/>
      <c r="R28" s="2559"/>
    </row>
    <row r="29" spans="1:18">
      <c r="A29" s="2583">
        <v>13</v>
      </c>
      <c r="B29" s="2585" t="s">
        <v>103</v>
      </c>
      <c r="C29" s="2585" t="s">
        <v>136</v>
      </c>
      <c r="D29" s="39">
        <v>6</v>
      </c>
      <c r="E29" s="175">
        <v>10</v>
      </c>
      <c r="F29" s="41">
        <v>2381300</v>
      </c>
      <c r="G29" s="43">
        <v>23813000</v>
      </c>
      <c r="H29" s="210">
        <v>668800</v>
      </c>
      <c r="I29" s="48">
        <v>2857560</v>
      </c>
      <c r="J29" s="43">
        <v>700000</v>
      </c>
      <c r="K29" s="203">
        <v>460000</v>
      </c>
      <c r="L29" s="82" t="s">
        <v>50</v>
      </c>
      <c r="M29" s="165"/>
      <c r="N29" s="205"/>
      <c r="O29" s="48">
        <v>28499360</v>
      </c>
      <c r="P29" s="74">
        <v>2374950</v>
      </c>
      <c r="Q29" s="2558">
        <v>3058150</v>
      </c>
      <c r="R29" s="2560">
        <v>40030760</v>
      </c>
    </row>
    <row r="30" spans="1:18">
      <c r="A30" s="2575"/>
      <c r="B30" s="2559"/>
      <c r="C30" s="2559"/>
      <c r="D30" s="39">
        <v>7</v>
      </c>
      <c r="E30" s="209">
        <v>2</v>
      </c>
      <c r="F30" s="41">
        <v>2470200</v>
      </c>
      <c r="G30" s="43">
        <v>4940400</v>
      </c>
      <c r="H30" s="169" t="s">
        <v>50</v>
      </c>
      <c r="I30" s="124" t="s">
        <v>50</v>
      </c>
      <c r="J30" s="43">
        <v>140000</v>
      </c>
      <c r="K30" s="177">
        <v>80000</v>
      </c>
      <c r="L30" s="82" t="s">
        <v>50</v>
      </c>
      <c r="M30" s="172"/>
      <c r="N30" s="211">
        <v>468800</v>
      </c>
      <c r="O30" s="48">
        <v>5629200</v>
      </c>
      <c r="P30" s="74">
        <v>469100</v>
      </c>
      <c r="Q30" s="2559"/>
      <c r="R30" s="2559"/>
    </row>
    <row r="31" spans="1:18">
      <c r="A31" s="2583">
        <v>14</v>
      </c>
      <c r="B31" s="2585" t="s">
        <v>103</v>
      </c>
      <c r="C31" s="2579" t="s">
        <v>140</v>
      </c>
      <c r="D31" s="39">
        <v>4</v>
      </c>
      <c r="E31" s="39">
        <v>9</v>
      </c>
      <c r="F31" s="41">
        <v>2262000</v>
      </c>
      <c r="G31" s="43">
        <v>20358000</v>
      </c>
      <c r="H31" s="210">
        <v>1674090</v>
      </c>
      <c r="I31" s="48">
        <v>1357200</v>
      </c>
      <c r="J31" s="43">
        <v>630000</v>
      </c>
      <c r="K31" s="82" t="s">
        <v>50</v>
      </c>
      <c r="L31" s="82" t="s">
        <v>50</v>
      </c>
      <c r="M31" s="86"/>
      <c r="N31" s="98"/>
      <c r="O31" s="48">
        <v>24019290</v>
      </c>
      <c r="P31" s="74">
        <v>2001610</v>
      </c>
      <c r="Q31" s="2558">
        <v>2949780</v>
      </c>
      <c r="R31" s="2560">
        <v>39170120</v>
      </c>
    </row>
    <row r="32" spans="1:18">
      <c r="A32" s="2575"/>
      <c r="B32" s="2559"/>
      <c r="C32" s="2559"/>
      <c r="D32" s="39">
        <v>5</v>
      </c>
      <c r="E32" s="39">
        <v>3</v>
      </c>
      <c r="F32" s="41">
        <v>2321900</v>
      </c>
      <c r="G32" s="43">
        <v>6965700</v>
      </c>
      <c r="H32" s="177">
        <v>382470</v>
      </c>
      <c r="I32" s="48">
        <v>1393140</v>
      </c>
      <c r="J32" s="43">
        <v>210000</v>
      </c>
      <c r="K32" s="82" t="s">
        <v>50</v>
      </c>
      <c r="L32" s="82" t="s">
        <v>50</v>
      </c>
      <c r="M32" s="86"/>
      <c r="N32" s="43">
        <v>463550</v>
      </c>
      <c r="O32" s="48">
        <v>9414860</v>
      </c>
      <c r="P32" s="220">
        <v>784580</v>
      </c>
      <c r="Q32" s="2559"/>
      <c r="R32" s="2559"/>
    </row>
    <row r="38" spans="1:18">
      <c r="A38" s="2564" t="s">
        <v>143</v>
      </c>
      <c r="B38" s="2565"/>
      <c r="C38" s="2565"/>
      <c r="D38" s="2565"/>
      <c r="E38" s="2565"/>
      <c r="F38" s="2565"/>
      <c r="G38" s="2565"/>
      <c r="H38" s="2565"/>
      <c r="I38" s="2565"/>
      <c r="J38" s="2565"/>
      <c r="K38" s="2565"/>
      <c r="L38" s="2565"/>
      <c r="M38" s="2565"/>
      <c r="N38" s="2565"/>
      <c r="O38" s="2565"/>
      <c r="P38" s="2565"/>
      <c r="Q38" s="2565"/>
      <c r="R38" s="2565"/>
    </row>
    <row r="39" spans="1:18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 t="s">
        <v>7</v>
      </c>
    </row>
    <row r="40" spans="1:18">
      <c r="A40" s="2573" t="s">
        <v>9</v>
      </c>
      <c r="B40" s="2566" t="s">
        <v>12</v>
      </c>
      <c r="C40" s="2567" t="s">
        <v>16</v>
      </c>
      <c r="D40" s="2570" t="s">
        <v>17</v>
      </c>
      <c r="E40" s="2571" t="s">
        <v>19</v>
      </c>
      <c r="F40" s="2571" t="s">
        <v>20</v>
      </c>
      <c r="G40" s="2571" t="s">
        <v>21</v>
      </c>
      <c r="H40" s="2571" t="s">
        <v>24</v>
      </c>
      <c r="I40" s="2576" t="s">
        <v>26</v>
      </c>
      <c r="J40" s="2577"/>
      <c r="K40" s="2577"/>
      <c r="L40" s="2577"/>
      <c r="M40" s="2577"/>
      <c r="N40" s="2578"/>
      <c r="O40" s="2571" t="s">
        <v>28</v>
      </c>
      <c r="P40" s="2572" t="s">
        <v>31</v>
      </c>
      <c r="Q40" s="2572" t="s">
        <v>38</v>
      </c>
      <c r="R40" s="2572" t="s">
        <v>39</v>
      </c>
    </row>
    <row r="41" spans="1:18">
      <c r="A41" s="2574"/>
      <c r="B41" s="2562"/>
      <c r="C41" s="2568"/>
      <c r="D41" s="2568"/>
      <c r="E41" s="2562"/>
      <c r="F41" s="2562"/>
      <c r="G41" s="2559"/>
      <c r="H41" s="2559"/>
      <c r="I41" s="228" t="s">
        <v>41</v>
      </c>
      <c r="J41" s="27" t="s">
        <v>42</v>
      </c>
      <c r="K41" s="27" t="s">
        <v>43</v>
      </c>
      <c r="L41" s="27" t="s">
        <v>44</v>
      </c>
      <c r="M41" s="27" t="s">
        <v>45</v>
      </c>
      <c r="N41" s="27" t="s">
        <v>46</v>
      </c>
      <c r="O41" s="2559"/>
      <c r="P41" s="2559"/>
      <c r="Q41" s="2562"/>
      <c r="R41" s="2559"/>
    </row>
    <row r="42" spans="1:18">
      <c r="A42" s="2575"/>
      <c r="B42" s="2559"/>
      <c r="C42" s="2569"/>
      <c r="D42" s="2569"/>
      <c r="E42" s="2559"/>
      <c r="F42" s="2559"/>
      <c r="G42" s="30">
        <v>481514570</v>
      </c>
      <c r="H42" s="30">
        <v>17597030</v>
      </c>
      <c r="I42" s="32">
        <v>49069680</v>
      </c>
      <c r="J42" s="32">
        <v>10850000</v>
      </c>
      <c r="K42" s="32">
        <v>7347800</v>
      </c>
      <c r="L42" s="32">
        <v>4800000</v>
      </c>
      <c r="M42" s="32">
        <v>3600000</v>
      </c>
      <c r="N42" s="32">
        <v>8130250</v>
      </c>
      <c r="O42" s="32">
        <v>582909330</v>
      </c>
      <c r="P42" s="30">
        <v>50111450</v>
      </c>
      <c r="Q42" s="32">
        <v>52869550</v>
      </c>
      <c r="R42" s="32">
        <v>695124330</v>
      </c>
    </row>
    <row r="43" spans="1:18">
      <c r="A43" s="2583">
        <v>1</v>
      </c>
      <c r="B43" s="2579" t="s">
        <v>47</v>
      </c>
      <c r="C43" s="2579" t="s">
        <v>48</v>
      </c>
      <c r="D43" s="39">
        <v>4</v>
      </c>
      <c r="E43" s="39">
        <v>3</v>
      </c>
      <c r="F43" s="41">
        <v>3100400</v>
      </c>
      <c r="G43" s="43">
        <v>9301200</v>
      </c>
      <c r="H43" s="46" t="s">
        <v>50</v>
      </c>
      <c r="I43" s="48">
        <v>1860240</v>
      </c>
      <c r="J43" s="50" t="s">
        <v>50</v>
      </c>
      <c r="K43" s="46" t="s">
        <v>50</v>
      </c>
      <c r="L43" s="46" t="s">
        <v>50</v>
      </c>
      <c r="M43" s="43">
        <v>900000</v>
      </c>
      <c r="N43" s="55"/>
      <c r="O43" s="48">
        <v>12061440</v>
      </c>
      <c r="P43" s="58">
        <v>1005120</v>
      </c>
      <c r="Q43" s="2558">
        <v>4238000</v>
      </c>
      <c r="R43" s="2560">
        <v>54528020</v>
      </c>
    </row>
    <row r="44" spans="1:18">
      <c r="A44" s="2575"/>
      <c r="B44" s="2559"/>
      <c r="C44" s="2559"/>
      <c r="D44" s="39">
        <v>5</v>
      </c>
      <c r="E44" s="39">
        <v>9</v>
      </c>
      <c r="F44" s="41">
        <v>3227600</v>
      </c>
      <c r="G44" s="43">
        <v>29048400</v>
      </c>
      <c r="H44" s="46" t="s">
        <v>50</v>
      </c>
      <c r="I44" s="48">
        <v>1936560</v>
      </c>
      <c r="J44" s="50" t="s">
        <v>50</v>
      </c>
      <c r="K44" s="72"/>
      <c r="L44" s="72"/>
      <c r="M44" s="43">
        <v>2700000</v>
      </c>
      <c r="N44" s="43">
        <v>675150</v>
      </c>
      <c r="O44" s="48">
        <v>34360110</v>
      </c>
      <c r="P44" s="74">
        <v>2863350</v>
      </c>
      <c r="Q44" s="2559"/>
      <c r="R44" s="2559"/>
    </row>
    <row r="45" spans="1:18">
      <c r="A45" s="34">
        <v>2</v>
      </c>
      <c r="B45" s="36" t="s">
        <v>57</v>
      </c>
      <c r="C45" s="80" t="s">
        <v>58</v>
      </c>
      <c r="D45" s="39">
        <v>23</v>
      </c>
      <c r="E45" s="39">
        <v>12</v>
      </c>
      <c r="F45" s="41">
        <v>4585800</v>
      </c>
      <c r="G45" s="43">
        <v>55029600</v>
      </c>
      <c r="H45" s="82" t="s">
        <v>50</v>
      </c>
      <c r="I45" s="48">
        <v>5502960</v>
      </c>
      <c r="J45" s="43">
        <v>840000</v>
      </c>
      <c r="K45" s="84">
        <v>480000</v>
      </c>
      <c r="L45" s="84">
        <v>1200000</v>
      </c>
      <c r="M45" s="86"/>
      <c r="N45" s="43">
        <v>915950</v>
      </c>
      <c r="O45" s="48">
        <v>63968510</v>
      </c>
      <c r="P45" s="74">
        <v>5330710</v>
      </c>
      <c r="Q45" s="88">
        <v>5757250</v>
      </c>
      <c r="R45" s="90">
        <v>75056470</v>
      </c>
    </row>
    <row r="46" spans="1:18">
      <c r="A46" s="2580">
        <v>3</v>
      </c>
      <c r="B46" s="2581" t="s">
        <v>60</v>
      </c>
      <c r="C46" s="2581" t="s">
        <v>61</v>
      </c>
      <c r="D46" s="39">
        <v>12</v>
      </c>
      <c r="E46" s="39">
        <v>2</v>
      </c>
      <c r="F46" s="41">
        <v>3421800</v>
      </c>
      <c r="G46" s="43">
        <v>6843600</v>
      </c>
      <c r="H46" s="82" t="s">
        <v>50</v>
      </c>
      <c r="I46" s="48">
        <v>2053080</v>
      </c>
      <c r="J46" s="43">
        <v>140000</v>
      </c>
      <c r="K46" s="84">
        <v>40000</v>
      </c>
      <c r="L46" s="84">
        <v>200000</v>
      </c>
      <c r="M46" s="86"/>
      <c r="N46" s="98"/>
      <c r="O46" s="48">
        <v>9276680</v>
      </c>
      <c r="P46" s="74">
        <v>773060</v>
      </c>
      <c r="Q46" s="2558">
        <v>4407810</v>
      </c>
      <c r="R46" s="2561">
        <v>57545170</v>
      </c>
    </row>
    <row r="47" spans="1:18">
      <c r="A47" s="2575"/>
      <c r="B47" s="2559"/>
      <c r="C47" s="2559"/>
      <c r="D47" s="39">
        <v>13</v>
      </c>
      <c r="E47" s="39">
        <v>10</v>
      </c>
      <c r="F47" s="41">
        <v>3507800</v>
      </c>
      <c r="G47" s="43">
        <v>35078000</v>
      </c>
      <c r="H47" s="82" t="s">
        <v>50</v>
      </c>
      <c r="I47" s="48">
        <v>2104680</v>
      </c>
      <c r="J47" s="43">
        <v>700000</v>
      </c>
      <c r="K47" s="84">
        <v>200000</v>
      </c>
      <c r="L47" s="84">
        <v>1000000</v>
      </c>
      <c r="M47" s="86"/>
      <c r="N47" s="43">
        <v>690500</v>
      </c>
      <c r="O47" s="48">
        <v>39773180</v>
      </c>
      <c r="P47" s="74">
        <v>3314440</v>
      </c>
      <c r="Q47" s="2559"/>
      <c r="R47" s="2559"/>
    </row>
    <row r="48" spans="1:18">
      <c r="A48" s="2583">
        <v>4</v>
      </c>
      <c r="B48" s="2579" t="s">
        <v>65</v>
      </c>
      <c r="C48" s="2579" t="s">
        <v>67</v>
      </c>
      <c r="D48" s="39">
        <v>18</v>
      </c>
      <c r="E48" s="39">
        <v>11</v>
      </c>
      <c r="F48" s="41">
        <v>3541900</v>
      </c>
      <c r="G48" s="43">
        <v>38960900</v>
      </c>
      <c r="H48" s="82" t="s">
        <v>50</v>
      </c>
      <c r="I48" s="48">
        <v>4250280</v>
      </c>
      <c r="J48" s="43">
        <v>770000</v>
      </c>
      <c r="K48" s="84">
        <v>1540000</v>
      </c>
      <c r="L48" s="84">
        <v>550000</v>
      </c>
      <c r="M48" s="86"/>
      <c r="N48" s="98"/>
      <c r="O48" s="48">
        <v>46071180</v>
      </c>
      <c r="P48" s="74">
        <v>3839270</v>
      </c>
      <c r="Q48" s="2558">
        <v>4489980</v>
      </c>
      <c r="R48" s="2560">
        <v>59340710</v>
      </c>
    </row>
    <row r="49" spans="1:18">
      <c r="A49" s="2575"/>
      <c r="B49" s="2559"/>
      <c r="C49" s="2559"/>
      <c r="D49" s="39">
        <v>19</v>
      </c>
      <c r="E49" s="121">
        <v>1</v>
      </c>
      <c r="F49" s="41">
        <v>3601400</v>
      </c>
      <c r="G49" s="43">
        <v>3601400</v>
      </c>
      <c r="H49" s="82" t="s">
        <v>50</v>
      </c>
      <c r="I49" s="124" t="s">
        <v>50</v>
      </c>
      <c r="J49" s="43">
        <v>70000</v>
      </c>
      <c r="K49" s="84">
        <v>140000</v>
      </c>
      <c r="L49" s="84">
        <v>50000</v>
      </c>
      <c r="M49" s="86"/>
      <c r="N49" s="43">
        <v>698850</v>
      </c>
      <c r="O49" s="48">
        <v>4560250</v>
      </c>
      <c r="P49" s="74">
        <v>380030</v>
      </c>
      <c r="Q49" s="2559"/>
      <c r="R49" s="2559"/>
    </row>
    <row r="50" spans="1:18">
      <c r="A50" s="2583">
        <v>5</v>
      </c>
      <c r="B50" s="2579" t="s">
        <v>65</v>
      </c>
      <c r="C50" s="2579" t="s">
        <v>68</v>
      </c>
      <c r="D50" s="39">
        <v>13</v>
      </c>
      <c r="E50" s="39">
        <v>7</v>
      </c>
      <c r="F50" s="41">
        <v>3190400</v>
      </c>
      <c r="G50" s="43">
        <v>22332800</v>
      </c>
      <c r="H50" s="82" t="s">
        <v>50</v>
      </c>
      <c r="I50" s="48">
        <v>1914240</v>
      </c>
      <c r="J50" s="43">
        <v>490000</v>
      </c>
      <c r="K50" s="84">
        <v>280000</v>
      </c>
      <c r="L50" s="84">
        <v>350000</v>
      </c>
      <c r="M50" s="86"/>
      <c r="N50" s="98"/>
      <c r="O50" s="48">
        <v>25367040</v>
      </c>
      <c r="P50" s="74">
        <v>2113920</v>
      </c>
      <c r="Q50" s="2558">
        <v>4026650</v>
      </c>
      <c r="R50" s="2560">
        <v>52881840</v>
      </c>
    </row>
    <row r="51" spans="1:18">
      <c r="A51" s="2575"/>
      <c r="B51" s="2559"/>
      <c r="C51" s="2559"/>
      <c r="D51" s="39">
        <v>14</v>
      </c>
      <c r="E51" s="39">
        <v>5</v>
      </c>
      <c r="F51" s="41">
        <v>3267000</v>
      </c>
      <c r="G51" s="43">
        <v>16335000</v>
      </c>
      <c r="H51" s="82" t="s">
        <v>50</v>
      </c>
      <c r="I51" s="48">
        <v>1960200</v>
      </c>
      <c r="J51" s="43">
        <v>350000</v>
      </c>
      <c r="K51" s="84">
        <v>200000</v>
      </c>
      <c r="L51" s="84">
        <v>250000</v>
      </c>
      <c r="M51" s="86"/>
      <c r="N51" s="43">
        <v>634850</v>
      </c>
      <c r="O51" s="48">
        <v>19730050</v>
      </c>
      <c r="P51" s="74">
        <v>1644180</v>
      </c>
      <c r="Q51" s="2559"/>
      <c r="R51" s="2559"/>
    </row>
    <row r="52" spans="1:18">
      <c r="A52" s="2583">
        <v>6</v>
      </c>
      <c r="B52" s="2579" t="s">
        <v>65</v>
      </c>
      <c r="C52" s="2579" t="s">
        <v>70</v>
      </c>
      <c r="D52" s="39">
        <v>12</v>
      </c>
      <c r="E52" s="121">
        <v>5</v>
      </c>
      <c r="F52" s="41">
        <v>3120100</v>
      </c>
      <c r="G52" s="43">
        <v>15600500</v>
      </c>
      <c r="H52" s="82" t="s">
        <v>50</v>
      </c>
      <c r="I52" s="48">
        <v>1872060</v>
      </c>
      <c r="J52" s="43">
        <v>350000</v>
      </c>
      <c r="K52" s="84">
        <v>350000</v>
      </c>
      <c r="L52" s="84">
        <v>250000</v>
      </c>
      <c r="M52" s="86"/>
      <c r="N52" s="98"/>
      <c r="O52" s="48">
        <v>18422560</v>
      </c>
      <c r="P52" s="74">
        <v>1535220</v>
      </c>
      <c r="Q52" s="2558">
        <v>3986700</v>
      </c>
      <c r="R52" s="2560">
        <v>52324830</v>
      </c>
    </row>
    <row r="53" spans="1:18">
      <c r="A53" s="2575"/>
      <c r="B53" s="2559"/>
      <c r="C53" s="2559"/>
      <c r="D53" s="39">
        <v>13</v>
      </c>
      <c r="E53" s="121">
        <v>7</v>
      </c>
      <c r="F53" s="41">
        <v>3190400</v>
      </c>
      <c r="G53" s="43">
        <v>22332800</v>
      </c>
      <c r="H53" s="82" t="s">
        <v>50</v>
      </c>
      <c r="I53" s="48">
        <v>1914240</v>
      </c>
      <c r="J53" s="43">
        <v>490000</v>
      </c>
      <c r="K53" s="84">
        <v>490000</v>
      </c>
      <c r="L53" s="84">
        <v>350000</v>
      </c>
      <c r="M53" s="86"/>
      <c r="N53" s="43">
        <v>620200</v>
      </c>
      <c r="O53" s="48">
        <v>26197240</v>
      </c>
      <c r="P53" s="74">
        <v>2183110</v>
      </c>
      <c r="Q53" s="2559"/>
      <c r="R53" s="2559"/>
    </row>
    <row r="54" spans="1:18">
      <c r="A54" s="2583">
        <v>7</v>
      </c>
      <c r="B54" s="2579" t="s">
        <v>65</v>
      </c>
      <c r="C54" s="2579" t="s">
        <v>74</v>
      </c>
      <c r="D54" s="39">
        <v>12</v>
      </c>
      <c r="E54" s="121">
        <v>5</v>
      </c>
      <c r="F54" s="41">
        <v>3120100</v>
      </c>
      <c r="G54" s="43">
        <v>15600500</v>
      </c>
      <c r="H54" s="82" t="s">
        <v>50</v>
      </c>
      <c r="I54" s="48">
        <v>1872060</v>
      </c>
      <c r="J54" s="43">
        <v>350000</v>
      </c>
      <c r="K54" s="84">
        <v>350000</v>
      </c>
      <c r="L54" s="84">
        <v>250000</v>
      </c>
      <c r="M54" s="86"/>
      <c r="N54" s="98"/>
      <c r="O54" s="48">
        <v>18422560</v>
      </c>
      <c r="P54" s="74">
        <v>1535220</v>
      </c>
      <c r="Q54" s="2558">
        <v>3986700</v>
      </c>
      <c r="R54" s="2560">
        <v>52324830</v>
      </c>
    </row>
    <row r="55" spans="1:18">
      <c r="A55" s="2575"/>
      <c r="B55" s="2559"/>
      <c r="C55" s="2559"/>
      <c r="D55" s="39">
        <v>13</v>
      </c>
      <c r="E55" s="121">
        <v>7</v>
      </c>
      <c r="F55" s="41">
        <v>3190400</v>
      </c>
      <c r="G55" s="43">
        <v>22332800</v>
      </c>
      <c r="H55" s="82" t="s">
        <v>50</v>
      </c>
      <c r="I55" s="48">
        <v>1914240</v>
      </c>
      <c r="J55" s="43">
        <v>490000</v>
      </c>
      <c r="K55" s="84">
        <v>490000</v>
      </c>
      <c r="L55" s="84">
        <v>350000</v>
      </c>
      <c r="M55" s="86"/>
      <c r="N55" s="43">
        <v>620200</v>
      </c>
      <c r="O55" s="48">
        <v>26197240</v>
      </c>
      <c r="P55" s="74">
        <v>2183110</v>
      </c>
      <c r="Q55" s="2559"/>
      <c r="R55" s="2559"/>
    </row>
    <row r="56" spans="1:18">
      <c r="A56" s="174">
        <v>8</v>
      </c>
      <c r="B56" s="271" t="s">
        <v>65</v>
      </c>
      <c r="C56" s="80" t="s">
        <v>80</v>
      </c>
      <c r="D56" s="39">
        <v>7</v>
      </c>
      <c r="E56" s="121">
        <v>2</v>
      </c>
      <c r="F56" s="41">
        <v>2641000</v>
      </c>
      <c r="G56" s="43">
        <v>5282000</v>
      </c>
      <c r="H56" s="82" t="s">
        <v>50</v>
      </c>
      <c r="I56" s="48">
        <v>1584600</v>
      </c>
      <c r="J56" s="43">
        <v>140000</v>
      </c>
      <c r="K56" s="82" t="s">
        <v>50</v>
      </c>
      <c r="L56" s="82" t="s">
        <v>50</v>
      </c>
      <c r="M56" s="86"/>
      <c r="N56" s="98"/>
      <c r="O56" s="48">
        <v>7006600</v>
      </c>
      <c r="P56" s="74">
        <v>583890</v>
      </c>
      <c r="Q56" s="59">
        <v>787520</v>
      </c>
      <c r="R56" s="90">
        <v>8378010</v>
      </c>
    </row>
    <row r="57" spans="1:18">
      <c r="A57" s="2580">
        <v>9</v>
      </c>
      <c r="B57" s="2581" t="s">
        <v>65</v>
      </c>
      <c r="C57" s="2581" t="s">
        <v>89</v>
      </c>
      <c r="D57" s="39">
        <v>6</v>
      </c>
      <c r="E57" s="121">
        <v>2</v>
      </c>
      <c r="F57" s="41">
        <v>2549300</v>
      </c>
      <c r="G57" s="43">
        <v>5098600</v>
      </c>
      <c r="H57" s="164" t="s">
        <v>50</v>
      </c>
      <c r="I57" s="48">
        <v>1529580</v>
      </c>
      <c r="J57" s="43">
        <v>140000</v>
      </c>
      <c r="K57" s="84">
        <v>80000</v>
      </c>
      <c r="L57" s="82" t="s">
        <v>50</v>
      </c>
      <c r="M57" s="165"/>
      <c r="N57" s="98"/>
      <c r="O57" s="48">
        <v>6848180</v>
      </c>
      <c r="P57" s="74">
        <v>570690</v>
      </c>
      <c r="Q57" s="2563">
        <v>998710</v>
      </c>
      <c r="R57" s="2561">
        <v>11322000</v>
      </c>
    </row>
    <row r="58" spans="1:18">
      <c r="A58" s="2575"/>
      <c r="B58" s="2559"/>
      <c r="C58" s="2559"/>
      <c r="D58" s="39">
        <v>7</v>
      </c>
      <c r="E58" s="121">
        <v>1</v>
      </c>
      <c r="F58" s="41">
        <v>2641000</v>
      </c>
      <c r="G58" s="43">
        <v>2641000</v>
      </c>
      <c r="H58" s="169" t="s">
        <v>50</v>
      </c>
      <c r="I58" s="98"/>
      <c r="J58" s="55"/>
      <c r="K58" s="84">
        <v>40000</v>
      </c>
      <c r="L58" s="82" t="s">
        <v>50</v>
      </c>
      <c r="M58" s="172"/>
      <c r="N58" s="55"/>
      <c r="O58" s="48">
        <v>2681000</v>
      </c>
      <c r="P58" s="74">
        <v>223420</v>
      </c>
      <c r="Q58" s="2559"/>
      <c r="R58" s="2559"/>
    </row>
    <row r="59" spans="1:18">
      <c r="A59" s="2583">
        <v>10</v>
      </c>
      <c r="B59" s="2579" t="s">
        <v>103</v>
      </c>
      <c r="C59" s="2585" t="s">
        <v>104</v>
      </c>
      <c r="D59" s="39">
        <v>1</v>
      </c>
      <c r="E59" s="279">
        <v>8</v>
      </c>
      <c r="F59" s="41">
        <v>2140300</v>
      </c>
      <c r="G59" s="43">
        <v>17122400</v>
      </c>
      <c r="H59" s="177">
        <v>2457840</v>
      </c>
      <c r="I59" s="48">
        <v>2568360</v>
      </c>
      <c r="J59" s="43">
        <v>560000</v>
      </c>
      <c r="K59" s="179">
        <v>320000</v>
      </c>
      <c r="L59" s="82" t="s">
        <v>50</v>
      </c>
      <c r="M59" s="86"/>
      <c r="N59" s="180"/>
      <c r="O59" s="48">
        <v>23028600</v>
      </c>
      <c r="P59" s="74">
        <v>1919050</v>
      </c>
      <c r="Q59" s="2558">
        <v>2974380</v>
      </c>
      <c r="R59" s="2560">
        <v>39513030</v>
      </c>
    </row>
    <row r="60" spans="1:18">
      <c r="A60" s="2575"/>
      <c r="B60" s="2559"/>
      <c r="C60" s="2559"/>
      <c r="D60" s="39">
        <v>2</v>
      </c>
      <c r="E60" s="281">
        <v>4</v>
      </c>
      <c r="F60" s="41">
        <v>2180200</v>
      </c>
      <c r="G60" s="43">
        <v>8720800</v>
      </c>
      <c r="H60" s="179">
        <v>1070080</v>
      </c>
      <c r="I60" s="124" t="s">
        <v>50</v>
      </c>
      <c r="J60" s="43">
        <v>280000</v>
      </c>
      <c r="K60" s="179">
        <v>160000</v>
      </c>
      <c r="L60" s="82" t="s">
        <v>50</v>
      </c>
      <c r="M60" s="86"/>
      <c r="N60" s="43">
        <v>468500</v>
      </c>
      <c r="O60" s="48">
        <v>10699380</v>
      </c>
      <c r="P60" s="74">
        <v>891620</v>
      </c>
      <c r="Q60" s="2559"/>
      <c r="R60" s="2559"/>
    </row>
    <row r="61" spans="1:18">
      <c r="A61" s="174">
        <v>11</v>
      </c>
      <c r="B61" s="271" t="s">
        <v>65</v>
      </c>
      <c r="C61" s="175" t="s">
        <v>118</v>
      </c>
      <c r="D61" s="39">
        <v>16</v>
      </c>
      <c r="E61" s="182">
        <v>2</v>
      </c>
      <c r="F61" s="41">
        <v>3411300</v>
      </c>
      <c r="G61" s="43">
        <v>6822600</v>
      </c>
      <c r="H61" s="184" t="s">
        <v>50</v>
      </c>
      <c r="I61" s="48">
        <v>2046780</v>
      </c>
      <c r="J61" s="43">
        <v>140000</v>
      </c>
      <c r="K61" s="179">
        <v>140000</v>
      </c>
      <c r="L61" s="82" t="s">
        <v>50</v>
      </c>
      <c r="M61" s="86"/>
      <c r="N61" s="180"/>
      <c r="O61" s="48">
        <v>9149380</v>
      </c>
      <c r="P61" s="74">
        <v>762450</v>
      </c>
      <c r="Q61" s="59">
        <v>966910</v>
      </c>
      <c r="R61" s="90">
        <v>10878740</v>
      </c>
    </row>
    <row r="62" spans="1:18">
      <c r="A62" s="288">
        <v>12</v>
      </c>
      <c r="B62" s="182" t="s">
        <v>103</v>
      </c>
      <c r="C62" s="182" t="s">
        <v>127</v>
      </c>
      <c r="D62" s="39">
        <v>5</v>
      </c>
      <c r="E62" s="182">
        <v>4</v>
      </c>
      <c r="F62" s="41">
        <v>2321900</v>
      </c>
      <c r="G62" s="43">
        <v>9287600</v>
      </c>
      <c r="H62" s="203">
        <v>509960</v>
      </c>
      <c r="I62" s="48">
        <v>1393140</v>
      </c>
      <c r="J62" s="43">
        <v>280000</v>
      </c>
      <c r="K62" s="203">
        <v>140000</v>
      </c>
      <c r="L62" s="82" t="s">
        <v>50</v>
      </c>
      <c r="M62" s="165"/>
      <c r="N62" s="205"/>
      <c r="O62" s="48">
        <v>11610700</v>
      </c>
      <c r="P62" s="74">
        <v>967560</v>
      </c>
      <c r="Q62" s="277">
        <v>1122740</v>
      </c>
      <c r="R62" s="292">
        <v>13701000</v>
      </c>
    </row>
    <row r="63" spans="1:18">
      <c r="A63" s="92">
        <v>13</v>
      </c>
      <c r="B63" s="288" t="s">
        <v>103</v>
      </c>
      <c r="C63" s="209" t="s">
        <v>136</v>
      </c>
      <c r="D63" s="39">
        <v>6</v>
      </c>
      <c r="E63" s="209">
        <v>3</v>
      </c>
      <c r="F63" s="41">
        <v>2381300</v>
      </c>
      <c r="G63" s="43">
        <v>7143900</v>
      </c>
      <c r="H63" s="210">
        <v>200640</v>
      </c>
      <c r="I63" s="48">
        <v>1428780</v>
      </c>
      <c r="J63" s="43">
        <v>210000</v>
      </c>
      <c r="K63" s="177">
        <v>180000</v>
      </c>
      <c r="L63" s="82" t="s">
        <v>50</v>
      </c>
      <c r="M63" s="172"/>
      <c r="N63" s="296"/>
      <c r="O63" s="48">
        <v>9163320</v>
      </c>
      <c r="P63" s="74">
        <v>763610</v>
      </c>
      <c r="Q63" s="297">
        <v>968080</v>
      </c>
      <c r="R63" s="298">
        <v>10895010</v>
      </c>
    </row>
    <row r="64" spans="1:18">
      <c r="A64" s="2583">
        <v>14</v>
      </c>
      <c r="B64" s="2591" t="s">
        <v>103</v>
      </c>
      <c r="C64" s="2579" t="s">
        <v>140</v>
      </c>
      <c r="D64" s="39">
        <v>4</v>
      </c>
      <c r="E64" s="39">
        <v>9</v>
      </c>
      <c r="F64" s="41">
        <v>2262000</v>
      </c>
      <c r="G64" s="43">
        <v>20358000</v>
      </c>
      <c r="H64" s="210">
        <v>1674090</v>
      </c>
      <c r="I64" s="48">
        <v>1357200</v>
      </c>
      <c r="J64" s="43">
        <v>630000</v>
      </c>
      <c r="K64" s="82" t="s">
        <v>50</v>
      </c>
      <c r="L64" s="82" t="s">
        <v>50</v>
      </c>
      <c r="M64" s="86"/>
      <c r="N64" s="98"/>
      <c r="O64" s="48">
        <v>24019290</v>
      </c>
      <c r="P64" s="74">
        <v>2001610</v>
      </c>
      <c r="Q64" s="2558">
        <v>2949780</v>
      </c>
      <c r="R64" s="2560">
        <v>39170120</v>
      </c>
    </row>
    <row r="65" spans="1:18">
      <c r="A65" s="2575"/>
      <c r="B65" s="2562"/>
      <c r="C65" s="2562"/>
      <c r="D65" s="175">
        <v>5</v>
      </c>
      <c r="E65" s="175">
        <v>3</v>
      </c>
      <c r="F65" s="302">
        <v>2321900</v>
      </c>
      <c r="G65" s="303">
        <v>6965700</v>
      </c>
      <c r="H65" s="177">
        <v>382470</v>
      </c>
      <c r="I65" s="48">
        <v>1393140</v>
      </c>
      <c r="J65" s="303">
        <v>210000</v>
      </c>
      <c r="K65" s="304" t="s">
        <v>50</v>
      </c>
      <c r="L65" s="304" t="s">
        <v>50</v>
      </c>
      <c r="M65" s="165"/>
      <c r="N65" s="303">
        <v>463550</v>
      </c>
      <c r="O65" s="305">
        <v>9414860</v>
      </c>
      <c r="P65" s="74">
        <v>784580</v>
      </c>
      <c r="Q65" s="2559"/>
      <c r="R65" s="2559"/>
    </row>
    <row r="66" spans="1:18">
      <c r="A66" s="2589">
        <v>15</v>
      </c>
      <c r="B66" s="2591" t="s">
        <v>103</v>
      </c>
      <c r="C66" s="2581" t="s">
        <v>175</v>
      </c>
      <c r="D66" s="182">
        <v>1</v>
      </c>
      <c r="E66" s="182">
        <v>1</v>
      </c>
      <c r="F66" s="309">
        <v>1933180</v>
      </c>
      <c r="G66" s="310">
        <v>1933180</v>
      </c>
      <c r="H66" s="179">
        <v>277500</v>
      </c>
      <c r="I66" s="98"/>
      <c r="J66" s="310">
        <v>70000</v>
      </c>
      <c r="K66" s="312"/>
      <c r="L66" s="312"/>
      <c r="M66" s="312"/>
      <c r="N66" s="313"/>
      <c r="O66" s="314">
        <v>2280680</v>
      </c>
      <c r="P66" s="74">
        <v>190060</v>
      </c>
      <c r="Q66" s="2563">
        <v>2387340</v>
      </c>
      <c r="R66" s="2560">
        <v>31329710</v>
      </c>
    </row>
    <row r="67" spans="1:18">
      <c r="A67" s="2565"/>
      <c r="B67" s="2562"/>
      <c r="C67" s="2562"/>
      <c r="D67" s="209">
        <v>1</v>
      </c>
      <c r="E67" s="209">
        <v>4</v>
      </c>
      <c r="F67" s="315">
        <v>2140300</v>
      </c>
      <c r="G67" s="211">
        <v>8561200</v>
      </c>
      <c r="H67" s="179">
        <v>1228920</v>
      </c>
      <c r="I67" s="98"/>
      <c r="J67" s="211">
        <v>280000</v>
      </c>
      <c r="K67" s="172"/>
      <c r="L67" s="172"/>
      <c r="M67" s="172"/>
      <c r="N67" s="313"/>
      <c r="O67" s="316">
        <v>10070120</v>
      </c>
      <c r="P67" s="74">
        <v>839180</v>
      </c>
      <c r="Q67" s="2562"/>
      <c r="R67" s="2562"/>
    </row>
    <row r="68" spans="1:18">
      <c r="A68" s="2590"/>
      <c r="B68" s="2559"/>
      <c r="C68" s="2559"/>
      <c r="D68" s="39">
        <v>2</v>
      </c>
      <c r="E68" s="39">
        <v>5</v>
      </c>
      <c r="F68" s="41">
        <v>2180200</v>
      </c>
      <c r="G68" s="43">
        <v>10901000</v>
      </c>
      <c r="H68" s="179">
        <v>1337600</v>
      </c>
      <c r="I68" s="48">
        <v>1308120</v>
      </c>
      <c r="J68" s="43">
        <v>350000</v>
      </c>
      <c r="K68" s="86"/>
      <c r="L68" s="86"/>
      <c r="M68" s="86"/>
      <c r="N68" s="310">
        <v>468500</v>
      </c>
      <c r="O68" s="305">
        <v>14365220</v>
      </c>
      <c r="P68" s="74">
        <v>1197110</v>
      </c>
      <c r="Q68" s="2559"/>
      <c r="R68" s="2559"/>
    </row>
    <row r="69" spans="1:18">
      <c r="A69" s="2592">
        <v>16</v>
      </c>
      <c r="B69" s="2585" t="s">
        <v>103</v>
      </c>
      <c r="C69" s="2579" t="s">
        <v>178</v>
      </c>
      <c r="D69" s="39">
        <v>3</v>
      </c>
      <c r="E69" s="39">
        <v>1</v>
      </c>
      <c r="F69" s="41">
        <v>2004990</v>
      </c>
      <c r="G69" s="43">
        <v>2004990</v>
      </c>
      <c r="H69" s="179">
        <v>205770</v>
      </c>
      <c r="I69" s="98"/>
      <c r="J69" s="43">
        <v>70000</v>
      </c>
      <c r="K69" s="84">
        <v>126460</v>
      </c>
      <c r="L69" s="86"/>
      <c r="M69" s="86"/>
      <c r="N69" s="313"/>
      <c r="O69" s="314">
        <v>2407220</v>
      </c>
      <c r="P69" s="74">
        <v>200610</v>
      </c>
      <c r="Q69" s="2558">
        <v>2505390</v>
      </c>
      <c r="R69" s="2560">
        <v>32975280</v>
      </c>
    </row>
    <row r="70" spans="1:18">
      <c r="A70" s="2590"/>
      <c r="B70" s="2559"/>
      <c r="C70" s="2559"/>
      <c r="D70" s="39">
        <v>3</v>
      </c>
      <c r="E70" s="39">
        <v>9</v>
      </c>
      <c r="F70" s="41">
        <v>2219800</v>
      </c>
      <c r="G70" s="43">
        <v>19978200</v>
      </c>
      <c r="H70" s="179">
        <v>2050290</v>
      </c>
      <c r="I70" s="48">
        <v>1331880</v>
      </c>
      <c r="J70" s="43">
        <v>630000</v>
      </c>
      <c r="K70" s="84">
        <v>1260000</v>
      </c>
      <c r="L70" s="86"/>
      <c r="M70" s="86"/>
      <c r="N70" s="310">
        <v>468450</v>
      </c>
      <c r="O70" s="316">
        <v>25718820</v>
      </c>
      <c r="P70" s="74">
        <v>2143240</v>
      </c>
      <c r="Q70" s="2559"/>
      <c r="R70" s="2559"/>
    </row>
    <row r="71" spans="1:18">
      <c r="A71" s="2583">
        <v>17</v>
      </c>
      <c r="B71" s="2585" t="s">
        <v>103</v>
      </c>
      <c r="C71" s="2579" t="s">
        <v>180</v>
      </c>
      <c r="D71" s="39">
        <v>3</v>
      </c>
      <c r="E71" s="39">
        <v>6</v>
      </c>
      <c r="F71" s="41">
        <v>2219800</v>
      </c>
      <c r="G71" s="43">
        <v>13318800</v>
      </c>
      <c r="H71" s="179">
        <v>1366860</v>
      </c>
      <c r="I71" s="48">
        <v>1331880</v>
      </c>
      <c r="J71" s="43">
        <v>420000</v>
      </c>
      <c r="K71" s="86"/>
      <c r="L71" s="86"/>
      <c r="M71" s="86"/>
      <c r="N71" s="313"/>
      <c r="O71" s="305">
        <v>16437540</v>
      </c>
      <c r="P71" s="74">
        <v>1369800</v>
      </c>
      <c r="Q71" s="2558">
        <v>2198480</v>
      </c>
      <c r="R71" s="2560">
        <v>37930950</v>
      </c>
    </row>
    <row r="72" spans="1:18">
      <c r="A72" s="2575"/>
      <c r="B72" s="2559"/>
      <c r="C72" s="2559"/>
      <c r="D72" s="39">
        <v>4</v>
      </c>
      <c r="E72" s="39">
        <v>3</v>
      </c>
      <c r="F72" s="41">
        <v>2262000</v>
      </c>
      <c r="G72" s="43">
        <v>6786000</v>
      </c>
      <c r="H72" s="179">
        <v>558030</v>
      </c>
      <c r="I72" s="98"/>
      <c r="J72" s="43">
        <v>210000</v>
      </c>
      <c r="K72" s="86"/>
      <c r="L72" s="86"/>
      <c r="M72" s="86"/>
      <c r="N72" s="310">
        <v>468550</v>
      </c>
      <c r="O72" s="316">
        <v>8022580</v>
      </c>
      <c r="P72" s="74">
        <v>668550</v>
      </c>
      <c r="Q72" s="2559"/>
      <c r="R72" s="2559"/>
    </row>
    <row r="73" spans="1:18">
      <c r="A73" s="2586">
        <v>18</v>
      </c>
      <c r="B73" s="2585" t="s">
        <v>103</v>
      </c>
      <c r="C73" s="2579" t="s">
        <v>181</v>
      </c>
      <c r="D73" s="39">
        <v>1</v>
      </c>
      <c r="E73" s="39">
        <v>1</v>
      </c>
      <c r="F73" s="41">
        <v>1141500</v>
      </c>
      <c r="G73" s="43">
        <v>1141500</v>
      </c>
      <c r="H73" s="179">
        <v>163860</v>
      </c>
      <c r="I73" s="98"/>
      <c r="J73" s="43">
        <v>70000</v>
      </c>
      <c r="K73" s="84">
        <v>21340</v>
      </c>
      <c r="L73" s="86"/>
      <c r="M73" s="86"/>
      <c r="N73" s="313"/>
      <c r="O73" s="48">
        <v>1396700</v>
      </c>
      <c r="P73" s="316">
        <v>1651900</v>
      </c>
      <c r="Q73" s="2558">
        <v>2127270</v>
      </c>
      <c r="R73" s="2560">
        <v>29239820</v>
      </c>
    </row>
    <row r="74" spans="1:18">
      <c r="A74" s="2575"/>
      <c r="B74" s="2559"/>
      <c r="C74" s="2559"/>
      <c r="D74" s="321">
        <v>1</v>
      </c>
      <c r="E74" s="39">
        <v>8</v>
      </c>
      <c r="F74" s="41">
        <v>2140300</v>
      </c>
      <c r="G74" s="43">
        <v>17122400</v>
      </c>
      <c r="H74" s="179">
        <v>2457840</v>
      </c>
      <c r="I74" s="48">
        <v>1284180</v>
      </c>
      <c r="J74" s="43">
        <v>560000</v>
      </c>
      <c r="K74" s="322">
        <v>320000</v>
      </c>
      <c r="L74" s="324"/>
      <c r="M74" s="324"/>
      <c r="N74" s="310">
        <v>468450</v>
      </c>
      <c r="O74" s="305">
        <v>22212870</v>
      </c>
      <c r="P74" s="58">
        <v>1851080</v>
      </c>
      <c r="Q74" s="2559"/>
      <c r="R74" s="2559"/>
    </row>
    <row r="75" spans="1:18">
      <c r="A75" s="2587">
        <v>19</v>
      </c>
      <c r="B75" s="2588" t="s">
        <v>103</v>
      </c>
      <c r="C75" s="2579" t="s">
        <v>184</v>
      </c>
      <c r="D75" s="321">
        <v>3</v>
      </c>
      <c r="E75" s="39">
        <v>4</v>
      </c>
      <c r="F75" s="41">
        <v>2219800</v>
      </c>
      <c r="G75" s="43">
        <v>8879200</v>
      </c>
      <c r="H75" s="179">
        <v>911240</v>
      </c>
      <c r="I75" s="98"/>
      <c r="J75" s="43">
        <v>280000</v>
      </c>
      <c r="K75" s="324"/>
      <c r="L75" s="324"/>
      <c r="M75" s="324"/>
      <c r="N75" s="328"/>
      <c r="O75" s="331">
        <v>10070440</v>
      </c>
      <c r="P75" s="333">
        <v>839210</v>
      </c>
      <c r="Q75" s="2558">
        <v>1989860</v>
      </c>
      <c r="R75" s="2560">
        <v>25788790</v>
      </c>
    </row>
    <row r="76" spans="1:18">
      <c r="A76" s="2559"/>
      <c r="B76" s="2569"/>
      <c r="C76" s="2559"/>
      <c r="D76" s="321">
        <v>4</v>
      </c>
      <c r="E76" s="39">
        <v>4</v>
      </c>
      <c r="F76" s="41">
        <v>2262000</v>
      </c>
      <c r="G76" s="43">
        <v>9048000</v>
      </c>
      <c r="H76" s="179">
        <v>744040</v>
      </c>
      <c r="I76" s="48">
        <v>1357200</v>
      </c>
      <c r="J76" s="43">
        <v>280000</v>
      </c>
      <c r="K76" s="324"/>
      <c r="L76" s="324"/>
      <c r="M76" s="324"/>
      <c r="N76" s="334">
        <v>468550</v>
      </c>
      <c r="O76" s="335">
        <v>11897790</v>
      </c>
      <c r="P76" s="336">
        <v>991490</v>
      </c>
      <c r="Q76" s="2559"/>
      <c r="R76" s="2559"/>
    </row>
  </sheetData>
  <mergeCells count="163">
    <mergeCell ref="B64:B65"/>
    <mergeCell ref="C64:C65"/>
    <mergeCell ref="A57:A58"/>
    <mergeCell ref="B57:B58"/>
    <mergeCell ref="C57:C58"/>
    <mergeCell ref="A59:A60"/>
    <mergeCell ref="B59:B60"/>
    <mergeCell ref="C59:C60"/>
    <mergeCell ref="A64:A65"/>
    <mergeCell ref="B54:B55"/>
    <mergeCell ref="C54:C55"/>
    <mergeCell ref="A50:A51"/>
    <mergeCell ref="B50:B51"/>
    <mergeCell ref="C50:C51"/>
    <mergeCell ref="A52:A53"/>
    <mergeCell ref="B52:B53"/>
    <mergeCell ref="C52:C53"/>
    <mergeCell ref="A54:A55"/>
    <mergeCell ref="A31:A32"/>
    <mergeCell ref="B31:B32"/>
    <mergeCell ref="C31:C32"/>
    <mergeCell ref="A40:A42"/>
    <mergeCell ref="B40:B42"/>
    <mergeCell ref="C40:C42"/>
    <mergeCell ref="D40:D42"/>
    <mergeCell ref="B48:B49"/>
    <mergeCell ref="C48:C49"/>
    <mergeCell ref="A43:A44"/>
    <mergeCell ref="B43:B44"/>
    <mergeCell ref="C43:C44"/>
    <mergeCell ref="A46:A47"/>
    <mergeCell ref="B46:B47"/>
    <mergeCell ref="C46:C47"/>
    <mergeCell ref="A48:A49"/>
    <mergeCell ref="B71:B72"/>
    <mergeCell ref="C71:C72"/>
    <mergeCell ref="A73:A74"/>
    <mergeCell ref="B73:B74"/>
    <mergeCell ref="C73:C74"/>
    <mergeCell ref="A75:A76"/>
    <mergeCell ref="B75:B76"/>
    <mergeCell ref="C75:C76"/>
    <mergeCell ref="A66:A68"/>
    <mergeCell ref="B66:B68"/>
    <mergeCell ref="C66:C68"/>
    <mergeCell ref="A69:A70"/>
    <mergeCell ref="B69:B70"/>
    <mergeCell ref="C69:C70"/>
    <mergeCell ref="A71:A72"/>
    <mergeCell ref="B29:B30"/>
    <mergeCell ref="C29:C30"/>
    <mergeCell ref="A25:A26"/>
    <mergeCell ref="B25:B26"/>
    <mergeCell ref="C25:C26"/>
    <mergeCell ref="A27:A28"/>
    <mergeCell ref="B27:B28"/>
    <mergeCell ref="C27:C28"/>
    <mergeCell ref="A29:A30"/>
    <mergeCell ref="B23:B24"/>
    <mergeCell ref="C23:C24"/>
    <mergeCell ref="A19:A20"/>
    <mergeCell ref="B19:B20"/>
    <mergeCell ref="C19:C20"/>
    <mergeCell ref="A21:A22"/>
    <mergeCell ref="B21:B22"/>
    <mergeCell ref="C21:C22"/>
    <mergeCell ref="A23:A24"/>
    <mergeCell ref="R6:R7"/>
    <mergeCell ref="Q9:Q10"/>
    <mergeCell ref="R9:R10"/>
    <mergeCell ref="R11:R12"/>
    <mergeCell ref="A17:A18"/>
    <mergeCell ref="B17:B18"/>
    <mergeCell ref="C17:C18"/>
    <mergeCell ref="Q11:Q12"/>
    <mergeCell ref="Q13:Q14"/>
    <mergeCell ref="R13:R14"/>
    <mergeCell ref="Q15:Q16"/>
    <mergeCell ref="R15:R16"/>
    <mergeCell ref="Q17:Q18"/>
    <mergeCell ref="R17:R18"/>
    <mergeCell ref="B15:B16"/>
    <mergeCell ref="C15:C16"/>
    <mergeCell ref="A11:A12"/>
    <mergeCell ref="B11:B12"/>
    <mergeCell ref="C11:C12"/>
    <mergeCell ref="A13:A14"/>
    <mergeCell ref="B13:B14"/>
    <mergeCell ref="C13:C14"/>
    <mergeCell ref="A15:A16"/>
    <mergeCell ref="A6:A7"/>
    <mergeCell ref="B6:B7"/>
    <mergeCell ref="C6:C7"/>
    <mergeCell ref="A9:A10"/>
    <mergeCell ref="B9:B10"/>
    <mergeCell ref="C9:C10"/>
    <mergeCell ref="P3:P4"/>
    <mergeCell ref="Q3:Q4"/>
    <mergeCell ref="Q6:Q7"/>
    <mergeCell ref="G3:G4"/>
    <mergeCell ref="H3:H4"/>
    <mergeCell ref="I3:N3"/>
    <mergeCell ref="O3:O4"/>
    <mergeCell ref="A1:R1"/>
    <mergeCell ref="B3:B5"/>
    <mergeCell ref="C3:C5"/>
    <mergeCell ref="D3:D5"/>
    <mergeCell ref="E3:E5"/>
    <mergeCell ref="F3:F5"/>
    <mergeCell ref="R3:R4"/>
    <mergeCell ref="A3:A5"/>
    <mergeCell ref="R48:R49"/>
    <mergeCell ref="A38:R38"/>
    <mergeCell ref="I40:N40"/>
    <mergeCell ref="O40:O41"/>
    <mergeCell ref="P40:P41"/>
    <mergeCell ref="Q40:Q41"/>
    <mergeCell ref="R40:R41"/>
    <mergeCell ref="Q43:Q44"/>
    <mergeCell ref="R43:R44"/>
    <mergeCell ref="Q46:Q47"/>
    <mergeCell ref="R46:R47"/>
    <mergeCell ref="E40:E42"/>
    <mergeCell ref="F40:F42"/>
    <mergeCell ref="G40:G41"/>
    <mergeCell ref="H40:H41"/>
    <mergeCell ref="Q25:Q26"/>
    <mergeCell ref="Q66:Q68"/>
    <mergeCell ref="Q69:Q70"/>
    <mergeCell ref="Q71:Q72"/>
    <mergeCell ref="Q73:Q74"/>
    <mergeCell ref="Q75:Q76"/>
    <mergeCell ref="Q48:Q49"/>
    <mergeCell ref="Q50:Q51"/>
    <mergeCell ref="Q52:Q53"/>
    <mergeCell ref="Q54:Q55"/>
    <mergeCell ref="Q57:Q58"/>
    <mergeCell ref="Q59:Q60"/>
    <mergeCell ref="Q64:Q65"/>
    <mergeCell ref="R69:R70"/>
    <mergeCell ref="R71:R72"/>
    <mergeCell ref="R73:R74"/>
    <mergeCell ref="R75:R76"/>
    <mergeCell ref="R50:R51"/>
    <mergeCell ref="R52:R53"/>
    <mergeCell ref="R54:R55"/>
    <mergeCell ref="R57:R58"/>
    <mergeCell ref="R59:R60"/>
    <mergeCell ref="R64:R65"/>
    <mergeCell ref="R66:R68"/>
    <mergeCell ref="Q27:Q28"/>
    <mergeCell ref="Q29:Q30"/>
    <mergeCell ref="Q31:Q32"/>
    <mergeCell ref="Q19:Q20"/>
    <mergeCell ref="R19:R20"/>
    <mergeCell ref="Q21:Q22"/>
    <mergeCell ref="R21:R22"/>
    <mergeCell ref="Q23:Q24"/>
    <mergeCell ref="R23:R24"/>
    <mergeCell ref="R25:R26"/>
    <mergeCell ref="R27:R28"/>
    <mergeCell ref="R29:R30"/>
    <mergeCell ref="R31:R32"/>
  </mergeCells>
  <phoneticPr fontId="10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Z999"/>
  <sheetViews>
    <sheetView workbookViewId="0"/>
  </sheetViews>
  <sheetFormatPr defaultColWidth="14.42578125" defaultRowHeight="15" customHeight="1"/>
  <cols>
    <col min="1" max="1" width="9.7109375" customWidth="1"/>
    <col min="2" max="2" width="10.7109375" customWidth="1"/>
    <col min="3" max="3" width="25.140625" customWidth="1"/>
    <col min="4" max="4" width="15.85546875" customWidth="1"/>
    <col min="5" max="5" width="16" customWidth="1"/>
    <col min="6" max="6" width="14.140625" customWidth="1"/>
    <col min="7" max="7" width="9.28515625" customWidth="1"/>
    <col min="8" max="8" width="10.42578125" customWidth="1"/>
    <col min="9" max="9" width="23.5703125" customWidth="1"/>
    <col min="10" max="10" width="23.85546875" customWidth="1"/>
    <col min="11" max="11" width="16.140625" customWidth="1"/>
    <col min="12" max="12" width="16.28515625" customWidth="1"/>
    <col min="13" max="13" width="13.28515625" customWidth="1"/>
    <col min="14" max="14" width="8.7109375" customWidth="1"/>
    <col min="15" max="15" width="20.5703125" customWidth="1"/>
    <col min="16" max="16" width="13.7109375" customWidth="1"/>
    <col min="17" max="26" width="8.85546875" customWidth="1"/>
  </cols>
  <sheetData>
    <row r="1" spans="1:26" ht="13.5" customHeight="1">
      <c r="A1" s="2633" t="s">
        <v>3</v>
      </c>
      <c r="B1" s="2634"/>
      <c r="C1" s="2634"/>
      <c r="D1" s="2634"/>
      <c r="E1" s="2634"/>
      <c r="F1" s="2634"/>
      <c r="G1" s="2634"/>
      <c r="H1" s="2634"/>
      <c r="I1" s="2634"/>
      <c r="J1" s="2634"/>
      <c r="K1" s="2634"/>
      <c r="L1" s="2634"/>
      <c r="M1" s="2634"/>
      <c r="N1" s="2635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3.5" customHeight="1">
      <c r="A2" s="2636" t="s">
        <v>5</v>
      </c>
      <c r="B2" s="2590"/>
      <c r="C2" s="2590"/>
      <c r="D2" s="2590"/>
      <c r="E2" s="2590"/>
      <c r="F2" s="2590"/>
      <c r="G2" s="2590"/>
      <c r="H2" s="2590"/>
      <c r="I2" s="2590"/>
      <c r="J2" s="2590"/>
      <c r="K2" s="2590"/>
      <c r="L2" s="2590"/>
      <c r="M2" s="2590"/>
      <c r="N2" s="2637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3.5" customHeight="1">
      <c r="A3" s="14" t="s">
        <v>11</v>
      </c>
      <c r="B3" s="15"/>
      <c r="C3" s="16"/>
      <c r="D3" s="16"/>
      <c r="E3" s="17"/>
      <c r="F3" s="4"/>
      <c r="G3" s="18"/>
      <c r="H3" s="4"/>
      <c r="I3" s="4"/>
      <c r="J3" s="4"/>
      <c r="K3" s="19"/>
      <c r="L3" s="2644" t="s">
        <v>23</v>
      </c>
      <c r="M3" s="2565"/>
      <c r="N3" s="2645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8.75" customHeight="1">
      <c r="A4" s="2642" t="s">
        <v>27</v>
      </c>
      <c r="B4" s="2639"/>
      <c r="C4" s="2639"/>
      <c r="D4" s="2639"/>
      <c r="E4" s="2639"/>
      <c r="F4" s="2639"/>
      <c r="G4" s="2643"/>
      <c r="H4" s="2638" t="s">
        <v>36</v>
      </c>
      <c r="I4" s="2639"/>
      <c r="J4" s="2639"/>
      <c r="K4" s="2639"/>
      <c r="L4" s="2639"/>
      <c r="M4" s="2639"/>
      <c r="N4" s="2640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8" customHeight="1">
      <c r="A5" s="2596" t="s">
        <v>4</v>
      </c>
      <c r="B5" s="2604" t="s">
        <v>6</v>
      </c>
      <c r="C5" s="2641" t="s">
        <v>8</v>
      </c>
      <c r="D5" s="24" t="s">
        <v>10</v>
      </c>
      <c r="E5" s="24" t="s">
        <v>14</v>
      </c>
      <c r="F5" s="2628" t="s">
        <v>40</v>
      </c>
      <c r="G5" s="2578"/>
      <c r="H5" s="2604" t="s">
        <v>4</v>
      </c>
      <c r="I5" s="2604" t="s">
        <v>6</v>
      </c>
      <c r="J5" s="2604" t="s">
        <v>8</v>
      </c>
      <c r="K5" s="24" t="s">
        <v>10</v>
      </c>
      <c r="L5" s="24" t="s">
        <v>14</v>
      </c>
      <c r="M5" s="2628" t="s">
        <v>40</v>
      </c>
      <c r="N5" s="2646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3.5" customHeight="1">
      <c r="A6" s="2595"/>
      <c r="B6" s="2559"/>
      <c r="C6" s="2569"/>
      <c r="D6" s="31" t="s">
        <v>29</v>
      </c>
      <c r="E6" s="21" t="s">
        <v>30</v>
      </c>
      <c r="F6" s="31" t="s">
        <v>32</v>
      </c>
      <c r="G6" s="33" t="s">
        <v>34</v>
      </c>
      <c r="H6" s="2559"/>
      <c r="I6" s="2559"/>
      <c r="J6" s="2559"/>
      <c r="K6" s="21" t="s">
        <v>29</v>
      </c>
      <c r="L6" s="21" t="s">
        <v>30</v>
      </c>
      <c r="M6" s="21"/>
      <c r="N6" s="37" t="s">
        <v>34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4" customHeight="1">
      <c r="A7" s="2627" t="s">
        <v>49</v>
      </c>
      <c r="B7" s="2577"/>
      <c r="C7" s="2578"/>
      <c r="D7" s="21">
        <f t="shared" ref="D7:E7" si="0">SUM(D27,D33,D39,D45,D8,D57)</f>
        <v>1831214498</v>
      </c>
      <c r="E7" s="21">
        <f t="shared" si="0"/>
        <v>1790788608</v>
      </c>
      <c r="F7" s="76">
        <f t="shared" ref="F7:F8" si="1">E7-D7</f>
        <v>-40425890</v>
      </c>
      <c r="G7" s="83">
        <f t="shared" ref="G7:G8" si="2">F7/D7</f>
        <v>-2.207599931310723E-2</v>
      </c>
      <c r="H7" s="2628" t="s">
        <v>49</v>
      </c>
      <c r="I7" s="2578"/>
      <c r="J7" s="97">
        <f>SUM(J8,J16,J21,J30,J36,J55,J62)</f>
        <v>0.99988831735967798</v>
      </c>
      <c r="K7" s="76">
        <f t="shared" ref="K7:L7" si="3">SUM(K8+K16+K21+K30+K36+K55+K58+K62)</f>
        <v>1831214498</v>
      </c>
      <c r="L7" s="76">
        <f t="shared" si="3"/>
        <v>1790788608</v>
      </c>
      <c r="M7" s="76">
        <f>L7-K7</f>
        <v>-40425890</v>
      </c>
      <c r="N7" s="116">
        <f t="shared" ref="N7:N8" si="4">M7/K7</f>
        <v>-2.207599931310723E-2</v>
      </c>
      <c r="O7" s="8">
        <f>L7-E7</f>
        <v>0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9.75" customHeight="1">
      <c r="A8" s="2596" t="s">
        <v>52</v>
      </c>
      <c r="B8" s="2605" t="s">
        <v>53</v>
      </c>
      <c r="C8" s="2600"/>
      <c r="D8" s="2601">
        <f t="shared" ref="D8:E8" si="5">SUM(D10:D21)</f>
        <v>18080000</v>
      </c>
      <c r="E8" s="2601">
        <f t="shared" si="5"/>
        <v>16945000</v>
      </c>
      <c r="F8" s="2601">
        <f t="shared" si="1"/>
        <v>-1135000</v>
      </c>
      <c r="G8" s="2632">
        <f t="shared" si="2"/>
        <v>-6.2776548672566365E-2</v>
      </c>
      <c r="H8" s="2604" t="s">
        <v>54</v>
      </c>
      <c r="I8" s="2621" t="s">
        <v>53</v>
      </c>
      <c r="J8" s="2622">
        <f>L8/L7</f>
        <v>0.37790884249359707</v>
      </c>
      <c r="K8" s="2619">
        <f t="shared" ref="K8:M8" si="6">SUM(K10:K15)</f>
        <v>692485050</v>
      </c>
      <c r="L8" s="2619">
        <f t="shared" si="6"/>
        <v>676754850</v>
      </c>
      <c r="M8" s="2619">
        <f t="shared" si="6"/>
        <v>-15730200</v>
      </c>
      <c r="N8" s="2620">
        <f t="shared" si="4"/>
        <v>-2.2715580646831292E-2</v>
      </c>
      <c r="O8" s="8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3.5" customHeight="1">
      <c r="A9" s="2594"/>
      <c r="B9" s="2629"/>
      <c r="C9" s="2630"/>
      <c r="D9" s="2631"/>
      <c r="E9" s="2631"/>
      <c r="F9" s="2631"/>
      <c r="G9" s="2631"/>
      <c r="H9" s="2562"/>
      <c r="I9" s="2559"/>
      <c r="J9" s="2559"/>
      <c r="K9" s="2559"/>
      <c r="L9" s="2559"/>
      <c r="M9" s="2559"/>
      <c r="N9" s="2618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7.5" customHeight="1">
      <c r="A10" s="2594"/>
      <c r="B10" s="2604" t="s">
        <v>52</v>
      </c>
      <c r="C10" s="2604" t="s">
        <v>93</v>
      </c>
      <c r="D10" s="2598">
        <f>SUM(세입1!G6)</f>
        <v>6600000</v>
      </c>
      <c r="E10" s="2598">
        <f>SUM(세입1!H6)</f>
        <v>6765000</v>
      </c>
      <c r="F10" s="2598">
        <f>E10-D10</f>
        <v>165000</v>
      </c>
      <c r="G10" s="2610">
        <f>F10/D10</f>
        <v>2.5000000000000001E-2</v>
      </c>
      <c r="H10" s="2562"/>
      <c r="I10" s="2604" t="s">
        <v>59</v>
      </c>
      <c r="J10" s="2604" t="s">
        <v>63</v>
      </c>
      <c r="K10" s="2598">
        <f>SUM(세출1!G7)</f>
        <v>495605580</v>
      </c>
      <c r="L10" s="2598">
        <f>SUM(세출1!H7)</f>
        <v>490312200</v>
      </c>
      <c r="M10" s="2598">
        <f>L10-K10</f>
        <v>-5293380</v>
      </c>
      <c r="N10" s="2617">
        <f>M10/K10</f>
        <v>-1.0680630351256337E-2</v>
      </c>
      <c r="O10" s="8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5.25" customHeight="1">
      <c r="A11" s="2594"/>
      <c r="B11" s="2562"/>
      <c r="C11" s="2562"/>
      <c r="D11" s="2562"/>
      <c r="E11" s="2562"/>
      <c r="F11" s="2562"/>
      <c r="G11" s="2562"/>
      <c r="H11" s="2562"/>
      <c r="I11" s="2562"/>
      <c r="J11" s="2559"/>
      <c r="K11" s="2559"/>
      <c r="L11" s="2559"/>
      <c r="M11" s="2559"/>
      <c r="N11" s="2618"/>
      <c r="O11" s="8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3.5" customHeight="1">
      <c r="A12" s="2594"/>
      <c r="B12" s="2562"/>
      <c r="C12" s="2562"/>
      <c r="D12" s="2562"/>
      <c r="E12" s="2562"/>
      <c r="F12" s="2562"/>
      <c r="G12" s="2562"/>
      <c r="H12" s="2562"/>
      <c r="I12" s="2562"/>
      <c r="J12" s="31" t="s">
        <v>26</v>
      </c>
      <c r="K12" s="185">
        <f>SUM(세출1!G53)</f>
        <v>83362110</v>
      </c>
      <c r="L12" s="185">
        <f>SUM(세출1!H53)</f>
        <v>74783480</v>
      </c>
      <c r="M12" s="185">
        <f t="shared" ref="M12:M15" si="7">L12-K12</f>
        <v>-8578630</v>
      </c>
      <c r="N12" s="194">
        <f t="shared" ref="N12:N16" si="8">M12/K12</f>
        <v>-0.10290802380122097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3.5" customHeight="1">
      <c r="A13" s="2594"/>
      <c r="B13" s="2562"/>
      <c r="C13" s="2559"/>
      <c r="D13" s="2559"/>
      <c r="E13" s="2559"/>
      <c r="F13" s="2559"/>
      <c r="G13" s="2559"/>
      <c r="H13" s="2562"/>
      <c r="I13" s="2562"/>
      <c r="J13" s="31" t="s">
        <v>129</v>
      </c>
      <c r="K13" s="185">
        <f>SUM(세출1!G95)</f>
        <v>49931490</v>
      </c>
      <c r="L13" s="185">
        <f>SUM(세출1!O95)</f>
        <v>49750280</v>
      </c>
      <c r="M13" s="185">
        <f t="shared" si="7"/>
        <v>-181210</v>
      </c>
      <c r="N13" s="194">
        <f t="shared" si="8"/>
        <v>-3.6291726924231583E-3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3.5" customHeight="1">
      <c r="A14" s="2594"/>
      <c r="B14" s="2562"/>
      <c r="C14" s="2604" t="s">
        <v>131</v>
      </c>
      <c r="D14" s="2598">
        <f>SUM(세입1!G12)</f>
        <v>7680000</v>
      </c>
      <c r="E14" s="2598">
        <f>SUM(세입1!H12)</f>
        <v>7680000</v>
      </c>
      <c r="F14" s="2598">
        <f>E14-D14</f>
        <v>0</v>
      </c>
      <c r="G14" s="2610">
        <f>F14/D14</f>
        <v>0</v>
      </c>
      <c r="H14" s="2562"/>
      <c r="I14" s="2562"/>
      <c r="J14" s="31" t="s">
        <v>137</v>
      </c>
      <c r="K14" s="185">
        <f>SUM(세출1!G99)</f>
        <v>63485870</v>
      </c>
      <c r="L14" s="185">
        <f>SUM(세출1!H99)</f>
        <v>61808890</v>
      </c>
      <c r="M14" s="185">
        <f t="shared" si="7"/>
        <v>-1676980</v>
      </c>
      <c r="N14" s="194">
        <f t="shared" si="8"/>
        <v>-2.6415011718355596E-2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3.5" customHeight="1">
      <c r="A15" s="2594"/>
      <c r="B15" s="2562"/>
      <c r="C15" s="2562"/>
      <c r="D15" s="2562"/>
      <c r="E15" s="2562"/>
      <c r="F15" s="2562"/>
      <c r="G15" s="2562"/>
      <c r="H15" s="2562"/>
      <c r="I15" s="2559"/>
      <c r="J15" s="31" t="s">
        <v>141</v>
      </c>
      <c r="K15" s="185">
        <f>SUM(세출1!G105)</f>
        <v>100000</v>
      </c>
      <c r="L15" s="185">
        <f>SUM(세출1!H105)</f>
        <v>100000</v>
      </c>
      <c r="M15" s="185">
        <f t="shared" si="7"/>
        <v>0</v>
      </c>
      <c r="N15" s="194">
        <f t="shared" si="8"/>
        <v>0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2.75" customHeight="1">
      <c r="A16" s="2594"/>
      <c r="B16" s="2562"/>
      <c r="C16" s="2559"/>
      <c r="D16" s="2559"/>
      <c r="E16" s="2559"/>
      <c r="F16" s="2559"/>
      <c r="G16" s="2559"/>
      <c r="H16" s="2562"/>
      <c r="I16" s="2621" t="s">
        <v>53</v>
      </c>
      <c r="J16" s="2622">
        <f>L16/L7</f>
        <v>6.734463211416632E-3</v>
      </c>
      <c r="K16" s="2619">
        <f t="shared" ref="K16:L16" si="9">SUM(K18:K20)</f>
        <v>12060000</v>
      </c>
      <c r="L16" s="2619">
        <f t="shared" si="9"/>
        <v>12060000</v>
      </c>
      <c r="M16" s="2619">
        <f>SUM(L16-K16)</f>
        <v>0</v>
      </c>
      <c r="N16" s="2620">
        <f t="shared" si="8"/>
        <v>0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9.75" customHeight="1">
      <c r="A17" s="2594"/>
      <c r="B17" s="2562"/>
      <c r="C17" s="2615" t="s">
        <v>145</v>
      </c>
      <c r="D17" s="2598">
        <f>SUM(세입1!G16)</f>
        <v>1000000</v>
      </c>
      <c r="E17" s="2598">
        <f>SUM(세입1!H16)</f>
        <v>1000000</v>
      </c>
      <c r="F17" s="2598">
        <f>SUM(세입1!I16)</f>
        <v>0</v>
      </c>
      <c r="G17" s="2610">
        <f>F17/D17</f>
        <v>0</v>
      </c>
      <c r="H17" s="2562"/>
      <c r="I17" s="2559"/>
      <c r="J17" s="2559"/>
      <c r="K17" s="2559"/>
      <c r="L17" s="2559"/>
      <c r="M17" s="2559"/>
      <c r="N17" s="2618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9.5" customHeight="1">
      <c r="A18" s="2594"/>
      <c r="B18" s="2562"/>
      <c r="C18" s="2559"/>
      <c r="D18" s="2559"/>
      <c r="E18" s="2559"/>
      <c r="F18" s="2559"/>
      <c r="G18" s="2559"/>
      <c r="H18" s="2562"/>
      <c r="I18" s="2604" t="s">
        <v>155</v>
      </c>
      <c r="J18" s="31" t="s">
        <v>156</v>
      </c>
      <c r="K18" s="185">
        <f>SUM(세출1!G111)</f>
        <v>8500000</v>
      </c>
      <c r="L18" s="185">
        <f>SUM(세출1!O111)</f>
        <v>8500000</v>
      </c>
      <c r="M18" s="185">
        <f t="shared" ref="M18:M21" si="10">SUM(L18-K18)</f>
        <v>0</v>
      </c>
      <c r="N18" s="194">
        <f t="shared" ref="N18:N21" si="11">M18/K18</f>
        <v>0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7.25" customHeight="1">
      <c r="A19" s="2594"/>
      <c r="B19" s="2562"/>
      <c r="C19" s="2604" t="s">
        <v>161</v>
      </c>
      <c r="D19" s="2598">
        <f>세입1!G20</f>
        <v>2800000</v>
      </c>
      <c r="E19" s="2598">
        <f>세입1!H20</f>
        <v>1500000</v>
      </c>
      <c r="F19" s="2598">
        <f>세입1!I20</f>
        <v>-1300000</v>
      </c>
      <c r="G19" s="2610">
        <f>F19/D19</f>
        <v>-0.4642857142857143</v>
      </c>
      <c r="H19" s="2562"/>
      <c r="I19" s="2562"/>
      <c r="J19" s="31" t="s">
        <v>162</v>
      </c>
      <c r="K19" s="185">
        <f>SUM(세출1!G113)</f>
        <v>1500000</v>
      </c>
      <c r="L19" s="185">
        <f>SUM(세출1!O113)</f>
        <v>1500000</v>
      </c>
      <c r="M19" s="185">
        <f t="shared" si="10"/>
        <v>0</v>
      </c>
      <c r="N19" s="194">
        <f t="shared" si="11"/>
        <v>0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7.25" customHeight="1">
      <c r="A20" s="2594"/>
      <c r="B20" s="2562"/>
      <c r="C20" s="2562"/>
      <c r="D20" s="2562"/>
      <c r="E20" s="2562"/>
      <c r="F20" s="2562"/>
      <c r="G20" s="2562"/>
      <c r="H20" s="2562"/>
      <c r="I20" s="2559"/>
      <c r="J20" s="31" t="s">
        <v>163</v>
      </c>
      <c r="K20" s="185">
        <f>SUM(세출1!G115)</f>
        <v>2060000</v>
      </c>
      <c r="L20" s="185">
        <f>SUM(세출1!O115)</f>
        <v>2060000</v>
      </c>
      <c r="M20" s="185">
        <f t="shared" si="10"/>
        <v>0</v>
      </c>
      <c r="N20" s="194">
        <f t="shared" si="11"/>
        <v>0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8.75" customHeight="1">
      <c r="A21" s="2594"/>
      <c r="B21" s="2559"/>
      <c r="C21" s="2559"/>
      <c r="D21" s="2559"/>
      <c r="E21" s="2559"/>
      <c r="F21" s="2559"/>
      <c r="G21" s="2559"/>
      <c r="H21" s="2562"/>
      <c r="I21" s="2621" t="s">
        <v>53</v>
      </c>
      <c r="J21" s="2622">
        <f>L21/L7</f>
        <v>5.007490420667228E-2</v>
      </c>
      <c r="K21" s="2601">
        <f t="shared" ref="K21:L21" si="12">SUM(K23:K29)</f>
        <v>86280898</v>
      </c>
      <c r="L21" s="2601">
        <f t="shared" si="12"/>
        <v>89673568</v>
      </c>
      <c r="M21" s="2601">
        <f t="shared" si="10"/>
        <v>3392670</v>
      </c>
      <c r="N21" s="2620">
        <f t="shared" si="11"/>
        <v>3.9321218005867298E-2</v>
      </c>
      <c r="O21" s="9"/>
      <c r="P21" s="8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7.5" customHeight="1">
      <c r="A22" s="2593" t="s">
        <v>169</v>
      </c>
      <c r="B22" s="2605" t="s">
        <v>53</v>
      </c>
      <c r="C22" s="2600"/>
      <c r="D22" s="2601">
        <f t="shared" ref="D22:E22" si="13">SUM(D24)</f>
        <v>0</v>
      </c>
      <c r="E22" s="2601">
        <f t="shared" si="13"/>
        <v>0</v>
      </c>
      <c r="F22" s="2601">
        <f>E22-D22</f>
        <v>0</v>
      </c>
      <c r="G22" s="2632">
        <v>0</v>
      </c>
      <c r="H22" s="2562"/>
      <c r="I22" s="2559"/>
      <c r="J22" s="2559"/>
      <c r="K22" s="2559"/>
      <c r="L22" s="2559"/>
      <c r="M22" s="2559"/>
      <c r="N22" s="2618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.75" customHeight="1">
      <c r="A23" s="2594"/>
      <c r="B23" s="2575"/>
      <c r="C23" s="2569"/>
      <c r="D23" s="2559"/>
      <c r="E23" s="2559"/>
      <c r="F23" s="2559"/>
      <c r="G23" s="2559"/>
      <c r="H23" s="2562"/>
      <c r="I23" s="2604" t="s">
        <v>170</v>
      </c>
      <c r="J23" s="31" t="s">
        <v>172</v>
      </c>
      <c r="K23" s="185">
        <f>SUM(세출1!G121)</f>
        <v>400000</v>
      </c>
      <c r="L23" s="185">
        <f>SUM(세출1!H121)</f>
        <v>400000</v>
      </c>
      <c r="M23" s="185">
        <f t="shared" ref="M23:M30" si="14">SUM(L23-K23)</f>
        <v>0</v>
      </c>
      <c r="N23" s="194">
        <f t="shared" ref="N23:N30" si="15">M23/K23</f>
        <v>0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3.5" customHeight="1">
      <c r="A24" s="2594"/>
      <c r="B24" s="2612" t="s">
        <v>159</v>
      </c>
      <c r="C24" s="2604" t="s">
        <v>159</v>
      </c>
      <c r="D24" s="2598">
        <f>SUM(세입1!G27)</f>
        <v>0</v>
      </c>
      <c r="E24" s="2598">
        <f>SUM(세입1!H27)</f>
        <v>0</v>
      </c>
      <c r="F24" s="2598">
        <f>E24-D24</f>
        <v>0</v>
      </c>
      <c r="G24" s="2611">
        <v>0</v>
      </c>
      <c r="H24" s="2562"/>
      <c r="I24" s="2562"/>
      <c r="J24" s="31" t="s">
        <v>179</v>
      </c>
      <c r="K24" s="185">
        <f>SUM(세출1!G123)</f>
        <v>27860898</v>
      </c>
      <c r="L24" s="185">
        <f>SUM(세출1!H123)</f>
        <v>40203568</v>
      </c>
      <c r="M24" s="185">
        <f t="shared" si="14"/>
        <v>12342670</v>
      </c>
      <c r="N24" s="194">
        <f t="shared" si="15"/>
        <v>0.44301048731451514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3.5" customHeight="1">
      <c r="A25" s="2594"/>
      <c r="B25" s="2574"/>
      <c r="C25" s="2562"/>
      <c r="D25" s="2562"/>
      <c r="E25" s="2562"/>
      <c r="F25" s="2562"/>
      <c r="G25" s="2568"/>
      <c r="H25" s="2562"/>
      <c r="I25" s="2562"/>
      <c r="J25" s="31" t="s">
        <v>182</v>
      </c>
      <c r="K25" s="185">
        <f>SUM(세출1!G131)</f>
        <v>22240000</v>
      </c>
      <c r="L25" s="185">
        <f>SUM(세출1!H131)</f>
        <v>19500000</v>
      </c>
      <c r="M25" s="185">
        <f t="shared" si="14"/>
        <v>-2740000</v>
      </c>
      <c r="N25" s="194">
        <f t="shared" si="15"/>
        <v>-0.12320143884892086</v>
      </c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3.5" customHeight="1">
      <c r="A26" s="2595"/>
      <c r="B26" s="2575"/>
      <c r="C26" s="2559"/>
      <c r="D26" s="2559"/>
      <c r="E26" s="2559"/>
      <c r="F26" s="2562"/>
      <c r="G26" s="2568"/>
      <c r="H26" s="2562"/>
      <c r="I26" s="2562"/>
      <c r="J26" s="31" t="s">
        <v>185</v>
      </c>
      <c r="K26" s="185">
        <f>SUM(세출1!G137)</f>
        <v>8000000</v>
      </c>
      <c r="L26" s="185">
        <f>SUM(세출1!H137)</f>
        <v>7600000</v>
      </c>
      <c r="M26" s="185">
        <f t="shared" si="14"/>
        <v>-400000</v>
      </c>
      <c r="N26" s="194">
        <f t="shared" si="15"/>
        <v>-0.05</v>
      </c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3.5" customHeight="1">
      <c r="A27" s="2593" t="s">
        <v>188</v>
      </c>
      <c r="B27" s="2605" t="s">
        <v>53</v>
      </c>
      <c r="C27" s="2600"/>
      <c r="D27" s="2601">
        <f t="shared" ref="D27:E27" si="16">SUM(D29:D32)</f>
        <v>1443948060</v>
      </c>
      <c r="E27" s="2601">
        <f t="shared" si="16"/>
        <v>1438637170</v>
      </c>
      <c r="F27" s="2601">
        <f>E27-D27</f>
        <v>-5310890</v>
      </c>
      <c r="G27" s="2607">
        <f>F27/D27</f>
        <v>-3.6780339591993357E-3</v>
      </c>
      <c r="H27" s="2562"/>
      <c r="I27" s="2562"/>
      <c r="J27" s="31" t="s">
        <v>193</v>
      </c>
      <c r="K27" s="185">
        <f>SUM(세출1!G141)</f>
        <v>4800000</v>
      </c>
      <c r="L27" s="185">
        <f>SUM(세출1!H141)</f>
        <v>4140000</v>
      </c>
      <c r="M27" s="185">
        <f t="shared" si="14"/>
        <v>-660000</v>
      </c>
      <c r="N27" s="194">
        <f t="shared" si="15"/>
        <v>-0.13750000000000001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3.5" customHeight="1">
      <c r="A28" s="2594"/>
      <c r="B28" s="2575"/>
      <c r="C28" s="2569"/>
      <c r="D28" s="2559"/>
      <c r="E28" s="2559"/>
      <c r="F28" s="2559"/>
      <c r="G28" s="2608"/>
      <c r="H28" s="2562"/>
      <c r="I28" s="2562"/>
      <c r="J28" s="31" t="s">
        <v>197</v>
      </c>
      <c r="K28" s="185">
        <f>SUM(세출1!G145)</f>
        <v>3500000</v>
      </c>
      <c r="L28" s="185">
        <f>SUM(세출1!H145)</f>
        <v>2400000</v>
      </c>
      <c r="M28" s="185">
        <f t="shared" si="14"/>
        <v>-1100000</v>
      </c>
      <c r="N28" s="194">
        <f t="shared" si="15"/>
        <v>-0.31428571428571428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3.5" customHeight="1">
      <c r="A29" s="2594"/>
      <c r="B29" s="2604" t="s">
        <v>167</v>
      </c>
      <c r="C29" s="2648" t="s">
        <v>171</v>
      </c>
      <c r="D29" s="2598">
        <f>SUM(세입1!G30)</f>
        <v>736912000</v>
      </c>
      <c r="E29" s="2598">
        <f>SUM(세입1!H30)</f>
        <v>736912000</v>
      </c>
      <c r="F29" s="2598">
        <f>E29-D29</f>
        <v>0</v>
      </c>
      <c r="G29" s="2611">
        <f>F29/D29</f>
        <v>0</v>
      </c>
      <c r="H29" s="2559"/>
      <c r="I29" s="2559"/>
      <c r="J29" s="31" t="s">
        <v>203</v>
      </c>
      <c r="K29" s="185">
        <f>SUM(세출1!G147)</f>
        <v>19480000</v>
      </c>
      <c r="L29" s="185">
        <f>SUM(세출1!H147)</f>
        <v>15430000</v>
      </c>
      <c r="M29" s="185">
        <f t="shared" si="14"/>
        <v>-4050000</v>
      </c>
      <c r="N29" s="194">
        <f t="shared" si="15"/>
        <v>-0.20790554414784393</v>
      </c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3.5" customHeight="1">
      <c r="A30" s="2594"/>
      <c r="B30" s="2562"/>
      <c r="C30" s="2575"/>
      <c r="D30" s="2559"/>
      <c r="E30" s="2559"/>
      <c r="F30" s="2559"/>
      <c r="G30" s="2569"/>
      <c r="H30" s="2604" t="s">
        <v>204</v>
      </c>
      <c r="I30" s="2621" t="s">
        <v>53</v>
      </c>
      <c r="J30" s="2622">
        <f>L30/L7</f>
        <v>9.213817826565043E-3</v>
      </c>
      <c r="K30" s="2601">
        <f t="shared" ref="K30:L30" si="17">SUM(K33:K35)</f>
        <v>22500000</v>
      </c>
      <c r="L30" s="2601">
        <f t="shared" si="17"/>
        <v>16500000</v>
      </c>
      <c r="M30" s="2601">
        <f t="shared" si="14"/>
        <v>-6000000</v>
      </c>
      <c r="N30" s="2620">
        <f t="shared" si="15"/>
        <v>-0.26666666666666666</v>
      </c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3.5" customHeight="1">
      <c r="A31" s="2594"/>
      <c r="B31" s="2562"/>
      <c r="C31" s="2647" t="s">
        <v>177</v>
      </c>
      <c r="D31" s="2598">
        <f>SUM(세입1!G32)</f>
        <v>707036060</v>
      </c>
      <c r="E31" s="2598">
        <f>SUM(세입1!H32)</f>
        <v>701725170</v>
      </c>
      <c r="F31" s="2598">
        <f>E31-D31</f>
        <v>-5310890</v>
      </c>
      <c r="G31" s="2611">
        <f>F31/D31</f>
        <v>-7.5114839262936601E-3</v>
      </c>
      <c r="H31" s="2562"/>
      <c r="I31" s="2562"/>
      <c r="J31" s="2562"/>
      <c r="K31" s="2562"/>
      <c r="L31" s="2562"/>
      <c r="M31" s="2562"/>
      <c r="N31" s="2626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3.5" customHeight="1">
      <c r="A32" s="2595"/>
      <c r="B32" s="2559"/>
      <c r="C32" s="2575"/>
      <c r="D32" s="2559"/>
      <c r="E32" s="2559"/>
      <c r="F32" s="2559"/>
      <c r="G32" s="2569"/>
      <c r="H32" s="2562"/>
      <c r="I32" s="2559"/>
      <c r="J32" s="2559"/>
      <c r="K32" s="2559"/>
      <c r="L32" s="2559"/>
      <c r="M32" s="2559"/>
      <c r="N32" s="2618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3.5" customHeight="1">
      <c r="A33" s="2593" t="s">
        <v>209</v>
      </c>
      <c r="B33" s="2605" t="s">
        <v>53</v>
      </c>
      <c r="C33" s="2600"/>
      <c r="D33" s="2601">
        <f t="shared" ref="D33:E33" si="18">SUM(D35:D38)</f>
        <v>253670000</v>
      </c>
      <c r="E33" s="2601">
        <f t="shared" si="18"/>
        <v>218690000</v>
      </c>
      <c r="F33" s="2601">
        <f>E33-D33</f>
        <v>-34980000</v>
      </c>
      <c r="G33" s="2607">
        <f>F33/D33</f>
        <v>-0.13789569125241455</v>
      </c>
      <c r="H33" s="2562"/>
      <c r="I33" s="2604" t="s">
        <v>210</v>
      </c>
      <c r="J33" s="25" t="s">
        <v>210</v>
      </c>
      <c r="K33" s="185">
        <f>SUM(세출1!G157)</f>
        <v>5000000</v>
      </c>
      <c r="L33" s="185">
        <f>SUM(세출1!H157)</f>
        <v>2000000</v>
      </c>
      <c r="M33" s="185">
        <f t="shared" ref="M33:M35" si="19">SUM(L33-K33)</f>
        <v>-3000000</v>
      </c>
      <c r="N33" s="397">
        <f t="shared" ref="N33:N35" si="20">M33/K33</f>
        <v>-0.6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3.5" customHeight="1">
      <c r="A34" s="2594"/>
      <c r="B34" s="2575"/>
      <c r="C34" s="2569"/>
      <c r="D34" s="2559"/>
      <c r="E34" s="2559"/>
      <c r="F34" s="2559"/>
      <c r="G34" s="2608"/>
      <c r="H34" s="2562"/>
      <c r="I34" s="2562"/>
      <c r="J34" s="25" t="s">
        <v>212</v>
      </c>
      <c r="K34" s="185">
        <f>SUM(세출1!G158)</f>
        <v>2500000</v>
      </c>
      <c r="L34" s="185">
        <f>SUM(세출1!H158)</f>
        <v>2500000</v>
      </c>
      <c r="M34" s="185">
        <f t="shared" si="19"/>
        <v>0</v>
      </c>
      <c r="N34" s="397">
        <f t="shared" si="20"/>
        <v>0</v>
      </c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3.5" customHeight="1">
      <c r="A35" s="2594"/>
      <c r="B35" s="2603" t="s">
        <v>208</v>
      </c>
      <c r="C35" s="2613" t="s">
        <v>211</v>
      </c>
      <c r="D35" s="2598">
        <f>SUM(세입1!G51)</f>
        <v>198670000</v>
      </c>
      <c r="E35" s="2598">
        <f>SUM(세입1!H51)</f>
        <v>168690000</v>
      </c>
      <c r="F35" s="2598">
        <f>E35-D35</f>
        <v>-29980000</v>
      </c>
      <c r="G35" s="2611">
        <f>F35/D35</f>
        <v>-0.15090350833039715</v>
      </c>
      <c r="H35" s="2559"/>
      <c r="I35" s="2559"/>
      <c r="J35" s="25" t="s">
        <v>217</v>
      </c>
      <c r="K35" s="185">
        <f>SUM(세출1!G161)</f>
        <v>15000000</v>
      </c>
      <c r="L35" s="185">
        <f>SUM(세출1!H161)</f>
        <v>12000000</v>
      </c>
      <c r="M35" s="185">
        <f t="shared" si="19"/>
        <v>-3000000</v>
      </c>
      <c r="N35" s="397">
        <f t="shared" si="20"/>
        <v>-0.2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3.5" customHeight="1">
      <c r="A36" s="2594"/>
      <c r="B36" s="2562"/>
      <c r="C36" s="2614"/>
      <c r="D36" s="2559"/>
      <c r="E36" s="2559"/>
      <c r="F36" s="2559"/>
      <c r="G36" s="2569"/>
      <c r="H36" s="2604" t="s">
        <v>219</v>
      </c>
      <c r="I36" s="2621" t="s">
        <v>53</v>
      </c>
      <c r="J36" s="2622">
        <f>L36/L7</f>
        <v>0.54992542704403891</v>
      </c>
      <c r="K36" s="2601">
        <f t="shared" ref="K36:M36" si="21">SUM(K39:K54)</f>
        <v>1006888550</v>
      </c>
      <c r="L36" s="2601">
        <f t="shared" si="21"/>
        <v>984800190</v>
      </c>
      <c r="M36" s="2601">
        <f t="shared" si="21"/>
        <v>-22088360</v>
      </c>
      <c r="N36" s="2623">
        <f>SUM(M36/K36)</f>
        <v>-2.1937244196490267E-2</v>
      </c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3.5" customHeight="1">
      <c r="A37" s="2594"/>
      <c r="B37" s="2562"/>
      <c r="C37" s="2613" t="s">
        <v>231</v>
      </c>
      <c r="D37" s="2598">
        <f>SUM(세입1!G86)</f>
        <v>55000000</v>
      </c>
      <c r="E37" s="2598">
        <f>SUM(세입1!H86)</f>
        <v>50000000</v>
      </c>
      <c r="F37" s="2598">
        <f>E37-D37</f>
        <v>-5000000</v>
      </c>
      <c r="G37" s="2611">
        <f>F37/D37</f>
        <v>-9.0909090909090912E-2</v>
      </c>
      <c r="H37" s="2562"/>
      <c r="I37" s="2562"/>
      <c r="J37" s="2562"/>
      <c r="K37" s="2562"/>
      <c r="L37" s="2562"/>
      <c r="M37" s="2562"/>
      <c r="N37" s="2624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9" customHeight="1">
      <c r="A38" s="2595"/>
      <c r="B38" s="2559"/>
      <c r="C38" s="2614"/>
      <c r="D38" s="2562"/>
      <c r="E38" s="2559"/>
      <c r="F38" s="2559"/>
      <c r="G38" s="2569"/>
      <c r="H38" s="2562"/>
      <c r="I38" s="2559"/>
      <c r="J38" s="2559"/>
      <c r="K38" s="2559"/>
      <c r="L38" s="2559"/>
      <c r="M38" s="2559"/>
      <c r="N38" s="2625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5" customHeight="1">
      <c r="A39" s="2596" t="s">
        <v>246</v>
      </c>
      <c r="B39" s="2599" t="s">
        <v>53</v>
      </c>
      <c r="C39" s="2600"/>
      <c r="D39" s="2601">
        <f t="shared" ref="D39:E39" si="22">SUM(D41:D44)</f>
        <v>34000000</v>
      </c>
      <c r="E39" s="2601">
        <f t="shared" si="22"/>
        <v>34000000</v>
      </c>
      <c r="F39" s="2601">
        <f>E39-D39</f>
        <v>0</v>
      </c>
      <c r="G39" s="2607">
        <f>F39/D39</f>
        <v>0</v>
      </c>
      <c r="H39" s="2562"/>
      <c r="I39" s="2653" t="s">
        <v>250</v>
      </c>
      <c r="J39" s="450" t="s">
        <v>252</v>
      </c>
      <c r="K39" s="185">
        <f>SUM(세출1!G168)</f>
        <v>1000000</v>
      </c>
      <c r="L39" s="185">
        <f>SUM(세출1!H168)</f>
        <v>500000</v>
      </c>
      <c r="M39" s="185">
        <f t="shared" ref="M39:M41" si="23">SUM(L39-K39)</f>
        <v>-500000</v>
      </c>
      <c r="N39" s="397">
        <f t="shared" ref="N39:N53" si="24">M39/K39</f>
        <v>-0.5</v>
      </c>
      <c r="O39" s="9"/>
      <c r="P39" s="9"/>
      <c r="Q39" s="9"/>
      <c r="R39" s="454"/>
      <c r="S39" s="9"/>
      <c r="T39" s="9"/>
      <c r="U39" s="9"/>
      <c r="V39" s="9"/>
      <c r="W39" s="9"/>
      <c r="X39" s="9"/>
      <c r="Y39" s="9"/>
      <c r="Z39" s="9"/>
    </row>
    <row r="40" spans="1:26" ht="13.5" customHeight="1">
      <c r="A40" s="2594"/>
      <c r="B40" s="2575"/>
      <c r="C40" s="2569"/>
      <c r="D40" s="2559"/>
      <c r="E40" s="2559"/>
      <c r="F40" s="2559"/>
      <c r="G40" s="2608"/>
      <c r="H40" s="2562"/>
      <c r="I40" s="2562"/>
      <c r="J40" s="450" t="s">
        <v>257</v>
      </c>
      <c r="K40" s="185">
        <f>SUM(세출1!G171)</f>
        <v>7700000</v>
      </c>
      <c r="L40" s="185">
        <f>SUM(세출1!H171)</f>
        <v>8220000</v>
      </c>
      <c r="M40" s="185">
        <f t="shared" si="23"/>
        <v>520000</v>
      </c>
      <c r="N40" s="397">
        <f t="shared" si="24"/>
        <v>6.7532467532467527E-2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3.5" customHeight="1">
      <c r="A41" s="2594"/>
      <c r="B41" s="2615" t="s">
        <v>246</v>
      </c>
      <c r="C41" s="2616" t="s">
        <v>264</v>
      </c>
      <c r="D41" s="2606">
        <f>SUM(세입1!G89)</f>
        <v>30000000</v>
      </c>
      <c r="E41" s="2606">
        <f>SUM(세입1!H89)</f>
        <v>30000000</v>
      </c>
      <c r="F41" s="2606">
        <f>E41-D41</f>
        <v>0</v>
      </c>
      <c r="G41" s="2609">
        <f>F41/D41</f>
        <v>0</v>
      </c>
      <c r="H41" s="2562"/>
      <c r="I41" s="2559"/>
      <c r="J41" s="450" t="s">
        <v>272</v>
      </c>
      <c r="K41" s="185">
        <f>SUM(세출1!G178)</f>
        <v>27850000</v>
      </c>
      <c r="L41" s="185">
        <f>SUM(세출1!H178)</f>
        <v>26750000</v>
      </c>
      <c r="M41" s="185">
        <f t="shared" si="23"/>
        <v>-1100000</v>
      </c>
      <c r="N41" s="397">
        <f t="shared" si="24"/>
        <v>-3.949730700179533E-2</v>
      </c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5" customHeight="1">
      <c r="A42" s="2594"/>
      <c r="B42" s="2562"/>
      <c r="C42" s="2575"/>
      <c r="D42" s="2559"/>
      <c r="E42" s="2559"/>
      <c r="F42" s="2559"/>
      <c r="G42" s="2569"/>
      <c r="H42" s="2562"/>
      <c r="I42" s="2653" t="s">
        <v>282</v>
      </c>
      <c r="J42" s="450" t="s">
        <v>283</v>
      </c>
      <c r="K42" s="185">
        <f>SUM(세출1!G208)</f>
        <v>16920000</v>
      </c>
      <c r="L42" s="185">
        <f>SUM(세출1!H208)</f>
        <v>12795000</v>
      </c>
      <c r="M42" s="185">
        <f t="shared" ref="M42:M55" si="25">L42-K42</f>
        <v>-4125000</v>
      </c>
      <c r="N42" s="397">
        <f t="shared" si="24"/>
        <v>-0.24379432624113476</v>
      </c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3.5" customHeight="1">
      <c r="A43" s="2594"/>
      <c r="B43" s="2562"/>
      <c r="C43" s="2612" t="s">
        <v>288</v>
      </c>
      <c r="D43" s="2598">
        <f>SUM(세입1!G90)</f>
        <v>4000000</v>
      </c>
      <c r="E43" s="2598">
        <f>SUM(세입1!H90)</f>
        <v>4000000</v>
      </c>
      <c r="F43" s="2598">
        <f>E43-D43</f>
        <v>0</v>
      </c>
      <c r="G43" s="2609">
        <v>0</v>
      </c>
      <c r="H43" s="2562"/>
      <c r="I43" s="2562"/>
      <c r="J43" s="450" t="s">
        <v>298</v>
      </c>
      <c r="K43" s="185">
        <f>SUM(세출1!G219)</f>
        <v>518965000</v>
      </c>
      <c r="L43" s="185">
        <f>SUM(세출1!H219)</f>
        <v>510336840</v>
      </c>
      <c r="M43" s="185">
        <f t="shared" si="25"/>
        <v>-8628160</v>
      </c>
      <c r="N43" s="397">
        <f t="shared" si="24"/>
        <v>-1.6625706935920533E-2</v>
      </c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3.5" customHeight="1">
      <c r="A44" s="2595"/>
      <c r="B44" s="2559"/>
      <c r="C44" s="2575"/>
      <c r="D44" s="2559"/>
      <c r="E44" s="2559"/>
      <c r="F44" s="2559"/>
      <c r="G44" s="2569"/>
      <c r="H44" s="2562"/>
      <c r="I44" s="2562"/>
      <c r="J44" s="450" t="s">
        <v>302</v>
      </c>
      <c r="K44" s="185">
        <f>SUM(세출1!G264)</f>
        <v>10103000</v>
      </c>
      <c r="L44" s="185">
        <f>SUM(세출1!H264)</f>
        <v>8847800</v>
      </c>
      <c r="M44" s="185">
        <f t="shared" si="25"/>
        <v>-1255200</v>
      </c>
      <c r="N44" s="397">
        <f t="shared" si="24"/>
        <v>-0.12424032465604276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3.5" customHeight="1">
      <c r="A45" s="2593" t="s">
        <v>304</v>
      </c>
      <c r="B45" s="2599" t="s">
        <v>53</v>
      </c>
      <c r="C45" s="2600"/>
      <c r="D45" s="2601">
        <f>SUM(D48:D55)</f>
        <v>74716438</v>
      </c>
      <c r="E45" s="2601">
        <f>SUM(E48:E56)</f>
        <v>74716438</v>
      </c>
      <c r="F45" s="2601">
        <f>E45-D45</f>
        <v>0</v>
      </c>
      <c r="G45" s="2632">
        <f>F45/D45</f>
        <v>0</v>
      </c>
      <c r="H45" s="2562"/>
      <c r="I45" s="2559"/>
      <c r="J45" s="450" t="s">
        <v>308</v>
      </c>
      <c r="K45" s="185">
        <f>SUM(세출1!G277)</f>
        <v>4100000</v>
      </c>
      <c r="L45" s="185">
        <f>SUM(세출1!O277)</f>
        <v>2600000</v>
      </c>
      <c r="M45" s="185">
        <f t="shared" si="25"/>
        <v>-1500000</v>
      </c>
      <c r="N45" s="397">
        <f t="shared" si="24"/>
        <v>-0.36585365853658536</v>
      </c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3.5" customHeight="1">
      <c r="A46" s="2594"/>
      <c r="B46" s="2574"/>
      <c r="C46" s="2568"/>
      <c r="D46" s="2562"/>
      <c r="E46" s="2562"/>
      <c r="F46" s="2562"/>
      <c r="G46" s="2562"/>
      <c r="H46" s="2562"/>
      <c r="I46" s="2653" t="s">
        <v>316</v>
      </c>
      <c r="J46" s="450" t="s">
        <v>109</v>
      </c>
      <c r="K46" s="185">
        <f>SUM(세출1!G292)</f>
        <v>1900000</v>
      </c>
      <c r="L46" s="185">
        <f>SUM(세출1!H292)</f>
        <v>2400000</v>
      </c>
      <c r="M46" s="185">
        <f t="shared" si="25"/>
        <v>500000</v>
      </c>
      <c r="N46" s="397">
        <f t="shared" si="24"/>
        <v>0.26315789473684209</v>
      </c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3.5" customHeight="1">
      <c r="A47" s="2594"/>
      <c r="B47" s="2575"/>
      <c r="C47" s="2569"/>
      <c r="D47" s="2559"/>
      <c r="E47" s="2559"/>
      <c r="F47" s="2559"/>
      <c r="G47" s="2559"/>
      <c r="H47" s="2562"/>
      <c r="I47" s="2562"/>
      <c r="J47" s="450" t="s">
        <v>324</v>
      </c>
      <c r="K47" s="185">
        <f>SUM(세출1!G307)</f>
        <v>71760000</v>
      </c>
      <c r="L47" s="185">
        <f>SUM(세출1!H307)</f>
        <v>70060000</v>
      </c>
      <c r="M47" s="185">
        <f t="shared" si="25"/>
        <v>-1700000</v>
      </c>
      <c r="N47" s="397">
        <f t="shared" si="24"/>
        <v>-2.3690078037904124E-2</v>
      </c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.75" customHeight="1">
      <c r="A48" s="2594"/>
      <c r="B48" s="2604" t="s">
        <v>304</v>
      </c>
      <c r="C48" s="2603" t="s">
        <v>331</v>
      </c>
      <c r="D48" s="2598">
        <f>SUM(세입1!G92)</f>
        <v>19420397</v>
      </c>
      <c r="E48" s="2598">
        <f>SUM(세입1!H92)</f>
        <v>19420397</v>
      </c>
      <c r="F48" s="2598">
        <f>E48-D48</f>
        <v>0</v>
      </c>
      <c r="G48" s="2610">
        <f>F48/D48</f>
        <v>0</v>
      </c>
      <c r="H48" s="2562"/>
      <c r="I48" s="2559"/>
      <c r="J48" s="450" t="s">
        <v>342</v>
      </c>
      <c r="K48" s="185">
        <f>SUM(세출1!G347)</f>
        <v>17500000</v>
      </c>
      <c r="L48" s="185">
        <f>SUM(세출1!H347)</f>
        <v>13200000</v>
      </c>
      <c r="M48" s="185">
        <f t="shared" si="25"/>
        <v>-4300000</v>
      </c>
      <c r="N48" s="397">
        <f t="shared" si="24"/>
        <v>-0.24571428571428572</v>
      </c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.75" customHeight="1">
      <c r="A49" s="2594"/>
      <c r="B49" s="2562"/>
      <c r="C49" s="2562"/>
      <c r="D49" s="2562"/>
      <c r="E49" s="2562"/>
      <c r="F49" s="2562"/>
      <c r="G49" s="2562"/>
      <c r="H49" s="2562"/>
      <c r="I49" s="2604" t="s">
        <v>219</v>
      </c>
      <c r="J49" s="31" t="s">
        <v>351</v>
      </c>
      <c r="K49" s="185">
        <f>SUM(세출1!G375)</f>
        <v>47049000</v>
      </c>
      <c r="L49" s="185">
        <f>SUM(세출1!H375)</f>
        <v>47049000</v>
      </c>
      <c r="M49" s="185">
        <f t="shared" si="25"/>
        <v>0</v>
      </c>
      <c r="N49" s="397">
        <f t="shared" si="24"/>
        <v>0</v>
      </c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.75" customHeight="1">
      <c r="A50" s="2594"/>
      <c r="B50" s="2562"/>
      <c r="C50" s="2559"/>
      <c r="D50" s="2559"/>
      <c r="E50" s="2559"/>
      <c r="F50" s="2559"/>
      <c r="G50" s="2559"/>
      <c r="H50" s="2562"/>
      <c r="I50" s="2562"/>
      <c r="J50" s="31" t="s">
        <v>356</v>
      </c>
      <c r="K50" s="185">
        <f>SUM(세출1!G419)</f>
        <v>35100000</v>
      </c>
      <c r="L50" s="185">
        <f>SUM(세출1!H419)</f>
        <v>35100000</v>
      </c>
      <c r="M50" s="185">
        <f t="shared" si="25"/>
        <v>0</v>
      </c>
      <c r="N50" s="397">
        <f t="shared" si="24"/>
        <v>0</v>
      </c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.75" customHeight="1">
      <c r="A51" s="2594"/>
      <c r="B51" s="2562"/>
      <c r="C51" s="2603" t="s">
        <v>359</v>
      </c>
      <c r="D51" s="2598">
        <f>SUM(세입1!G98)</f>
        <v>25720670</v>
      </c>
      <c r="E51" s="2598">
        <f>SUM(세입1!H98)</f>
        <v>25720670</v>
      </c>
      <c r="F51" s="2598">
        <f>E51-D51</f>
        <v>0</v>
      </c>
      <c r="G51" s="2610">
        <f>SUM(F51/D51)</f>
        <v>0</v>
      </c>
      <c r="H51" s="2562"/>
      <c r="I51" s="2562"/>
      <c r="J51" s="31" t="s">
        <v>369</v>
      </c>
      <c r="K51" s="185">
        <f>SUM(세출1!G440)</f>
        <v>122156490</v>
      </c>
      <c r="L51" s="185">
        <f>SUM(세출1!H440)</f>
        <v>122156490</v>
      </c>
      <c r="M51" s="185">
        <f t="shared" si="25"/>
        <v>0</v>
      </c>
      <c r="N51" s="397">
        <f t="shared" si="24"/>
        <v>0</v>
      </c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.75" customHeight="1">
      <c r="A52" s="2594"/>
      <c r="B52" s="2562"/>
      <c r="C52" s="2562"/>
      <c r="D52" s="2562"/>
      <c r="E52" s="2562"/>
      <c r="F52" s="2562"/>
      <c r="G52" s="2562"/>
      <c r="H52" s="2562"/>
      <c r="I52" s="2562"/>
      <c r="J52" s="31" t="s">
        <v>374</v>
      </c>
      <c r="K52" s="185">
        <f>SUM(세출1!G514)</f>
        <v>44285060</v>
      </c>
      <c r="L52" s="185">
        <f>SUM(세출1!H514)</f>
        <v>44285060</v>
      </c>
      <c r="M52" s="185">
        <f t="shared" si="25"/>
        <v>0</v>
      </c>
      <c r="N52" s="397">
        <f t="shared" si="24"/>
        <v>0</v>
      </c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.75" customHeight="1">
      <c r="A53" s="2594"/>
      <c r="B53" s="2562"/>
      <c r="C53" s="2562"/>
      <c r="D53" s="2562"/>
      <c r="E53" s="2562"/>
      <c r="F53" s="2562"/>
      <c r="G53" s="2562"/>
      <c r="H53" s="2562"/>
      <c r="I53" s="2562"/>
      <c r="J53" s="571" t="s">
        <v>381</v>
      </c>
      <c r="K53" s="572">
        <f>SUM(세출1!G548)</f>
        <v>45400000</v>
      </c>
      <c r="L53" s="572">
        <f>SUM(세출1!H548)</f>
        <v>45400000</v>
      </c>
      <c r="M53" s="185">
        <f t="shared" si="25"/>
        <v>0</v>
      </c>
      <c r="N53" s="397">
        <f t="shared" si="24"/>
        <v>0</v>
      </c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.75" customHeight="1">
      <c r="A54" s="2594"/>
      <c r="B54" s="2562"/>
      <c r="C54" s="2559"/>
      <c r="D54" s="2559"/>
      <c r="E54" s="2559"/>
      <c r="F54" s="2559"/>
      <c r="G54" s="2559"/>
      <c r="H54" s="2559"/>
      <c r="I54" s="2559"/>
      <c r="J54" s="576" t="s">
        <v>386</v>
      </c>
      <c r="K54" s="572">
        <f>SUM(세출1!G495)</f>
        <v>35100000</v>
      </c>
      <c r="L54" s="572">
        <f>SUM(세출1!H495)</f>
        <v>35100000</v>
      </c>
      <c r="M54" s="185">
        <f t="shared" si="25"/>
        <v>0</v>
      </c>
      <c r="N54" s="397">
        <v>1</v>
      </c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.75" customHeight="1">
      <c r="A55" s="2594"/>
      <c r="B55" s="2562"/>
      <c r="C55" s="2603" t="s">
        <v>393</v>
      </c>
      <c r="D55" s="2598">
        <f>SUM(세입1!G100)</f>
        <v>29575371</v>
      </c>
      <c r="E55" s="2598">
        <f>SUM(세입1!H100)</f>
        <v>29575371</v>
      </c>
      <c r="F55" s="2598">
        <f>E55-D55</f>
        <v>0</v>
      </c>
      <c r="G55" s="2610">
        <f>SUM(F55/D55)</f>
        <v>0</v>
      </c>
      <c r="H55" s="2604" t="s">
        <v>406</v>
      </c>
      <c r="I55" s="2621" t="s">
        <v>53</v>
      </c>
      <c r="J55" s="2622">
        <f>SUM(L55/L7)</f>
        <v>0</v>
      </c>
      <c r="K55" s="2601">
        <f t="shared" ref="K55:L55" si="26">SUM(K57)</f>
        <v>0</v>
      </c>
      <c r="L55" s="2601">
        <f t="shared" si="26"/>
        <v>0</v>
      </c>
      <c r="M55" s="2601">
        <f t="shared" si="25"/>
        <v>0</v>
      </c>
      <c r="N55" s="2620">
        <v>0</v>
      </c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.75" customHeight="1">
      <c r="A56" s="2595"/>
      <c r="B56" s="2559"/>
      <c r="C56" s="2559"/>
      <c r="D56" s="2559"/>
      <c r="E56" s="2559"/>
      <c r="F56" s="2559"/>
      <c r="G56" s="2559"/>
      <c r="H56" s="2562"/>
      <c r="I56" s="2559"/>
      <c r="J56" s="2559"/>
      <c r="K56" s="2559"/>
      <c r="L56" s="2559"/>
      <c r="M56" s="2559"/>
      <c r="N56" s="2618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9.5" customHeight="1">
      <c r="A57" s="2596" t="s">
        <v>414</v>
      </c>
      <c r="B57" s="2605" t="s">
        <v>53</v>
      </c>
      <c r="C57" s="2600"/>
      <c r="D57" s="2601">
        <f t="shared" ref="D57:E57" si="27">SUM(D59:D67)</f>
        <v>6800000</v>
      </c>
      <c r="E57" s="2601">
        <f t="shared" si="27"/>
        <v>7800000</v>
      </c>
      <c r="F57" s="2601">
        <f>E57-D57</f>
        <v>1000000</v>
      </c>
      <c r="G57" s="2632">
        <f>F57/D57</f>
        <v>0.14705882352941177</v>
      </c>
      <c r="H57" s="2559"/>
      <c r="I57" s="31" t="s">
        <v>425</v>
      </c>
      <c r="J57" s="31" t="s">
        <v>425</v>
      </c>
      <c r="K57" s="78">
        <f>SUM(세출1!G363)</f>
        <v>0</v>
      </c>
      <c r="L57" s="78">
        <f>SUM(세출1!H363)</f>
        <v>0</v>
      </c>
      <c r="M57" s="78">
        <f>SUM(L57-K57)</f>
        <v>0</v>
      </c>
      <c r="N57" s="601">
        <v>0</v>
      </c>
      <c r="O57" s="155" t="s">
        <v>435</v>
      </c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6.5" customHeight="1">
      <c r="A58" s="2594"/>
      <c r="B58" s="2575"/>
      <c r="C58" s="2569"/>
      <c r="D58" s="2559"/>
      <c r="E58" s="2559"/>
      <c r="F58" s="2559"/>
      <c r="G58" s="2559"/>
      <c r="H58" s="2649" t="s">
        <v>440</v>
      </c>
      <c r="I58" s="606" t="s">
        <v>53</v>
      </c>
      <c r="J58" s="608">
        <f>SUM(L58/L7)</f>
        <v>1.1168264032200053E-4</v>
      </c>
      <c r="K58" s="610">
        <f t="shared" ref="K58:L58" si="28">SUM(K59)</f>
        <v>200000</v>
      </c>
      <c r="L58" s="610">
        <f t="shared" si="28"/>
        <v>200000</v>
      </c>
      <c r="M58" s="610">
        <f t="shared" ref="M58:M59" si="29">L58-K58</f>
        <v>0</v>
      </c>
      <c r="N58" s="611">
        <f t="shared" ref="N58:N59" si="30">M58/K58</f>
        <v>0</v>
      </c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0.5" customHeight="1">
      <c r="A59" s="2594"/>
      <c r="B59" s="2604" t="s">
        <v>414</v>
      </c>
      <c r="C59" s="2603" t="s">
        <v>460</v>
      </c>
      <c r="D59" s="2598">
        <f>SUM(세입1!G111)</f>
        <v>300000</v>
      </c>
      <c r="E59" s="2598">
        <f>SUM(세입1!H111)</f>
        <v>300000</v>
      </c>
      <c r="F59" s="2598">
        <f>E59-D59</f>
        <v>0</v>
      </c>
      <c r="G59" s="2610">
        <f>F59/D59</f>
        <v>0</v>
      </c>
      <c r="H59" s="2562"/>
      <c r="I59" s="2649" t="s">
        <v>440</v>
      </c>
      <c r="J59" s="2604" t="s">
        <v>440</v>
      </c>
      <c r="K59" s="2650">
        <f>SUM(세출1!G365)</f>
        <v>200000</v>
      </c>
      <c r="L59" s="2650">
        <f>SUM(세출1!H365)</f>
        <v>200000</v>
      </c>
      <c r="M59" s="2598">
        <f t="shared" si="29"/>
        <v>0</v>
      </c>
      <c r="N59" s="2617">
        <f t="shared" si="30"/>
        <v>0</v>
      </c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6.75" customHeight="1">
      <c r="A60" s="2594"/>
      <c r="B60" s="2562"/>
      <c r="C60" s="2562"/>
      <c r="D60" s="2562"/>
      <c r="E60" s="2562"/>
      <c r="F60" s="2562"/>
      <c r="G60" s="2562"/>
      <c r="H60" s="2562"/>
      <c r="I60" s="2562"/>
      <c r="J60" s="2562"/>
      <c r="K60" s="2562"/>
      <c r="L60" s="2562"/>
      <c r="M60" s="2562"/>
      <c r="N60" s="2626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.75" customHeight="1">
      <c r="A61" s="2594"/>
      <c r="B61" s="2562"/>
      <c r="C61" s="2562"/>
      <c r="D61" s="2562"/>
      <c r="E61" s="2562"/>
      <c r="F61" s="2562"/>
      <c r="G61" s="2562"/>
      <c r="H61" s="2559"/>
      <c r="I61" s="2559"/>
      <c r="J61" s="2559"/>
      <c r="K61" s="2559"/>
      <c r="L61" s="2559"/>
      <c r="M61" s="2559"/>
      <c r="N61" s="2618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0.5" customHeight="1">
      <c r="A62" s="2594"/>
      <c r="B62" s="2562"/>
      <c r="C62" s="2559"/>
      <c r="D62" s="2559"/>
      <c r="E62" s="2559"/>
      <c r="F62" s="2559"/>
      <c r="G62" s="2559"/>
      <c r="H62" s="2604" t="s">
        <v>482</v>
      </c>
      <c r="I62" s="2621" t="s">
        <v>53</v>
      </c>
      <c r="J62" s="2622">
        <f>L62/L7</f>
        <v>6.0308625773880286E-3</v>
      </c>
      <c r="K62" s="2601">
        <f t="shared" ref="K62:L62" si="31">SUM(K64:K66)</f>
        <v>10800000</v>
      </c>
      <c r="L62" s="2601">
        <f t="shared" si="31"/>
        <v>10800000</v>
      </c>
      <c r="M62" s="2601">
        <f>SUM(L62-K62)</f>
        <v>0</v>
      </c>
      <c r="N62" s="2620">
        <f>M62/K62</f>
        <v>0</v>
      </c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0.5" customHeight="1">
      <c r="A63" s="2594"/>
      <c r="B63" s="2562"/>
      <c r="C63" s="2603" t="s">
        <v>486</v>
      </c>
      <c r="D63" s="2598">
        <f>SUM(세입1!G113)</f>
        <v>900000</v>
      </c>
      <c r="E63" s="2598">
        <f>SUM(세입1!H113)</f>
        <v>900000</v>
      </c>
      <c r="F63" s="2598">
        <f>E63-D63</f>
        <v>0</v>
      </c>
      <c r="G63" s="2610">
        <f>F63/D63</f>
        <v>0</v>
      </c>
      <c r="H63" s="2562"/>
      <c r="I63" s="2559"/>
      <c r="J63" s="2559"/>
      <c r="K63" s="2559"/>
      <c r="L63" s="2559"/>
      <c r="M63" s="2559"/>
      <c r="N63" s="2651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4.25" customHeight="1">
      <c r="A64" s="2594"/>
      <c r="B64" s="2562"/>
      <c r="C64" s="2559"/>
      <c r="D64" s="2559"/>
      <c r="E64" s="2559"/>
      <c r="F64" s="2559"/>
      <c r="G64" s="2559"/>
      <c r="H64" s="2562"/>
      <c r="I64" s="2604" t="s">
        <v>494</v>
      </c>
      <c r="J64" s="2604" t="s">
        <v>495</v>
      </c>
      <c r="K64" s="2598">
        <f>SUM(세출1!G368)</f>
        <v>3000000</v>
      </c>
      <c r="L64" s="2598">
        <f>SUM(세출1!H368)</f>
        <v>3000000</v>
      </c>
      <c r="M64" s="2598">
        <f>SUM(L64-K64)</f>
        <v>0</v>
      </c>
      <c r="N64" s="2617">
        <f>M64/K64</f>
        <v>0</v>
      </c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2" customHeight="1">
      <c r="A65" s="2594"/>
      <c r="B65" s="2562"/>
      <c r="C65" s="2603" t="s">
        <v>498</v>
      </c>
      <c r="D65" s="2598">
        <f>SUM(세입1!G117)</f>
        <v>5600000</v>
      </c>
      <c r="E65" s="2598">
        <f>SUM(세입1!H117)</f>
        <v>6600000</v>
      </c>
      <c r="F65" s="2598">
        <f>E65-D65</f>
        <v>1000000</v>
      </c>
      <c r="G65" s="2610">
        <f>F65/D65</f>
        <v>0.17857142857142858</v>
      </c>
      <c r="H65" s="2562"/>
      <c r="I65" s="2562"/>
      <c r="J65" s="2559"/>
      <c r="K65" s="2559"/>
      <c r="L65" s="2559"/>
      <c r="M65" s="2559"/>
      <c r="N65" s="2618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0.5" customHeight="1">
      <c r="A66" s="2594"/>
      <c r="B66" s="2562"/>
      <c r="C66" s="2562"/>
      <c r="D66" s="2562"/>
      <c r="E66" s="2562"/>
      <c r="F66" s="2562"/>
      <c r="G66" s="2562"/>
      <c r="H66" s="2562"/>
      <c r="I66" s="2562"/>
      <c r="J66" s="2604" t="s">
        <v>505</v>
      </c>
      <c r="K66" s="2598">
        <f>SUM(세출1!G370)</f>
        <v>7800000</v>
      </c>
      <c r="L66" s="2598">
        <f>SUM(세출1!H370)</f>
        <v>7800000</v>
      </c>
      <c r="M66" s="2598">
        <f>SUM(L66-K66)</f>
        <v>0</v>
      </c>
      <c r="N66" s="2617">
        <f>SUM(M66/K66)</f>
        <v>0</v>
      </c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8.25" customHeight="1">
      <c r="A67" s="2597"/>
      <c r="B67" s="2602"/>
      <c r="C67" s="2602"/>
      <c r="D67" s="2602"/>
      <c r="E67" s="2602"/>
      <c r="F67" s="2602"/>
      <c r="G67" s="2602"/>
      <c r="H67" s="2602"/>
      <c r="I67" s="2602"/>
      <c r="J67" s="2602"/>
      <c r="K67" s="2602"/>
      <c r="L67" s="2602"/>
      <c r="M67" s="2602"/>
      <c r="N67" s="2652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3.5" customHeight="1">
      <c r="A68" s="655"/>
      <c r="B68" s="293"/>
      <c r="C68" s="293"/>
      <c r="D68" s="9"/>
      <c r="E68" s="8"/>
      <c r="F68" s="1"/>
      <c r="G68" s="18"/>
      <c r="H68" s="9"/>
      <c r="I68" s="9"/>
      <c r="J68" s="9"/>
      <c r="K68" s="656"/>
      <c r="L68" s="656"/>
      <c r="M68" s="656"/>
      <c r="N68" s="657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3.5" customHeight="1">
      <c r="A69" s="655"/>
      <c r="B69" s="293"/>
      <c r="C69" s="293"/>
      <c r="D69" s="9"/>
      <c r="E69" s="8"/>
      <c r="F69" s="1"/>
      <c r="G69" s="18"/>
      <c r="H69" s="9"/>
      <c r="I69" s="9"/>
      <c r="J69" s="9"/>
      <c r="K69" s="656"/>
      <c r="L69" s="656"/>
      <c r="M69" s="656"/>
      <c r="N69" s="657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3.5" customHeight="1">
      <c r="A70" s="655"/>
      <c r="B70" s="293"/>
      <c r="C70" s="293"/>
      <c r="D70" s="9"/>
      <c r="E70" s="8"/>
      <c r="F70" s="1"/>
      <c r="G70" s="18"/>
      <c r="H70" s="9"/>
      <c r="I70" s="9"/>
      <c r="J70" s="9"/>
      <c r="K70" s="656"/>
      <c r="L70" s="656"/>
      <c r="M70" s="656"/>
      <c r="N70" s="657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3.5" customHeight="1">
      <c r="A71" s="9"/>
      <c r="B71" s="293"/>
      <c r="C71" s="293"/>
      <c r="D71" s="9"/>
      <c r="E71" s="8"/>
      <c r="F71" s="9"/>
      <c r="G71" s="657"/>
      <c r="H71" s="293"/>
      <c r="I71" s="293"/>
      <c r="J71" s="9"/>
      <c r="K71" s="656"/>
      <c r="L71" s="656"/>
      <c r="M71" s="656"/>
      <c r="N71" s="657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3.5" customHeight="1">
      <c r="A72" s="9"/>
      <c r="B72" s="293"/>
      <c r="C72" s="293"/>
      <c r="D72" s="9"/>
      <c r="E72" s="8"/>
      <c r="F72" s="9"/>
      <c r="G72" s="657"/>
      <c r="H72" s="293"/>
      <c r="I72" s="293"/>
      <c r="J72" s="9"/>
      <c r="K72" s="656"/>
      <c r="L72" s="656"/>
      <c r="M72" s="656"/>
      <c r="N72" s="657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3.5" customHeight="1">
      <c r="A73" s="9"/>
      <c r="B73" s="293"/>
      <c r="C73" s="293"/>
      <c r="D73" s="9"/>
      <c r="E73" s="8"/>
      <c r="F73" s="9"/>
      <c r="G73" s="657"/>
      <c r="H73" s="293"/>
      <c r="I73" s="293"/>
      <c r="J73" s="9"/>
      <c r="K73" s="656"/>
      <c r="L73" s="656"/>
      <c r="M73" s="656"/>
      <c r="N73" s="657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3.5" customHeight="1">
      <c r="A74" s="9"/>
      <c r="B74" s="293"/>
      <c r="C74" s="293"/>
      <c r="D74" s="9"/>
      <c r="E74" s="8"/>
      <c r="F74" s="9"/>
      <c r="G74" s="657"/>
      <c r="H74" s="293"/>
      <c r="I74" s="293"/>
      <c r="J74" s="9"/>
      <c r="K74" s="656"/>
      <c r="L74" s="656"/>
      <c r="M74" s="656"/>
      <c r="N74" s="657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3.5" customHeight="1">
      <c r="A75" s="9"/>
      <c r="B75" s="293"/>
      <c r="C75" s="293"/>
      <c r="D75" s="9"/>
      <c r="E75" s="8"/>
      <c r="F75" s="9"/>
      <c r="G75" s="657"/>
      <c r="H75" s="293"/>
      <c r="I75" s="293"/>
      <c r="J75" s="9"/>
      <c r="K75" s="656"/>
      <c r="L75" s="656"/>
      <c r="M75" s="656"/>
      <c r="N75" s="657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3.5" customHeight="1">
      <c r="A76" s="9"/>
      <c r="B76" s="293"/>
      <c r="C76" s="293"/>
      <c r="D76" s="9"/>
      <c r="E76" s="8"/>
      <c r="F76" s="9"/>
      <c r="G76" s="657"/>
      <c r="H76" s="293"/>
      <c r="I76" s="293"/>
      <c r="J76" s="9"/>
      <c r="K76" s="656"/>
      <c r="L76" s="656"/>
      <c r="M76" s="656"/>
      <c r="N76" s="657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3.5" customHeight="1">
      <c r="A77" s="9"/>
      <c r="B77" s="293"/>
      <c r="C77" s="293"/>
      <c r="D77" s="9"/>
      <c r="E77" s="8"/>
      <c r="F77" s="9"/>
      <c r="G77" s="657"/>
      <c r="H77" s="293"/>
      <c r="I77" s="293"/>
      <c r="J77" s="9"/>
      <c r="K77" s="656"/>
      <c r="L77" s="656"/>
      <c r="M77" s="656"/>
      <c r="N77" s="657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3.5" customHeight="1">
      <c r="A78" s="9"/>
      <c r="B78" s="293"/>
      <c r="C78" s="293"/>
      <c r="D78" s="9"/>
      <c r="E78" s="8"/>
      <c r="F78" s="9"/>
      <c r="G78" s="657"/>
      <c r="H78" s="293"/>
      <c r="I78" s="293"/>
      <c r="J78" s="9"/>
      <c r="K78" s="656"/>
      <c r="L78" s="656"/>
      <c r="M78" s="656"/>
      <c r="N78" s="657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3.5" customHeight="1">
      <c r="A79" s="9"/>
      <c r="B79" s="293"/>
      <c r="C79" s="293"/>
      <c r="D79" s="9"/>
      <c r="E79" s="8"/>
      <c r="F79" s="9"/>
      <c r="G79" s="657"/>
      <c r="H79" s="293"/>
      <c r="I79" s="293"/>
      <c r="J79" s="9"/>
      <c r="K79" s="656"/>
      <c r="L79" s="656"/>
      <c r="M79" s="656"/>
      <c r="N79" s="657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3.5" customHeight="1">
      <c r="A80" s="9"/>
      <c r="B80" s="293"/>
      <c r="C80" s="293"/>
      <c r="D80" s="9"/>
      <c r="E80" s="8"/>
      <c r="F80" s="9"/>
      <c r="G80" s="657"/>
      <c r="H80" s="293"/>
      <c r="I80" s="293"/>
      <c r="J80" s="9"/>
      <c r="K80" s="656"/>
      <c r="L80" s="656"/>
      <c r="M80" s="656"/>
      <c r="N80" s="657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3.5" customHeight="1">
      <c r="A81" s="9"/>
      <c r="B81" s="293"/>
      <c r="C81" s="293"/>
      <c r="D81" s="9"/>
      <c r="E81" s="8"/>
      <c r="F81" s="9"/>
      <c r="G81" s="657"/>
      <c r="H81" s="293"/>
      <c r="I81" s="293"/>
      <c r="J81" s="9"/>
      <c r="K81" s="656"/>
      <c r="L81" s="656"/>
      <c r="M81" s="656"/>
      <c r="N81" s="657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3.5" customHeight="1">
      <c r="A82" s="9"/>
      <c r="B82" s="293"/>
      <c r="C82" s="293"/>
      <c r="D82" s="9"/>
      <c r="E82" s="8"/>
      <c r="F82" s="9"/>
      <c r="G82" s="657"/>
      <c r="H82" s="293"/>
      <c r="I82" s="293"/>
      <c r="J82" s="9"/>
      <c r="K82" s="656"/>
      <c r="L82" s="656"/>
      <c r="M82" s="656"/>
      <c r="N82" s="657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3.5" customHeight="1">
      <c r="A83" s="9"/>
      <c r="B83" s="293"/>
      <c r="C83" s="293"/>
      <c r="D83" s="9"/>
      <c r="E83" s="8"/>
      <c r="F83" s="9"/>
      <c r="G83" s="657"/>
      <c r="H83" s="293"/>
      <c r="I83" s="293"/>
      <c r="J83" s="9"/>
      <c r="K83" s="656"/>
      <c r="L83" s="656"/>
      <c r="M83" s="656"/>
      <c r="N83" s="657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3.5" customHeight="1">
      <c r="A84" s="9"/>
      <c r="B84" s="293"/>
      <c r="C84" s="293"/>
      <c r="D84" s="9"/>
      <c r="E84" s="8"/>
      <c r="F84" s="9"/>
      <c r="G84" s="657"/>
      <c r="H84" s="293"/>
      <c r="I84" s="293"/>
      <c r="J84" s="9"/>
      <c r="K84" s="656"/>
      <c r="L84" s="656"/>
      <c r="M84" s="656"/>
      <c r="N84" s="657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3.5" customHeight="1">
      <c r="A85" s="9"/>
      <c r="B85" s="293"/>
      <c r="C85" s="293"/>
      <c r="D85" s="9"/>
      <c r="E85" s="8"/>
      <c r="F85" s="9"/>
      <c r="G85" s="657"/>
      <c r="H85" s="293"/>
      <c r="I85" s="293"/>
      <c r="J85" s="9"/>
      <c r="K85" s="656"/>
      <c r="L85" s="656"/>
      <c r="M85" s="656"/>
      <c r="N85" s="657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3.5" customHeight="1">
      <c r="A86" s="9"/>
      <c r="B86" s="293"/>
      <c r="C86" s="293"/>
      <c r="D86" s="9"/>
      <c r="E86" s="8"/>
      <c r="F86" s="9"/>
      <c r="G86" s="657"/>
      <c r="H86" s="293"/>
      <c r="I86" s="293"/>
      <c r="J86" s="9"/>
      <c r="K86" s="656"/>
      <c r="L86" s="656"/>
      <c r="M86" s="656"/>
      <c r="N86" s="657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3.5" customHeight="1">
      <c r="A87" s="9"/>
      <c r="B87" s="293"/>
      <c r="C87" s="293"/>
      <c r="D87" s="9"/>
      <c r="E87" s="8"/>
      <c r="F87" s="9"/>
      <c r="G87" s="657"/>
      <c r="H87" s="293"/>
      <c r="I87" s="293"/>
      <c r="J87" s="9"/>
      <c r="K87" s="656"/>
      <c r="L87" s="656"/>
      <c r="M87" s="656"/>
      <c r="N87" s="657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3.5" customHeight="1">
      <c r="A88" s="9"/>
      <c r="B88" s="293"/>
      <c r="C88" s="293"/>
      <c r="D88" s="9"/>
      <c r="E88" s="8"/>
      <c r="F88" s="9"/>
      <c r="G88" s="657"/>
      <c r="H88" s="293"/>
      <c r="I88" s="293"/>
      <c r="J88" s="9"/>
      <c r="K88" s="656"/>
      <c r="L88" s="656"/>
      <c r="M88" s="656"/>
      <c r="N88" s="657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3.5" customHeight="1">
      <c r="A89" s="9"/>
      <c r="B89" s="293"/>
      <c r="C89" s="293"/>
      <c r="D89" s="9"/>
      <c r="E89" s="8"/>
      <c r="F89" s="9"/>
      <c r="G89" s="657"/>
      <c r="H89" s="293"/>
      <c r="I89" s="293"/>
      <c r="J89" s="9"/>
      <c r="K89" s="656"/>
      <c r="L89" s="656"/>
      <c r="M89" s="656"/>
      <c r="N89" s="657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3.5" customHeight="1">
      <c r="A90" s="9"/>
      <c r="B90" s="293"/>
      <c r="C90" s="293"/>
      <c r="D90" s="9"/>
      <c r="E90" s="8"/>
      <c r="F90" s="9"/>
      <c r="G90" s="657"/>
      <c r="H90" s="293"/>
      <c r="I90" s="293"/>
      <c r="J90" s="9"/>
      <c r="K90" s="656"/>
      <c r="L90" s="656"/>
      <c r="M90" s="656"/>
      <c r="N90" s="657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3.5" customHeight="1">
      <c r="A91" s="9"/>
      <c r="B91" s="293"/>
      <c r="C91" s="293"/>
      <c r="D91" s="9"/>
      <c r="E91" s="8"/>
      <c r="F91" s="9"/>
      <c r="G91" s="657"/>
      <c r="H91" s="293"/>
      <c r="I91" s="293"/>
      <c r="J91" s="9"/>
      <c r="K91" s="656"/>
      <c r="L91" s="656"/>
      <c r="M91" s="656"/>
      <c r="N91" s="657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3.5" customHeight="1">
      <c r="A92" s="9"/>
      <c r="B92" s="293"/>
      <c r="C92" s="293"/>
      <c r="D92" s="9"/>
      <c r="E92" s="8"/>
      <c r="F92" s="9"/>
      <c r="G92" s="657"/>
      <c r="H92" s="293"/>
      <c r="I92" s="293"/>
      <c r="J92" s="9"/>
      <c r="K92" s="656"/>
      <c r="L92" s="656"/>
      <c r="M92" s="656"/>
      <c r="N92" s="657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3.5" customHeight="1">
      <c r="A93" s="9"/>
      <c r="B93" s="293"/>
      <c r="C93" s="293"/>
      <c r="D93" s="9"/>
      <c r="E93" s="8"/>
      <c r="F93" s="9"/>
      <c r="G93" s="657"/>
      <c r="H93" s="293"/>
      <c r="I93" s="293"/>
      <c r="J93" s="9"/>
      <c r="K93" s="656"/>
      <c r="L93" s="656"/>
      <c r="M93" s="656"/>
      <c r="N93" s="657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3.5" customHeight="1">
      <c r="A94" s="9"/>
      <c r="B94" s="293"/>
      <c r="C94" s="293"/>
      <c r="D94" s="9"/>
      <c r="E94" s="8"/>
      <c r="F94" s="9"/>
      <c r="G94" s="657"/>
      <c r="H94" s="293"/>
      <c r="I94" s="293"/>
      <c r="J94" s="9"/>
      <c r="K94" s="656"/>
      <c r="L94" s="656"/>
      <c r="M94" s="656"/>
      <c r="N94" s="657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3.5" customHeight="1">
      <c r="A95" s="9"/>
      <c r="B95" s="293"/>
      <c r="C95" s="293"/>
      <c r="D95" s="9"/>
      <c r="E95" s="8"/>
      <c r="F95" s="9"/>
      <c r="G95" s="657"/>
      <c r="H95" s="293"/>
      <c r="I95" s="293"/>
      <c r="J95" s="9"/>
      <c r="K95" s="656"/>
      <c r="L95" s="656"/>
      <c r="M95" s="656"/>
      <c r="N95" s="657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3.5" customHeight="1">
      <c r="A96" s="9"/>
      <c r="B96" s="293"/>
      <c r="C96" s="293"/>
      <c r="D96" s="9"/>
      <c r="E96" s="8"/>
      <c r="F96" s="9"/>
      <c r="G96" s="657"/>
      <c r="H96" s="293"/>
      <c r="I96" s="293"/>
      <c r="J96" s="9"/>
      <c r="K96" s="656"/>
      <c r="L96" s="656"/>
      <c r="M96" s="656"/>
      <c r="N96" s="657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3.5" customHeight="1">
      <c r="A97" s="9"/>
      <c r="B97" s="293"/>
      <c r="C97" s="293"/>
      <c r="D97" s="9"/>
      <c r="E97" s="8"/>
      <c r="F97" s="9"/>
      <c r="G97" s="657"/>
      <c r="H97" s="293"/>
      <c r="I97" s="293"/>
      <c r="J97" s="9"/>
      <c r="K97" s="656"/>
      <c r="L97" s="656"/>
      <c r="M97" s="656"/>
      <c r="N97" s="657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3.5" customHeight="1">
      <c r="A98" s="9"/>
      <c r="B98" s="293"/>
      <c r="C98" s="293"/>
      <c r="D98" s="9"/>
      <c r="E98" s="8"/>
      <c r="F98" s="9"/>
      <c r="G98" s="657"/>
      <c r="H98" s="293"/>
      <c r="I98" s="293"/>
      <c r="J98" s="9"/>
      <c r="K98" s="656"/>
      <c r="L98" s="656"/>
      <c r="M98" s="656"/>
      <c r="N98" s="657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3.5" customHeight="1">
      <c r="A99" s="9"/>
      <c r="B99" s="293"/>
      <c r="C99" s="293"/>
      <c r="D99" s="9"/>
      <c r="E99" s="8"/>
      <c r="F99" s="9"/>
      <c r="G99" s="657"/>
      <c r="H99" s="293"/>
      <c r="I99" s="293"/>
      <c r="J99" s="9"/>
      <c r="K99" s="656"/>
      <c r="L99" s="656"/>
      <c r="M99" s="656"/>
      <c r="N99" s="657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3.5" customHeight="1">
      <c r="A100" s="9"/>
      <c r="B100" s="293"/>
      <c r="C100" s="293"/>
      <c r="D100" s="9"/>
      <c r="E100" s="8"/>
      <c r="F100" s="9"/>
      <c r="G100" s="657"/>
      <c r="H100" s="293"/>
      <c r="I100" s="293"/>
      <c r="J100" s="9"/>
      <c r="K100" s="656"/>
      <c r="L100" s="656"/>
      <c r="M100" s="656"/>
      <c r="N100" s="657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3.5" customHeight="1">
      <c r="A101" s="9"/>
      <c r="B101" s="293"/>
      <c r="C101" s="293"/>
      <c r="D101" s="9"/>
      <c r="E101" s="8"/>
      <c r="F101" s="9"/>
      <c r="G101" s="657"/>
      <c r="H101" s="293"/>
      <c r="I101" s="293"/>
      <c r="J101" s="9"/>
      <c r="K101" s="656"/>
      <c r="L101" s="656"/>
      <c r="M101" s="656"/>
      <c r="N101" s="657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3.5" customHeight="1">
      <c r="A102" s="9"/>
      <c r="B102" s="293"/>
      <c r="C102" s="293"/>
      <c r="D102" s="9"/>
      <c r="E102" s="8"/>
      <c r="F102" s="9"/>
      <c r="G102" s="657"/>
      <c r="H102" s="293"/>
      <c r="I102" s="293"/>
      <c r="J102" s="9"/>
      <c r="K102" s="656"/>
      <c r="L102" s="656"/>
      <c r="M102" s="656"/>
      <c r="N102" s="657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3.5" customHeight="1">
      <c r="A103" s="9"/>
      <c r="B103" s="293"/>
      <c r="C103" s="293"/>
      <c r="D103" s="9"/>
      <c r="E103" s="8"/>
      <c r="F103" s="9"/>
      <c r="G103" s="657"/>
      <c r="H103" s="293"/>
      <c r="I103" s="293"/>
      <c r="J103" s="9"/>
      <c r="K103" s="656"/>
      <c r="L103" s="656"/>
      <c r="M103" s="656"/>
      <c r="N103" s="657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3.5" customHeight="1">
      <c r="A104" s="9"/>
      <c r="B104" s="293"/>
      <c r="C104" s="293"/>
      <c r="D104" s="9"/>
      <c r="E104" s="8"/>
      <c r="F104" s="9"/>
      <c r="G104" s="657"/>
      <c r="H104" s="293"/>
      <c r="I104" s="293"/>
      <c r="J104" s="9"/>
      <c r="K104" s="656"/>
      <c r="L104" s="656"/>
      <c r="M104" s="656"/>
      <c r="N104" s="657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3.5" customHeight="1">
      <c r="A105" s="9"/>
      <c r="B105" s="293"/>
      <c r="C105" s="293"/>
      <c r="D105" s="9"/>
      <c r="E105" s="8"/>
      <c r="F105" s="9"/>
      <c r="G105" s="657"/>
      <c r="H105" s="293"/>
      <c r="I105" s="293"/>
      <c r="J105" s="9"/>
      <c r="K105" s="656"/>
      <c r="L105" s="656"/>
      <c r="M105" s="656"/>
      <c r="N105" s="657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3.5" customHeight="1">
      <c r="A106" s="9"/>
      <c r="B106" s="293"/>
      <c r="C106" s="293"/>
      <c r="D106" s="9"/>
      <c r="E106" s="8"/>
      <c r="F106" s="9"/>
      <c r="G106" s="657"/>
      <c r="H106" s="293"/>
      <c r="I106" s="293"/>
      <c r="J106" s="9"/>
      <c r="K106" s="656"/>
      <c r="L106" s="656"/>
      <c r="M106" s="656"/>
      <c r="N106" s="657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3.5" customHeight="1">
      <c r="A107" s="9"/>
      <c r="B107" s="293"/>
      <c r="C107" s="293"/>
      <c r="D107" s="9"/>
      <c r="E107" s="8"/>
      <c r="F107" s="9"/>
      <c r="G107" s="657"/>
      <c r="H107" s="293"/>
      <c r="I107" s="293"/>
      <c r="J107" s="9"/>
      <c r="K107" s="656"/>
      <c r="L107" s="656"/>
      <c r="M107" s="656"/>
      <c r="N107" s="657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3.5" customHeight="1">
      <c r="A108" s="9"/>
      <c r="B108" s="293"/>
      <c r="C108" s="293"/>
      <c r="D108" s="9"/>
      <c r="E108" s="8"/>
      <c r="F108" s="9"/>
      <c r="G108" s="657"/>
      <c r="H108" s="293"/>
      <c r="I108" s="293"/>
      <c r="J108" s="9"/>
      <c r="K108" s="656"/>
      <c r="L108" s="656"/>
      <c r="M108" s="656"/>
      <c r="N108" s="657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3.5" customHeight="1">
      <c r="A109" s="9"/>
      <c r="B109" s="293"/>
      <c r="C109" s="293"/>
      <c r="D109" s="9"/>
      <c r="E109" s="8"/>
      <c r="F109" s="9"/>
      <c r="G109" s="657"/>
      <c r="H109" s="293"/>
      <c r="I109" s="293"/>
      <c r="J109" s="9"/>
      <c r="K109" s="656"/>
      <c r="L109" s="656"/>
      <c r="M109" s="656"/>
      <c r="N109" s="657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3.5" customHeight="1">
      <c r="A110" s="9"/>
      <c r="B110" s="293"/>
      <c r="C110" s="293"/>
      <c r="D110" s="9"/>
      <c r="E110" s="8"/>
      <c r="F110" s="9"/>
      <c r="G110" s="657"/>
      <c r="H110" s="293"/>
      <c r="I110" s="293"/>
      <c r="J110" s="9"/>
      <c r="K110" s="656"/>
      <c r="L110" s="656"/>
      <c r="M110" s="656"/>
      <c r="N110" s="657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3.5" customHeight="1">
      <c r="A111" s="9"/>
      <c r="B111" s="293"/>
      <c r="C111" s="293"/>
      <c r="D111" s="9"/>
      <c r="E111" s="8"/>
      <c r="F111" s="9"/>
      <c r="G111" s="657"/>
      <c r="H111" s="293"/>
      <c r="I111" s="293"/>
      <c r="J111" s="9"/>
      <c r="K111" s="656"/>
      <c r="L111" s="656"/>
      <c r="M111" s="656"/>
      <c r="N111" s="657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3.5" customHeight="1">
      <c r="A112" s="9"/>
      <c r="B112" s="293"/>
      <c r="C112" s="293"/>
      <c r="D112" s="9"/>
      <c r="E112" s="8"/>
      <c r="F112" s="9"/>
      <c r="G112" s="657"/>
      <c r="H112" s="293"/>
      <c r="I112" s="293"/>
      <c r="J112" s="9"/>
      <c r="K112" s="656"/>
      <c r="L112" s="656"/>
      <c r="M112" s="656"/>
      <c r="N112" s="657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3.5" customHeight="1">
      <c r="A113" s="9"/>
      <c r="B113" s="293"/>
      <c r="C113" s="293"/>
      <c r="D113" s="9"/>
      <c r="E113" s="8"/>
      <c r="F113" s="9"/>
      <c r="G113" s="657"/>
      <c r="H113" s="293"/>
      <c r="I113" s="293"/>
      <c r="J113" s="9"/>
      <c r="K113" s="656"/>
      <c r="L113" s="656"/>
      <c r="M113" s="656"/>
      <c r="N113" s="657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3.5" customHeight="1">
      <c r="A114" s="9"/>
      <c r="B114" s="293"/>
      <c r="C114" s="293"/>
      <c r="D114" s="9"/>
      <c r="E114" s="8"/>
      <c r="F114" s="9"/>
      <c r="G114" s="657"/>
      <c r="H114" s="293"/>
      <c r="I114" s="293"/>
      <c r="J114" s="9"/>
      <c r="K114" s="656"/>
      <c r="L114" s="656"/>
      <c r="M114" s="656"/>
      <c r="N114" s="657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3.5" customHeight="1">
      <c r="A115" s="9"/>
      <c r="B115" s="293"/>
      <c r="C115" s="293"/>
      <c r="D115" s="9"/>
      <c r="E115" s="8"/>
      <c r="F115" s="9"/>
      <c r="G115" s="657"/>
      <c r="H115" s="293"/>
      <c r="I115" s="293"/>
      <c r="J115" s="9"/>
      <c r="K115" s="656"/>
      <c r="L115" s="656"/>
      <c r="M115" s="656"/>
      <c r="N115" s="657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3.5" customHeight="1">
      <c r="A116" s="9"/>
      <c r="B116" s="293"/>
      <c r="C116" s="293"/>
      <c r="D116" s="9"/>
      <c r="E116" s="8"/>
      <c r="F116" s="9"/>
      <c r="G116" s="657"/>
      <c r="H116" s="293"/>
      <c r="I116" s="293"/>
      <c r="J116" s="9"/>
      <c r="K116" s="656"/>
      <c r="L116" s="656"/>
      <c r="M116" s="656"/>
      <c r="N116" s="657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3.5" customHeight="1">
      <c r="A117" s="9"/>
      <c r="B117" s="293"/>
      <c r="C117" s="293"/>
      <c r="D117" s="9"/>
      <c r="E117" s="8"/>
      <c r="F117" s="9"/>
      <c r="G117" s="657"/>
      <c r="H117" s="293"/>
      <c r="I117" s="293"/>
      <c r="J117" s="9"/>
      <c r="K117" s="656"/>
      <c r="L117" s="656"/>
      <c r="M117" s="656"/>
      <c r="N117" s="657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3.5" customHeight="1">
      <c r="A118" s="9"/>
      <c r="B118" s="293"/>
      <c r="C118" s="293"/>
      <c r="D118" s="9"/>
      <c r="E118" s="8"/>
      <c r="F118" s="9"/>
      <c r="G118" s="657"/>
      <c r="H118" s="293"/>
      <c r="I118" s="293"/>
      <c r="J118" s="9"/>
      <c r="K118" s="656"/>
      <c r="L118" s="656"/>
      <c r="M118" s="656"/>
      <c r="N118" s="657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3.5" customHeight="1">
      <c r="A119" s="9"/>
      <c r="B119" s="293"/>
      <c r="C119" s="293"/>
      <c r="D119" s="9"/>
      <c r="E119" s="8"/>
      <c r="F119" s="9"/>
      <c r="G119" s="657"/>
      <c r="H119" s="293"/>
      <c r="I119" s="293"/>
      <c r="J119" s="9"/>
      <c r="K119" s="656"/>
      <c r="L119" s="656"/>
      <c r="M119" s="656"/>
      <c r="N119" s="657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3.5" customHeight="1">
      <c r="A120" s="9"/>
      <c r="B120" s="293"/>
      <c r="C120" s="293"/>
      <c r="D120" s="9"/>
      <c r="E120" s="8"/>
      <c r="F120" s="9"/>
      <c r="G120" s="657"/>
      <c r="H120" s="293"/>
      <c r="I120" s="293"/>
      <c r="J120" s="9"/>
      <c r="K120" s="656"/>
      <c r="L120" s="656"/>
      <c r="M120" s="656"/>
      <c r="N120" s="657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3.5" customHeight="1">
      <c r="A121" s="9"/>
      <c r="B121" s="293"/>
      <c r="C121" s="293"/>
      <c r="D121" s="9"/>
      <c r="E121" s="8"/>
      <c r="F121" s="9"/>
      <c r="G121" s="657"/>
      <c r="H121" s="293"/>
      <c r="I121" s="293"/>
      <c r="J121" s="9"/>
      <c r="K121" s="656"/>
      <c r="L121" s="656"/>
      <c r="M121" s="656"/>
      <c r="N121" s="657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3.5" customHeight="1">
      <c r="A122" s="9"/>
      <c r="B122" s="293"/>
      <c r="C122" s="293"/>
      <c r="D122" s="9"/>
      <c r="E122" s="8"/>
      <c r="F122" s="9"/>
      <c r="G122" s="657"/>
      <c r="H122" s="293"/>
      <c r="I122" s="293"/>
      <c r="J122" s="9"/>
      <c r="K122" s="656"/>
      <c r="L122" s="656"/>
      <c r="M122" s="656"/>
      <c r="N122" s="657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3.5" customHeight="1">
      <c r="A123" s="9"/>
      <c r="B123" s="293"/>
      <c r="C123" s="293"/>
      <c r="D123" s="9"/>
      <c r="E123" s="8"/>
      <c r="F123" s="9"/>
      <c r="G123" s="657"/>
      <c r="H123" s="293"/>
      <c r="I123" s="293"/>
      <c r="J123" s="9"/>
      <c r="K123" s="656"/>
      <c r="L123" s="656"/>
      <c r="M123" s="656"/>
      <c r="N123" s="657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3.5" customHeight="1">
      <c r="A124" s="9"/>
      <c r="B124" s="293"/>
      <c r="C124" s="293"/>
      <c r="D124" s="9"/>
      <c r="E124" s="8"/>
      <c r="F124" s="9"/>
      <c r="G124" s="657"/>
      <c r="H124" s="293"/>
      <c r="I124" s="293"/>
      <c r="J124" s="9"/>
      <c r="K124" s="656"/>
      <c r="L124" s="656"/>
      <c r="M124" s="656"/>
      <c r="N124" s="657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3.5" customHeight="1">
      <c r="A125" s="9"/>
      <c r="B125" s="293"/>
      <c r="C125" s="293"/>
      <c r="D125" s="9"/>
      <c r="E125" s="8"/>
      <c r="F125" s="9"/>
      <c r="G125" s="657"/>
      <c r="H125" s="293"/>
      <c r="I125" s="293"/>
      <c r="J125" s="9"/>
      <c r="K125" s="656"/>
      <c r="L125" s="656"/>
      <c r="M125" s="656"/>
      <c r="N125" s="657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3.5" customHeight="1">
      <c r="A126" s="9"/>
      <c r="B126" s="293"/>
      <c r="C126" s="293"/>
      <c r="D126" s="9"/>
      <c r="E126" s="8"/>
      <c r="F126" s="9"/>
      <c r="G126" s="657"/>
      <c r="H126" s="293"/>
      <c r="I126" s="293"/>
      <c r="J126" s="9"/>
      <c r="K126" s="656"/>
      <c r="L126" s="656"/>
      <c r="M126" s="656"/>
      <c r="N126" s="657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3.5" customHeight="1">
      <c r="A127" s="9"/>
      <c r="B127" s="293"/>
      <c r="C127" s="293"/>
      <c r="D127" s="9"/>
      <c r="E127" s="8"/>
      <c r="F127" s="9"/>
      <c r="G127" s="657"/>
      <c r="H127" s="293"/>
      <c r="I127" s="293"/>
      <c r="J127" s="9"/>
      <c r="K127" s="656"/>
      <c r="L127" s="656"/>
      <c r="M127" s="656"/>
      <c r="N127" s="657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3.5" customHeight="1">
      <c r="A128" s="9"/>
      <c r="B128" s="293"/>
      <c r="C128" s="293"/>
      <c r="D128" s="9"/>
      <c r="E128" s="8"/>
      <c r="F128" s="9"/>
      <c r="G128" s="657"/>
      <c r="H128" s="293"/>
      <c r="I128" s="293"/>
      <c r="J128" s="9"/>
      <c r="K128" s="656"/>
      <c r="L128" s="656"/>
      <c r="M128" s="656"/>
      <c r="N128" s="657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3.5" customHeight="1">
      <c r="A129" s="9"/>
      <c r="B129" s="293"/>
      <c r="C129" s="293"/>
      <c r="D129" s="9"/>
      <c r="E129" s="8"/>
      <c r="F129" s="9"/>
      <c r="G129" s="657"/>
      <c r="H129" s="293"/>
      <c r="I129" s="293"/>
      <c r="J129" s="9"/>
      <c r="K129" s="656"/>
      <c r="L129" s="656"/>
      <c r="M129" s="656"/>
      <c r="N129" s="657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3.5" customHeight="1">
      <c r="A130" s="9"/>
      <c r="B130" s="293"/>
      <c r="C130" s="293"/>
      <c r="D130" s="9"/>
      <c r="E130" s="8"/>
      <c r="F130" s="9"/>
      <c r="G130" s="657"/>
      <c r="H130" s="293"/>
      <c r="I130" s="293"/>
      <c r="J130" s="9"/>
      <c r="K130" s="656"/>
      <c r="L130" s="656"/>
      <c r="M130" s="656"/>
      <c r="N130" s="657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3.5" customHeight="1">
      <c r="A131" s="9"/>
      <c r="B131" s="293"/>
      <c r="C131" s="293"/>
      <c r="D131" s="9"/>
      <c r="E131" s="8"/>
      <c r="F131" s="9"/>
      <c r="G131" s="657"/>
      <c r="H131" s="293"/>
      <c r="I131" s="293"/>
      <c r="J131" s="9"/>
      <c r="K131" s="656"/>
      <c r="L131" s="656"/>
      <c r="M131" s="656"/>
      <c r="N131" s="657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3.5" customHeight="1">
      <c r="A132" s="9"/>
      <c r="B132" s="293"/>
      <c r="C132" s="293"/>
      <c r="D132" s="9"/>
      <c r="E132" s="8"/>
      <c r="F132" s="9"/>
      <c r="G132" s="657"/>
      <c r="H132" s="293"/>
      <c r="I132" s="293"/>
      <c r="J132" s="9"/>
      <c r="K132" s="656"/>
      <c r="L132" s="656"/>
      <c r="M132" s="656"/>
      <c r="N132" s="657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3.5" customHeight="1">
      <c r="A133" s="9"/>
      <c r="B133" s="293"/>
      <c r="C133" s="293"/>
      <c r="D133" s="9"/>
      <c r="E133" s="8"/>
      <c r="F133" s="9"/>
      <c r="G133" s="657"/>
      <c r="H133" s="293"/>
      <c r="I133" s="293"/>
      <c r="J133" s="9"/>
      <c r="K133" s="656"/>
      <c r="L133" s="656"/>
      <c r="M133" s="656"/>
      <c r="N133" s="657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3.5" customHeight="1">
      <c r="A134" s="9"/>
      <c r="B134" s="293"/>
      <c r="C134" s="293"/>
      <c r="D134" s="9"/>
      <c r="E134" s="8"/>
      <c r="F134" s="9"/>
      <c r="G134" s="657"/>
      <c r="H134" s="293"/>
      <c r="I134" s="293"/>
      <c r="J134" s="9"/>
      <c r="K134" s="656"/>
      <c r="L134" s="656"/>
      <c r="M134" s="656"/>
      <c r="N134" s="657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3.5" customHeight="1">
      <c r="A135" s="9"/>
      <c r="B135" s="293"/>
      <c r="C135" s="293"/>
      <c r="D135" s="9"/>
      <c r="E135" s="8"/>
      <c r="F135" s="9"/>
      <c r="G135" s="657"/>
      <c r="H135" s="293"/>
      <c r="I135" s="293"/>
      <c r="J135" s="9"/>
      <c r="K135" s="656"/>
      <c r="L135" s="656"/>
      <c r="M135" s="656"/>
      <c r="N135" s="657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3.5" customHeight="1">
      <c r="A136" s="9"/>
      <c r="B136" s="293"/>
      <c r="C136" s="293"/>
      <c r="D136" s="9"/>
      <c r="E136" s="8"/>
      <c r="F136" s="9"/>
      <c r="G136" s="657"/>
      <c r="H136" s="293"/>
      <c r="I136" s="293"/>
      <c r="J136" s="9"/>
      <c r="K136" s="656"/>
      <c r="L136" s="656"/>
      <c r="M136" s="656"/>
      <c r="N136" s="657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3.5" customHeight="1">
      <c r="A137" s="9"/>
      <c r="B137" s="293"/>
      <c r="C137" s="293"/>
      <c r="D137" s="9"/>
      <c r="E137" s="8"/>
      <c r="F137" s="9"/>
      <c r="G137" s="657"/>
      <c r="H137" s="293"/>
      <c r="I137" s="293"/>
      <c r="J137" s="9"/>
      <c r="K137" s="656"/>
      <c r="L137" s="656"/>
      <c r="M137" s="656"/>
      <c r="N137" s="657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3.5" customHeight="1">
      <c r="A138" s="9"/>
      <c r="B138" s="293"/>
      <c r="C138" s="293"/>
      <c r="D138" s="9"/>
      <c r="E138" s="8"/>
      <c r="F138" s="9"/>
      <c r="G138" s="657"/>
      <c r="H138" s="293"/>
      <c r="I138" s="293"/>
      <c r="J138" s="9"/>
      <c r="K138" s="656"/>
      <c r="L138" s="656"/>
      <c r="M138" s="656"/>
      <c r="N138" s="657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3.5" customHeight="1">
      <c r="A139" s="9"/>
      <c r="B139" s="293"/>
      <c r="C139" s="293"/>
      <c r="D139" s="9"/>
      <c r="E139" s="8"/>
      <c r="F139" s="9"/>
      <c r="G139" s="657"/>
      <c r="H139" s="293"/>
      <c r="I139" s="293"/>
      <c r="J139" s="9"/>
      <c r="K139" s="656"/>
      <c r="L139" s="656"/>
      <c r="M139" s="656"/>
      <c r="N139" s="657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3.5" customHeight="1">
      <c r="A140" s="9"/>
      <c r="B140" s="293"/>
      <c r="C140" s="293"/>
      <c r="D140" s="9"/>
      <c r="E140" s="8"/>
      <c r="F140" s="9"/>
      <c r="G140" s="657"/>
      <c r="H140" s="293"/>
      <c r="I140" s="293"/>
      <c r="J140" s="9"/>
      <c r="K140" s="656"/>
      <c r="L140" s="656"/>
      <c r="M140" s="656"/>
      <c r="N140" s="657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3.5" customHeight="1">
      <c r="A141" s="9"/>
      <c r="B141" s="293"/>
      <c r="C141" s="293"/>
      <c r="D141" s="9"/>
      <c r="E141" s="8"/>
      <c r="F141" s="9"/>
      <c r="G141" s="657"/>
      <c r="H141" s="293"/>
      <c r="I141" s="293"/>
      <c r="J141" s="9"/>
      <c r="K141" s="656"/>
      <c r="L141" s="656"/>
      <c r="M141" s="656"/>
      <c r="N141" s="657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3.5" customHeight="1">
      <c r="A142" s="9"/>
      <c r="B142" s="293"/>
      <c r="C142" s="293"/>
      <c r="D142" s="9"/>
      <c r="E142" s="8"/>
      <c r="F142" s="9"/>
      <c r="G142" s="657"/>
      <c r="H142" s="293"/>
      <c r="I142" s="293"/>
      <c r="J142" s="9"/>
      <c r="K142" s="656"/>
      <c r="L142" s="656"/>
      <c r="M142" s="656"/>
      <c r="N142" s="657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3.5" customHeight="1">
      <c r="A143" s="9"/>
      <c r="B143" s="293"/>
      <c r="C143" s="293"/>
      <c r="D143" s="9"/>
      <c r="E143" s="8"/>
      <c r="F143" s="9"/>
      <c r="G143" s="657"/>
      <c r="H143" s="293"/>
      <c r="I143" s="293"/>
      <c r="J143" s="9"/>
      <c r="K143" s="656"/>
      <c r="L143" s="656"/>
      <c r="M143" s="656"/>
      <c r="N143" s="657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3.5" customHeight="1">
      <c r="A144" s="9"/>
      <c r="B144" s="293"/>
      <c r="C144" s="293"/>
      <c r="D144" s="9"/>
      <c r="E144" s="8"/>
      <c r="F144" s="9"/>
      <c r="G144" s="657"/>
      <c r="H144" s="293"/>
      <c r="I144" s="293"/>
      <c r="J144" s="9"/>
      <c r="K144" s="656"/>
      <c r="L144" s="656"/>
      <c r="M144" s="656"/>
      <c r="N144" s="657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3.5" customHeight="1">
      <c r="A145" s="9"/>
      <c r="B145" s="293"/>
      <c r="C145" s="293"/>
      <c r="D145" s="9"/>
      <c r="E145" s="8"/>
      <c r="F145" s="9"/>
      <c r="G145" s="657"/>
      <c r="H145" s="293"/>
      <c r="I145" s="293"/>
      <c r="J145" s="9"/>
      <c r="K145" s="656"/>
      <c r="L145" s="656"/>
      <c r="M145" s="656"/>
      <c r="N145" s="657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3.5" customHeight="1">
      <c r="A146" s="9"/>
      <c r="B146" s="293"/>
      <c r="C146" s="293"/>
      <c r="D146" s="9"/>
      <c r="E146" s="8"/>
      <c r="F146" s="9"/>
      <c r="G146" s="657"/>
      <c r="H146" s="293"/>
      <c r="I146" s="293"/>
      <c r="J146" s="9"/>
      <c r="K146" s="656"/>
      <c r="L146" s="656"/>
      <c r="M146" s="656"/>
      <c r="N146" s="657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3.5" customHeight="1">
      <c r="A147" s="9"/>
      <c r="B147" s="293"/>
      <c r="C147" s="293"/>
      <c r="D147" s="9"/>
      <c r="E147" s="8"/>
      <c r="F147" s="9"/>
      <c r="G147" s="657"/>
      <c r="H147" s="293"/>
      <c r="I147" s="293"/>
      <c r="J147" s="9"/>
      <c r="K147" s="656"/>
      <c r="L147" s="656"/>
      <c r="M147" s="656"/>
      <c r="N147" s="657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3.5" customHeight="1">
      <c r="A148" s="9"/>
      <c r="B148" s="293"/>
      <c r="C148" s="293"/>
      <c r="D148" s="9"/>
      <c r="E148" s="8"/>
      <c r="F148" s="9"/>
      <c r="G148" s="657"/>
      <c r="H148" s="293"/>
      <c r="I148" s="293"/>
      <c r="J148" s="9"/>
      <c r="K148" s="656"/>
      <c r="L148" s="656"/>
      <c r="M148" s="656"/>
      <c r="N148" s="657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3.5" customHeight="1">
      <c r="A149" s="9"/>
      <c r="B149" s="293"/>
      <c r="C149" s="293"/>
      <c r="D149" s="9"/>
      <c r="E149" s="8"/>
      <c r="F149" s="9"/>
      <c r="G149" s="657"/>
      <c r="H149" s="293"/>
      <c r="I149" s="293"/>
      <c r="J149" s="9"/>
      <c r="K149" s="656"/>
      <c r="L149" s="656"/>
      <c r="M149" s="656"/>
      <c r="N149" s="657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3.5" customHeight="1">
      <c r="A150" s="9"/>
      <c r="B150" s="293"/>
      <c r="C150" s="293"/>
      <c r="D150" s="9"/>
      <c r="E150" s="8"/>
      <c r="F150" s="9"/>
      <c r="G150" s="657"/>
      <c r="H150" s="293"/>
      <c r="I150" s="293"/>
      <c r="J150" s="9"/>
      <c r="K150" s="656"/>
      <c r="L150" s="656"/>
      <c r="M150" s="656"/>
      <c r="N150" s="657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3.5" customHeight="1">
      <c r="A151" s="9"/>
      <c r="B151" s="293"/>
      <c r="C151" s="293"/>
      <c r="D151" s="9"/>
      <c r="E151" s="8"/>
      <c r="F151" s="9"/>
      <c r="G151" s="657"/>
      <c r="H151" s="293"/>
      <c r="I151" s="293"/>
      <c r="J151" s="9"/>
      <c r="K151" s="656"/>
      <c r="L151" s="656"/>
      <c r="M151" s="656"/>
      <c r="N151" s="657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3.5" customHeight="1">
      <c r="A152" s="9"/>
      <c r="B152" s="293"/>
      <c r="C152" s="293"/>
      <c r="D152" s="9"/>
      <c r="E152" s="8"/>
      <c r="F152" s="9"/>
      <c r="G152" s="657"/>
      <c r="H152" s="293"/>
      <c r="I152" s="293"/>
      <c r="J152" s="9"/>
      <c r="K152" s="656"/>
      <c r="L152" s="656"/>
      <c r="M152" s="656"/>
      <c r="N152" s="657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3.5" customHeight="1">
      <c r="A153" s="9"/>
      <c r="B153" s="293"/>
      <c r="C153" s="293"/>
      <c r="D153" s="9"/>
      <c r="E153" s="8"/>
      <c r="F153" s="9"/>
      <c r="G153" s="657"/>
      <c r="H153" s="293"/>
      <c r="I153" s="293"/>
      <c r="J153" s="9"/>
      <c r="K153" s="656"/>
      <c r="L153" s="656"/>
      <c r="M153" s="656"/>
      <c r="N153" s="657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3.5" customHeight="1">
      <c r="A154" s="9"/>
      <c r="B154" s="293"/>
      <c r="C154" s="293"/>
      <c r="D154" s="9"/>
      <c r="E154" s="8"/>
      <c r="F154" s="9"/>
      <c r="G154" s="657"/>
      <c r="H154" s="293"/>
      <c r="I154" s="293"/>
      <c r="J154" s="9"/>
      <c r="K154" s="656"/>
      <c r="L154" s="656"/>
      <c r="M154" s="656"/>
      <c r="N154" s="657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3.5" customHeight="1">
      <c r="A155" s="9"/>
      <c r="B155" s="293"/>
      <c r="C155" s="293"/>
      <c r="D155" s="9"/>
      <c r="E155" s="8"/>
      <c r="F155" s="9"/>
      <c r="G155" s="657"/>
      <c r="H155" s="293"/>
      <c r="I155" s="293"/>
      <c r="J155" s="9"/>
      <c r="K155" s="656"/>
      <c r="L155" s="656"/>
      <c r="M155" s="656"/>
      <c r="N155" s="657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3.5" customHeight="1">
      <c r="A156" s="9"/>
      <c r="B156" s="293"/>
      <c r="C156" s="293"/>
      <c r="D156" s="9"/>
      <c r="E156" s="8"/>
      <c r="F156" s="9"/>
      <c r="G156" s="657"/>
      <c r="H156" s="293"/>
      <c r="I156" s="293"/>
      <c r="J156" s="9"/>
      <c r="K156" s="656"/>
      <c r="L156" s="656"/>
      <c r="M156" s="656"/>
      <c r="N156" s="657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3.5" customHeight="1">
      <c r="A157" s="9"/>
      <c r="B157" s="293"/>
      <c r="C157" s="293"/>
      <c r="D157" s="9"/>
      <c r="E157" s="8"/>
      <c r="F157" s="9"/>
      <c r="G157" s="657"/>
      <c r="H157" s="293"/>
      <c r="I157" s="293"/>
      <c r="J157" s="9"/>
      <c r="K157" s="656"/>
      <c r="L157" s="656"/>
      <c r="M157" s="656"/>
      <c r="N157" s="657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3.5" customHeight="1">
      <c r="A158" s="9"/>
      <c r="B158" s="293"/>
      <c r="C158" s="293"/>
      <c r="D158" s="9"/>
      <c r="E158" s="8"/>
      <c r="F158" s="9"/>
      <c r="G158" s="657"/>
      <c r="H158" s="293"/>
      <c r="I158" s="293"/>
      <c r="J158" s="9"/>
      <c r="K158" s="656"/>
      <c r="L158" s="656"/>
      <c r="M158" s="656"/>
      <c r="N158" s="657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3.5" customHeight="1">
      <c r="A159" s="9"/>
      <c r="B159" s="293"/>
      <c r="C159" s="293"/>
      <c r="D159" s="9"/>
      <c r="E159" s="8"/>
      <c r="F159" s="9"/>
      <c r="G159" s="657"/>
      <c r="H159" s="293"/>
      <c r="I159" s="293"/>
      <c r="J159" s="9"/>
      <c r="K159" s="656"/>
      <c r="L159" s="656"/>
      <c r="M159" s="656"/>
      <c r="N159" s="657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3.5" customHeight="1">
      <c r="A160" s="9"/>
      <c r="B160" s="293"/>
      <c r="C160" s="293"/>
      <c r="D160" s="9"/>
      <c r="E160" s="8"/>
      <c r="F160" s="9"/>
      <c r="G160" s="657"/>
      <c r="H160" s="293"/>
      <c r="I160" s="293"/>
      <c r="J160" s="9"/>
      <c r="K160" s="656"/>
      <c r="L160" s="656"/>
      <c r="M160" s="656"/>
      <c r="N160" s="657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3.5" customHeight="1">
      <c r="A161" s="9"/>
      <c r="B161" s="293"/>
      <c r="C161" s="293"/>
      <c r="D161" s="9"/>
      <c r="E161" s="8"/>
      <c r="F161" s="9"/>
      <c r="G161" s="657"/>
      <c r="H161" s="293"/>
      <c r="I161" s="293"/>
      <c r="J161" s="9"/>
      <c r="K161" s="656"/>
      <c r="L161" s="656"/>
      <c r="M161" s="656"/>
      <c r="N161" s="657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3.5" customHeight="1">
      <c r="A162" s="9"/>
      <c r="B162" s="293"/>
      <c r="C162" s="293"/>
      <c r="D162" s="9"/>
      <c r="E162" s="8"/>
      <c r="F162" s="9"/>
      <c r="G162" s="657"/>
      <c r="H162" s="293"/>
      <c r="I162" s="293"/>
      <c r="J162" s="9"/>
      <c r="K162" s="656"/>
      <c r="L162" s="656"/>
      <c r="M162" s="656"/>
      <c r="N162" s="657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3.5" customHeight="1">
      <c r="A163" s="9"/>
      <c r="B163" s="293"/>
      <c r="C163" s="293"/>
      <c r="D163" s="9"/>
      <c r="E163" s="8"/>
      <c r="F163" s="9"/>
      <c r="G163" s="657"/>
      <c r="H163" s="293"/>
      <c r="I163" s="293"/>
      <c r="J163" s="9"/>
      <c r="K163" s="656"/>
      <c r="L163" s="656"/>
      <c r="M163" s="656"/>
      <c r="N163" s="657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3.5" customHeight="1">
      <c r="A164" s="9"/>
      <c r="B164" s="293"/>
      <c r="C164" s="293"/>
      <c r="D164" s="9"/>
      <c r="E164" s="8"/>
      <c r="F164" s="9"/>
      <c r="G164" s="657"/>
      <c r="H164" s="293"/>
      <c r="I164" s="293"/>
      <c r="J164" s="9"/>
      <c r="K164" s="656"/>
      <c r="L164" s="656"/>
      <c r="M164" s="656"/>
      <c r="N164" s="657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3.5" customHeight="1">
      <c r="A165" s="9"/>
      <c r="B165" s="293"/>
      <c r="C165" s="293"/>
      <c r="D165" s="9"/>
      <c r="E165" s="8"/>
      <c r="F165" s="9"/>
      <c r="G165" s="657"/>
      <c r="H165" s="293"/>
      <c r="I165" s="293"/>
      <c r="J165" s="9"/>
      <c r="K165" s="656"/>
      <c r="L165" s="656"/>
      <c r="M165" s="656"/>
      <c r="N165" s="657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3.5" customHeight="1">
      <c r="A166" s="9"/>
      <c r="B166" s="293"/>
      <c r="C166" s="293"/>
      <c r="D166" s="9"/>
      <c r="E166" s="8"/>
      <c r="F166" s="9"/>
      <c r="G166" s="657"/>
      <c r="H166" s="293"/>
      <c r="I166" s="293"/>
      <c r="J166" s="9"/>
      <c r="K166" s="656"/>
      <c r="L166" s="656"/>
      <c r="M166" s="656"/>
      <c r="N166" s="657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3.5" customHeight="1">
      <c r="A167" s="9"/>
      <c r="B167" s="293"/>
      <c r="C167" s="293"/>
      <c r="D167" s="9"/>
      <c r="E167" s="8"/>
      <c r="F167" s="9"/>
      <c r="G167" s="657"/>
      <c r="H167" s="293"/>
      <c r="I167" s="293"/>
      <c r="J167" s="9"/>
      <c r="K167" s="656"/>
      <c r="L167" s="656"/>
      <c r="M167" s="656"/>
      <c r="N167" s="657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3.5" customHeight="1">
      <c r="A168" s="9"/>
      <c r="B168" s="293"/>
      <c r="C168" s="293"/>
      <c r="D168" s="9"/>
      <c r="E168" s="8"/>
      <c r="F168" s="9"/>
      <c r="G168" s="657"/>
      <c r="H168" s="293"/>
      <c r="I168" s="293"/>
      <c r="J168" s="9"/>
      <c r="K168" s="656"/>
      <c r="L168" s="656"/>
      <c r="M168" s="656"/>
      <c r="N168" s="657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3.5" customHeight="1">
      <c r="A169" s="9"/>
      <c r="B169" s="293"/>
      <c r="C169" s="293"/>
      <c r="D169" s="9"/>
      <c r="E169" s="8"/>
      <c r="F169" s="9"/>
      <c r="G169" s="657"/>
      <c r="H169" s="293"/>
      <c r="I169" s="293"/>
      <c r="J169" s="9"/>
      <c r="K169" s="656"/>
      <c r="L169" s="656"/>
      <c r="M169" s="656"/>
      <c r="N169" s="657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3.5" customHeight="1">
      <c r="A170" s="9"/>
      <c r="B170" s="293"/>
      <c r="C170" s="293"/>
      <c r="D170" s="9"/>
      <c r="E170" s="8"/>
      <c r="F170" s="9"/>
      <c r="G170" s="657"/>
      <c r="H170" s="293"/>
      <c r="I170" s="293"/>
      <c r="J170" s="9"/>
      <c r="K170" s="656"/>
      <c r="L170" s="656"/>
      <c r="M170" s="656"/>
      <c r="N170" s="657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3.5" customHeight="1">
      <c r="A171" s="9"/>
      <c r="B171" s="293"/>
      <c r="C171" s="293"/>
      <c r="D171" s="9"/>
      <c r="E171" s="8"/>
      <c r="F171" s="9"/>
      <c r="G171" s="657"/>
      <c r="H171" s="293"/>
      <c r="I171" s="293"/>
      <c r="J171" s="9"/>
      <c r="K171" s="656"/>
      <c r="L171" s="656"/>
      <c r="M171" s="656"/>
      <c r="N171" s="657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3.5" customHeight="1">
      <c r="A172" s="9"/>
      <c r="B172" s="293"/>
      <c r="C172" s="293"/>
      <c r="D172" s="9"/>
      <c r="E172" s="8"/>
      <c r="F172" s="9"/>
      <c r="G172" s="657"/>
      <c r="H172" s="293"/>
      <c r="I172" s="293"/>
      <c r="J172" s="9"/>
      <c r="K172" s="656"/>
      <c r="L172" s="656"/>
      <c r="M172" s="656"/>
      <c r="N172" s="657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3.5" customHeight="1">
      <c r="A173" s="9"/>
      <c r="B173" s="293"/>
      <c r="C173" s="293"/>
      <c r="D173" s="9"/>
      <c r="E173" s="8"/>
      <c r="F173" s="9"/>
      <c r="G173" s="657"/>
      <c r="H173" s="293"/>
      <c r="I173" s="293"/>
      <c r="J173" s="9"/>
      <c r="K173" s="656"/>
      <c r="L173" s="656"/>
      <c r="M173" s="656"/>
      <c r="N173" s="657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3.5" customHeight="1">
      <c r="A174" s="9"/>
      <c r="B174" s="293"/>
      <c r="C174" s="293"/>
      <c r="D174" s="9"/>
      <c r="E174" s="8"/>
      <c r="F174" s="9"/>
      <c r="G174" s="657"/>
      <c r="H174" s="293"/>
      <c r="I174" s="293"/>
      <c r="J174" s="9"/>
      <c r="K174" s="656"/>
      <c r="L174" s="656"/>
      <c r="M174" s="656"/>
      <c r="N174" s="657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3.5" customHeight="1">
      <c r="A175" s="9"/>
      <c r="B175" s="293"/>
      <c r="C175" s="293"/>
      <c r="D175" s="9"/>
      <c r="E175" s="8"/>
      <c r="F175" s="9"/>
      <c r="G175" s="657"/>
      <c r="H175" s="293"/>
      <c r="I175" s="293"/>
      <c r="J175" s="9"/>
      <c r="K175" s="656"/>
      <c r="L175" s="656"/>
      <c r="M175" s="656"/>
      <c r="N175" s="657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3.5" customHeight="1">
      <c r="A176" s="9"/>
      <c r="B176" s="293"/>
      <c r="C176" s="293"/>
      <c r="D176" s="9"/>
      <c r="E176" s="8"/>
      <c r="F176" s="9"/>
      <c r="G176" s="657"/>
      <c r="H176" s="293"/>
      <c r="I176" s="293"/>
      <c r="J176" s="9"/>
      <c r="K176" s="656"/>
      <c r="L176" s="656"/>
      <c r="M176" s="656"/>
      <c r="N176" s="657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3.5" customHeight="1">
      <c r="A177" s="9"/>
      <c r="B177" s="293"/>
      <c r="C177" s="293"/>
      <c r="D177" s="9"/>
      <c r="E177" s="8"/>
      <c r="F177" s="9"/>
      <c r="G177" s="657"/>
      <c r="H177" s="293"/>
      <c r="I177" s="293"/>
      <c r="J177" s="9"/>
      <c r="K177" s="656"/>
      <c r="L177" s="656"/>
      <c r="M177" s="656"/>
      <c r="N177" s="657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3.5" customHeight="1">
      <c r="A178" s="9"/>
      <c r="B178" s="293"/>
      <c r="C178" s="293"/>
      <c r="D178" s="9"/>
      <c r="E178" s="8"/>
      <c r="F178" s="9"/>
      <c r="G178" s="657"/>
      <c r="H178" s="293"/>
      <c r="I178" s="293"/>
      <c r="J178" s="9"/>
      <c r="K178" s="656"/>
      <c r="L178" s="656"/>
      <c r="M178" s="656"/>
      <c r="N178" s="657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3.5" customHeight="1">
      <c r="A179" s="9"/>
      <c r="B179" s="293"/>
      <c r="C179" s="293"/>
      <c r="D179" s="9"/>
      <c r="E179" s="8"/>
      <c r="F179" s="9"/>
      <c r="G179" s="657"/>
      <c r="H179" s="293"/>
      <c r="I179" s="293"/>
      <c r="J179" s="9"/>
      <c r="K179" s="656"/>
      <c r="L179" s="656"/>
      <c r="M179" s="656"/>
      <c r="N179" s="657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3.5" customHeight="1">
      <c r="A180" s="9"/>
      <c r="B180" s="293"/>
      <c r="C180" s="293"/>
      <c r="D180" s="9"/>
      <c r="E180" s="8"/>
      <c r="F180" s="9"/>
      <c r="G180" s="657"/>
      <c r="H180" s="293"/>
      <c r="I180" s="293"/>
      <c r="J180" s="9"/>
      <c r="K180" s="656"/>
      <c r="L180" s="656"/>
      <c r="M180" s="656"/>
      <c r="N180" s="657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3.5" customHeight="1">
      <c r="A181" s="9"/>
      <c r="B181" s="293"/>
      <c r="C181" s="293"/>
      <c r="D181" s="9"/>
      <c r="E181" s="8"/>
      <c r="F181" s="9"/>
      <c r="G181" s="657"/>
      <c r="H181" s="293"/>
      <c r="I181" s="293"/>
      <c r="J181" s="9"/>
      <c r="K181" s="656"/>
      <c r="L181" s="656"/>
      <c r="M181" s="656"/>
      <c r="N181" s="657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3.5" customHeight="1">
      <c r="A182" s="9"/>
      <c r="B182" s="293"/>
      <c r="C182" s="293"/>
      <c r="D182" s="9"/>
      <c r="E182" s="8"/>
      <c r="F182" s="9"/>
      <c r="G182" s="657"/>
      <c r="H182" s="293"/>
      <c r="I182" s="293"/>
      <c r="J182" s="9"/>
      <c r="K182" s="656"/>
      <c r="L182" s="656"/>
      <c r="M182" s="656"/>
      <c r="N182" s="657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3.5" customHeight="1">
      <c r="A183" s="9"/>
      <c r="B183" s="293"/>
      <c r="C183" s="293"/>
      <c r="D183" s="9"/>
      <c r="E183" s="8"/>
      <c r="F183" s="9"/>
      <c r="G183" s="657"/>
      <c r="H183" s="293"/>
      <c r="I183" s="293"/>
      <c r="J183" s="9"/>
      <c r="K183" s="656"/>
      <c r="L183" s="656"/>
      <c r="M183" s="656"/>
      <c r="N183" s="657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3.5" customHeight="1">
      <c r="A184" s="9"/>
      <c r="B184" s="293"/>
      <c r="C184" s="293"/>
      <c r="D184" s="9"/>
      <c r="E184" s="8"/>
      <c r="F184" s="9"/>
      <c r="G184" s="657"/>
      <c r="H184" s="293"/>
      <c r="I184" s="293"/>
      <c r="J184" s="9"/>
      <c r="K184" s="656"/>
      <c r="L184" s="656"/>
      <c r="M184" s="656"/>
      <c r="N184" s="657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3.5" customHeight="1">
      <c r="A185" s="9"/>
      <c r="B185" s="293"/>
      <c r="C185" s="293"/>
      <c r="D185" s="9"/>
      <c r="E185" s="8"/>
      <c r="F185" s="9"/>
      <c r="G185" s="657"/>
      <c r="H185" s="293"/>
      <c r="I185" s="293"/>
      <c r="J185" s="9"/>
      <c r="K185" s="656"/>
      <c r="L185" s="656"/>
      <c r="M185" s="656"/>
      <c r="N185" s="657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3.5" customHeight="1">
      <c r="A186" s="9"/>
      <c r="B186" s="293"/>
      <c r="C186" s="293"/>
      <c r="D186" s="9"/>
      <c r="E186" s="8"/>
      <c r="F186" s="9"/>
      <c r="G186" s="657"/>
      <c r="H186" s="293"/>
      <c r="I186" s="293"/>
      <c r="J186" s="9"/>
      <c r="K186" s="656"/>
      <c r="L186" s="656"/>
      <c r="M186" s="656"/>
      <c r="N186" s="657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3.5" customHeight="1">
      <c r="A187" s="9"/>
      <c r="B187" s="293"/>
      <c r="C187" s="293"/>
      <c r="D187" s="9"/>
      <c r="E187" s="8"/>
      <c r="F187" s="9"/>
      <c r="G187" s="657"/>
      <c r="H187" s="293"/>
      <c r="I187" s="293"/>
      <c r="J187" s="9"/>
      <c r="K187" s="656"/>
      <c r="L187" s="656"/>
      <c r="M187" s="656"/>
      <c r="N187" s="657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3.5" customHeight="1">
      <c r="A188" s="9"/>
      <c r="B188" s="293"/>
      <c r="C188" s="293"/>
      <c r="D188" s="9"/>
      <c r="E188" s="8"/>
      <c r="F188" s="9"/>
      <c r="G188" s="657"/>
      <c r="H188" s="293"/>
      <c r="I188" s="293"/>
      <c r="J188" s="9"/>
      <c r="K188" s="656"/>
      <c r="L188" s="656"/>
      <c r="M188" s="656"/>
      <c r="N188" s="657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3.5" customHeight="1">
      <c r="A189" s="9"/>
      <c r="B189" s="293"/>
      <c r="C189" s="293"/>
      <c r="D189" s="9"/>
      <c r="E189" s="8"/>
      <c r="F189" s="9"/>
      <c r="G189" s="657"/>
      <c r="H189" s="293"/>
      <c r="I189" s="293"/>
      <c r="J189" s="9"/>
      <c r="K189" s="656"/>
      <c r="L189" s="656"/>
      <c r="M189" s="656"/>
      <c r="N189" s="657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3.5" customHeight="1">
      <c r="A190" s="9"/>
      <c r="B190" s="293"/>
      <c r="C190" s="293"/>
      <c r="D190" s="9"/>
      <c r="E190" s="8"/>
      <c r="F190" s="9"/>
      <c r="G190" s="657"/>
      <c r="H190" s="293"/>
      <c r="I190" s="293"/>
      <c r="J190" s="9"/>
      <c r="K190" s="656"/>
      <c r="L190" s="656"/>
      <c r="M190" s="656"/>
      <c r="N190" s="657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3.5" customHeight="1">
      <c r="A191" s="9"/>
      <c r="B191" s="293"/>
      <c r="C191" s="293"/>
      <c r="D191" s="9"/>
      <c r="E191" s="8"/>
      <c r="F191" s="9"/>
      <c r="G191" s="657"/>
      <c r="H191" s="293"/>
      <c r="I191" s="293"/>
      <c r="J191" s="9"/>
      <c r="K191" s="656"/>
      <c r="L191" s="656"/>
      <c r="M191" s="656"/>
      <c r="N191" s="657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3.5" customHeight="1">
      <c r="A192" s="9"/>
      <c r="B192" s="293"/>
      <c r="C192" s="293"/>
      <c r="D192" s="9"/>
      <c r="E192" s="8"/>
      <c r="F192" s="9"/>
      <c r="G192" s="657"/>
      <c r="H192" s="293"/>
      <c r="I192" s="293"/>
      <c r="J192" s="9"/>
      <c r="K192" s="656"/>
      <c r="L192" s="656"/>
      <c r="M192" s="656"/>
      <c r="N192" s="657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3.5" customHeight="1">
      <c r="A193" s="9"/>
      <c r="B193" s="293"/>
      <c r="C193" s="293"/>
      <c r="D193" s="9"/>
      <c r="E193" s="8"/>
      <c r="F193" s="9"/>
      <c r="G193" s="657"/>
      <c r="H193" s="293"/>
      <c r="I193" s="293"/>
      <c r="J193" s="9"/>
      <c r="K193" s="656"/>
      <c r="L193" s="656"/>
      <c r="M193" s="656"/>
      <c r="N193" s="657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3.5" customHeight="1">
      <c r="A194" s="9"/>
      <c r="B194" s="293"/>
      <c r="C194" s="293"/>
      <c r="D194" s="9"/>
      <c r="E194" s="8"/>
      <c r="F194" s="9"/>
      <c r="G194" s="657"/>
      <c r="H194" s="293"/>
      <c r="I194" s="293"/>
      <c r="J194" s="9"/>
      <c r="K194" s="656"/>
      <c r="L194" s="656"/>
      <c r="M194" s="656"/>
      <c r="N194" s="657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3.5" customHeight="1">
      <c r="A195" s="9"/>
      <c r="B195" s="293"/>
      <c r="C195" s="293"/>
      <c r="D195" s="9"/>
      <c r="E195" s="8"/>
      <c r="F195" s="9"/>
      <c r="G195" s="657"/>
      <c r="H195" s="293"/>
      <c r="I195" s="293"/>
      <c r="J195" s="9"/>
      <c r="K195" s="656"/>
      <c r="L195" s="656"/>
      <c r="M195" s="656"/>
      <c r="N195" s="657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3.5" customHeight="1">
      <c r="A196" s="9"/>
      <c r="B196" s="293"/>
      <c r="C196" s="293"/>
      <c r="D196" s="9"/>
      <c r="E196" s="8"/>
      <c r="F196" s="9"/>
      <c r="G196" s="657"/>
      <c r="H196" s="293"/>
      <c r="I196" s="293"/>
      <c r="J196" s="9"/>
      <c r="K196" s="656"/>
      <c r="L196" s="656"/>
      <c r="M196" s="656"/>
      <c r="N196" s="657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3.5" customHeight="1">
      <c r="A197" s="9"/>
      <c r="B197" s="293"/>
      <c r="C197" s="293"/>
      <c r="D197" s="9"/>
      <c r="E197" s="8"/>
      <c r="F197" s="9"/>
      <c r="G197" s="657"/>
      <c r="H197" s="293"/>
      <c r="I197" s="293"/>
      <c r="J197" s="9"/>
      <c r="K197" s="656"/>
      <c r="L197" s="656"/>
      <c r="M197" s="656"/>
      <c r="N197" s="657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3.5" customHeight="1">
      <c r="A198" s="9"/>
      <c r="B198" s="293"/>
      <c r="C198" s="293"/>
      <c r="D198" s="9"/>
      <c r="E198" s="8"/>
      <c r="F198" s="9"/>
      <c r="G198" s="657"/>
      <c r="H198" s="293"/>
      <c r="I198" s="293"/>
      <c r="J198" s="9"/>
      <c r="K198" s="656"/>
      <c r="L198" s="656"/>
      <c r="M198" s="656"/>
      <c r="N198" s="657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3.5" customHeight="1">
      <c r="A199" s="9"/>
      <c r="B199" s="293"/>
      <c r="C199" s="293"/>
      <c r="D199" s="9"/>
      <c r="E199" s="8"/>
      <c r="F199" s="9"/>
      <c r="G199" s="657"/>
      <c r="H199" s="293"/>
      <c r="I199" s="293"/>
      <c r="J199" s="9"/>
      <c r="K199" s="656"/>
      <c r="L199" s="656"/>
      <c r="M199" s="656"/>
      <c r="N199" s="657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3.5" customHeight="1">
      <c r="A200" s="9"/>
      <c r="B200" s="293"/>
      <c r="C200" s="293"/>
      <c r="D200" s="9"/>
      <c r="E200" s="8"/>
      <c r="F200" s="9"/>
      <c r="G200" s="657"/>
      <c r="H200" s="293"/>
      <c r="I200" s="293"/>
      <c r="J200" s="9"/>
      <c r="K200" s="656"/>
      <c r="L200" s="656"/>
      <c r="M200" s="656"/>
      <c r="N200" s="657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3.5" customHeight="1">
      <c r="A201" s="9"/>
      <c r="B201" s="293"/>
      <c r="C201" s="293"/>
      <c r="D201" s="9"/>
      <c r="E201" s="8"/>
      <c r="F201" s="9"/>
      <c r="G201" s="657"/>
      <c r="H201" s="293"/>
      <c r="I201" s="293"/>
      <c r="J201" s="9"/>
      <c r="K201" s="656"/>
      <c r="L201" s="656"/>
      <c r="M201" s="656"/>
      <c r="N201" s="657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3.5" customHeight="1">
      <c r="A202" s="9"/>
      <c r="B202" s="293"/>
      <c r="C202" s="293"/>
      <c r="D202" s="9"/>
      <c r="E202" s="8"/>
      <c r="F202" s="9"/>
      <c r="G202" s="657"/>
      <c r="H202" s="293"/>
      <c r="I202" s="293"/>
      <c r="J202" s="9"/>
      <c r="K202" s="656"/>
      <c r="L202" s="656"/>
      <c r="M202" s="656"/>
      <c r="N202" s="657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3.5" customHeight="1">
      <c r="A203" s="9"/>
      <c r="B203" s="293"/>
      <c r="C203" s="293"/>
      <c r="D203" s="9"/>
      <c r="E203" s="8"/>
      <c r="F203" s="9"/>
      <c r="G203" s="657"/>
      <c r="H203" s="293"/>
      <c r="I203" s="293"/>
      <c r="J203" s="9"/>
      <c r="K203" s="656"/>
      <c r="L203" s="656"/>
      <c r="M203" s="656"/>
      <c r="N203" s="657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3.5" customHeight="1">
      <c r="A204" s="9"/>
      <c r="B204" s="293"/>
      <c r="C204" s="293"/>
      <c r="D204" s="9"/>
      <c r="E204" s="8"/>
      <c r="F204" s="9"/>
      <c r="G204" s="657"/>
      <c r="H204" s="293"/>
      <c r="I204" s="293"/>
      <c r="J204" s="9"/>
      <c r="K204" s="656"/>
      <c r="L204" s="656"/>
      <c r="M204" s="656"/>
      <c r="N204" s="657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3.5" customHeight="1">
      <c r="A205" s="9"/>
      <c r="B205" s="293"/>
      <c r="C205" s="293"/>
      <c r="D205" s="9"/>
      <c r="E205" s="8"/>
      <c r="F205" s="9"/>
      <c r="G205" s="657"/>
      <c r="H205" s="293"/>
      <c r="I205" s="293"/>
      <c r="J205" s="9"/>
      <c r="K205" s="656"/>
      <c r="L205" s="656"/>
      <c r="M205" s="656"/>
      <c r="N205" s="657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3.5" customHeight="1">
      <c r="A206" s="9"/>
      <c r="B206" s="293"/>
      <c r="C206" s="293"/>
      <c r="D206" s="9"/>
      <c r="E206" s="8"/>
      <c r="F206" s="9"/>
      <c r="G206" s="657"/>
      <c r="H206" s="293"/>
      <c r="I206" s="293"/>
      <c r="J206" s="9"/>
      <c r="K206" s="656"/>
      <c r="L206" s="656"/>
      <c r="M206" s="656"/>
      <c r="N206" s="657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3.5" customHeight="1">
      <c r="A207" s="9"/>
      <c r="B207" s="293"/>
      <c r="C207" s="293"/>
      <c r="D207" s="9"/>
      <c r="E207" s="8"/>
      <c r="F207" s="9"/>
      <c r="G207" s="657"/>
      <c r="H207" s="293"/>
      <c r="I207" s="293"/>
      <c r="J207" s="9"/>
      <c r="K207" s="656"/>
      <c r="L207" s="656"/>
      <c r="M207" s="656"/>
      <c r="N207" s="657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3.5" customHeight="1">
      <c r="A208" s="9"/>
      <c r="B208" s="293"/>
      <c r="C208" s="293"/>
      <c r="D208" s="9"/>
      <c r="E208" s="8"/>
      <c r="F208" s="9"/>
      <c r="G208" s="657"/>
      <c r="H208" s="293"/>
      <c r="I208" s="293"/>
      <c r="J208" s="9"/>
      <c r="K208" s="656"/>
      <c r="L208" s="656"/>
      <c r="M208" s="656"/>
      <c r="N208" s="657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3.5" customHeight="1">
      <c r="A209" s="9"/>
      <c r="B209" s="293"/>
      <c r="C209" s="293"/>
      <c r="D209" s="9"/>
      <c r="E209" s="8"/>
      <c r="F209" s="9"/>
      <c r="G209" s="657"/>
      <c r="H209" s="293"/>
      <c r="I209" s="293"/>
      <c r="J209" s="9"/>
      <c r="K209" s="656"/>
      <c r="L209" s="656"/>
      <c r="M209" s="656"/>
      <c r="N209" s="657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3.5" customHeight="1">
      <c r="A210" s="9"/>
      <c r="B210" s="293"/>
      <c r="C210" s="293"/>
      <c r="D210" s="9"/>
      <c r="E210" s="8"/>
      <c r="F210" s="9"/>
      <c r="G210" s="657"/>
      <c r="H210" s="293"/>
      <c r="I210" s="293"/>
      <c r="J210" s="9"/>
      <c r="K210" s="656"/>
      <c r="L210" s="656"/>
      <c r="M210" s="656"/>
      <c r="N210" s="657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3.5" customHeight="1">
      <c r="A211" s="9"/>
      <c r="B211" s="293"/>
      <c r="C211" s="293"/>
      <c r="D211" s="9"/>
      <c r="E211" s="8"/>
      <c r="F211" s="9"/>
      <c r="G211" s="657"/>
      <c r="H211" s="293"/>
      <c r="I211" s="293"/>
      <c r="J211" s="9"/>
      <c r="K211" s="656"/>
      <c r="L211" s="656"/>
      <c r="M211" s="656"/>
      <c r="N211" s="657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3.5" customHeight="1">
      <c r="A212" s="9"/>
      <c r="B212" s="293"/>
      <c r="C212" s="293"/>
      <c r="D212" s="9"/>
      <c r="E212" s="8"/>
      <c r="F212" s="9"/>
      <c r="G212" s="657"/>
      <c r="H212" s="293"/>
      <c r="I212" s="293"/>
      <c r="J212" s="9"/>
      <c r="K212" s="656"/>
      <c r="L212" s="656"/>
      <c r="M212" s="656"/>
      <c r="N212" s="657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3.5" customHeight="1">
      <c r="A213" s="9"/>
      <c r="B213" s="293"/>
      <c r="C213" s="293"/>
      <c r="D213" s="9"/>
      <c r="E213" s="8"/>
      <c r="F213" s="9"/>
      <c r="G213" s="657"/>
      <c r="H213" s="293"/>
      <c r="I213" s="293"/>
      <c r="J213" s="9"/>
      <c r="K213" s="656"/>
      <c r="L213" s="656"/>
      <c r="M213" s="656"/>
      <c r="N213" s="657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3.5" customHeight="1">
      <c r="A214" s="9"/>
      <c r="B214" s="293"/>
      <c r="C214" s="293"/>
      <c r="D214" s="9"/>
      <c r="E214" s="8"/>
      <c r="F214" s="9"/>
      <c r="G214" s="657"/>
      <c r="H214" s="293"/>
      <c r="I214" s="293"/>
      <c r="J214" s="9"/>
      <c r="K214" s="656"/>
      <c r="L214" s="656"/>
      <c r="M214" s="656"/>
      <c r="N214" s="657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3.5" customHeight="1">
      <c r="A215" s="9"/>
      <c r="B215" s="293"/>
      <c r="C215" s="293"/>
      <c r="D215" s="9"/>
      <c r="E215" s="8"/>
      <c r="F215" s="9"/>
      <c r="G215" s="657"/>
      <c r="H215" s="293"/>
      <c r="I215" s="293"/>
      <c r="J215" s="9"/>
      <c r="K215" s="656"/>
      <c r="L215" s="656"/>
      <c r="M215" s="656"/>
      <c r="N215" s="657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3.5" customHeight="1">
      <c r="A216" s="9"/>
      <c r="B216" s="293"/>
      <c r="C216" s="293"/>
      <c r="D216" s="9"/>
      <c r="E216" s="8"/>
      <c r="F216" s="9"/>
      <c r="G216" s="657"/>
      <c r="H216" s="293"/>
      <c r="I216" s="293"/>
      <c r="J216" s="9"/>
      <c r="K216" s="656"/>
      <c r="L216" s="656"/>
      <c r="M216" s="656"/>
      <c r="N216" s="657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3.5" customHeight="1">
      <c r="A217" s="9"/>
      <c r="B217" s="293"/>
      <c r="C217" s="293"/>
      <c r="D217" s="9"/>
      <c r="E217" s="8"/>
      <c r="F217" s="9"/>
      <c r="G217" s="657"/>
      <c r="H217" s="293"/>
      <c r="I217" s="293"/>
      <c r="J217" s="9"/>
      <c r="K217" s="656"/>
      <c r="L217" s="656"/>
      <c r="M217" s="656"/>
      <c r="N217" s="657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3.5" customHeight="1">
      <c r="A218" s="9"/>
      <c r="B218" s="293"/>
      <c r="C218" s="293"/>
      <c r="D218" s="9"/>
      <c r="E218" s="8"/>
      <c r="F218" s="9"/>
      <c r="G218" s="657"/>
      <c r="H218" s="293"/>
      <c r="I218" s="293"/>
      <c r="J218" s="9"/>
      <c r="K218" s="656"/>
      <c r="L218" s="656"/>
      <c r="M218" s="656"/>
      <c r="N218" s="657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3.5" customHeight="1">
      <c r="A219" s="9"/>
      <c r="B219" s="293"/>
      <c r="C219" s="293"/>
      <c r="D219" s="9"/>
      <c r="E219" s="8"/>
      <c r="F219" s="9"/>
      <c r="G219" s="657"/>
      <c r="H219" s="293"/>
      <c r="I219" s="293"/>
      <c r="J219" s="9"/>
      <c r="K219" s="656"/>
      <c r="L219" s="656"/>
      <c r="M219" s="656"/>
      <c r="N219" s="657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3.5" customHeight="1">
      <c r="A220" s="9"/>
      <c r="B220" s="293"/>
      <c r="C220" s="293"/>
      <c r="D220" s="9"/>
      <c r="E220" s="8"/>
      <c r="F220" s="9"/>
      <c r="G220" s="657"/>
      <c r="H220" s="293"/>
      <c r="I220" s="293"/>
      <c r="J220" s="9"/>
      <c r="K220" s="656"/>
      <c r="L220" s="656"/>
      <c r="M220" s="656"/>
      <c r="N220" s="657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3.5" customHeight="1">
      <c r="A221" s="9"/>
      <c r="B221" s="293"/>
      <c r="C221" s="293"/>
      <c r="D221" s="9"/>
      <c r="E221" s="8"/>
      <c r="F221" s="9"/>
      <c r="G221" s="657"/>
      <c r="H221" s="293"/>
      <c r="I221" s="293"/>
      <c r="J221" s="9"/>
      <c r="K221" s="656"/>
      <c r="L221" s="656"/>
      <c r="M221" s="656"/>
      <c r="N221" s="657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3.5" customHeight="1">
      <c r="A222" s="9"/>
      <c r="B222" s="293"/>
      <c r="C222" s="293"/>
      <c r="D222" s="9"/>
      <c r="E222" s="8"/>
      <c r="F222" s="9"/>
      <c r="G222" s="657"/>
      <c r="H222" s="293"/>
      <c r="I222" s="293"/>
      <c r="J222" s="9"/>
      <c r="K222" s="656"/>
      <c r="L222" s="656"/>
      <c r="M222" s="656"/>
      <c r="N222" s="657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3.5" customHeight="1">
      <c r="A223" s="9"/>
      <c r="B223" s="293"/>
      <c r="C223" s="293"/>
      <c r="D223" s="9"/>
      <c r="E223" s="8"/>
      <c r="F223" s="9"/>
      <c r="G223" s="657"/>
      <c r="H223" s="293"/>
      <c r="I223" s="293"/>
      <c r="J223" s="9"/>
      <c r="K223" s="656"/>
      <c r="L223" s="656"/>
      <c r="M223" s="656"/>
      <c r="N223" s="657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3.5" customHeight="1">
      <c r="A224" s="9"/>
      <c r="B224" s="293"/>
      <c r="C224" s="293"/>
      <c r="D224" s="9"/>
      <c r="E224" s="8"/>
      <c r="F224" s="9"/>
      <c r="G224" s="657"/>
      <c r="H224" s="293"/>
      <c r="I224" s="293"/>
      <c r="J224" s="9"/>
      <c r="K224" s="656"/>
      <c r="L224" s="656"/>
      <c r="M224" s="656"/>
      <c r="N224" s="657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3.5" customHeight="1">
      <c r="A225" s="9"/>
      <c r="B225" s="293"/>
      <c r="C225" s="293"/>
      <c r="D225" s="9"/>
      <c r="E225" s="8"/>
      <c r="F225" s="9"/>
      <c r="G225" s="657"/>
      <c r="H225" s="293"/>
      <c r="I225" s="293"/>
      <c r="J225" s="9"/>
      <c r="K225" s="656"/>
      <c r="L225" s="656"/>
      <c r="M225" s="656"/>
      <c r="N225" s="657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3.5" customHeight="1">
      <c r="A226" s="9"/>
      <c r="B226" s="293"/>
      <c r="C226" s="293"/>
      <c r="D226" s="9"/>
      <c r="E226" s="8"/>
      <c r="F226" s="9"/>
      <c r="G226" s="657"/>
      <c r="H226" s="293"/>
      <c r="I226" s="293"/>
      <c r="J226" s="9"/>
      <c r="K226" s="656"/>
      <c r="L226" s="656"/>
      <c r="M226" s="656"/>
      <c r="N226" s="657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3.5" customHeight="1">
      <c r="A227" s="9"/>
      <c r="B227" s="293"/>
      <c r="C227" s="293"/>
      <c r="D227" s="9"/>
      <c r="E227" s="8"/>
      <c r="F227" s="9"/>
      <c r="G227" s="657"/>
      <c r="H227" s="293"/>
      <c r="I227" s="293"/>
      <c r="J227" s="9"/>
      <c r="K227" s="656"/>
      <c r="L227" s="656"/>
      <c r="M227" s="656"/>
      <c r="N227" s="657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3.5" customHeight="1">
      <c r="A228" s="9"/>
      <c r="B228" s="293"/>
      <c r="C228" s="293"/>
      <c r="D228" s="9"/>
      <c r="E228" s="8"/>
      <c r="F228" s="9"/>
      <c r="G228" s="657"/>
      <c r="H228" s="293"/>
      <c r="I228" s="293"/>
      <c r="J228" s="9"/>
      <c r="K228" s="656"/>
      <c r="L228" s="656"/>
      <c r="M228" s="656"/>
      <c r="N228" s="657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3.5" customHeight="1">
      <c r="A229" s="9"/>
      <c r="B229" s="293"/>
      <c r="C229" s="293"/>
      <c r="D229" s="9"/>
      <c r="E229" s="8"/>
      <c r="F229" s="9"/>
      <c r="G229" s="657"/>
      <c r="H229" s="293"/>
      <c r="I229" s="293"/>
      <c r="J229" s="9"/>
      <c r="K229" s="656"/>
      <c r="L229" s="656"/>
      <c r="M229" s="656"/>
      <c r="N229" s="657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3.5" customHeight="1">
      <c r="A230" s="9"/>
      <c r="B230" s="293"/>
      <c r="C230" s="293"/>
      <c r="D230" s="9"/>
      <c r="E230" s="8"/>
      <c r="F230" s="9"/>
      <c r="G230" s="657"/>
      <c r="H230" s="293"/>
      <c r="I230" s="293"/>
      <c r="J230" s="9"/>
      <c r="K230" s="656"/>
      <c r="L230" s="656"/>
      <c r="M230" s="656"/>
      <c r="N230" s="657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3.5" customHeight="1">
      <c r="A231" s="9"/>
      <c r="B231" s="293"/>
      <c r="C231" s="293"/>
      <c r="D231" s="9"/>
      <c r="E231" s="8"/>
      <c r="F231" s="9"/>
      <c r="G231" s="657"/>
      <c r="H231" s="293"/>
      <c r="I231" s="293"/>
      <c r="J231" s="9"/>
      <c r="K231" s="656"/>
      <c r="L231" s="656"/>
      <c r="M231" s="656"/>
      <c r="N231" s="657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3.5" customHeight="1">
      <c r="A232" s="9"/>
      <c r="B232" s="293"/>
      <c r="C232" s="293"/>
      <c r="D232" s="9"/>
      <c r="E232" s="8"/>
      <c r="F232" s="9"/>
      <c r="G232" s="657"/>
      <c r="H232" s="293"/>
      <c r="I232" s="293"/>
      <c r="J232" s="9"/>
      <c r="K232" s="656"/>
      <c r="L232" s="656"/>
      <c r="M232" s="656"/>
      <c r="N232" s="657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3.5" customHeight="1">
      <c r="A233" s="9"/>
      <c r="B233" s="293"/>
      <c r="C233" s="293"/>
      <c r="D233" s="9"/>
      <c r="E233" s="8"/>
      <c r="F233" s="9"/>
      <c r="G233" s="657"/>
      <c r="H233" s="293"/>
      <c r="I233" s="293"/>
      <c r="J233" s="9"/>
      <c r="K233" s="656"/>
      <c r="L233" s="656"/>
      <c r="M233" s="656"/>
      <c r="N233" s="657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3.5" customHeight="1">
      <c r="A234" s="9"/>
      <c r="B234" s="293"/>
      <c r="C234" s="293"/>
      <c r="D234" s="9"/>
      <c r="E234" s="8"/>
      <c r="F234" s="9"/>
      <c r="G234" s="657"/>
      <c r="H234" s="293"/>
      <c r="I234" s="293"/>
      <c r="J234" s="9"/>
      <c r="K234" s="656"/>
      <c r="L234" s="656"/>
      <c r="M234" s="656"/>
      <c r="N234" s="657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3.5" customHeight="1">
      <c r="A235" s="9"/>
      <c r="B235" s="293"/>
      <c r="C235" s="293"/>
      <c r="D235" s="9"/>
      <c r="E235" s="8"/>
      <c r="F235" s="9"/>
      <c r="G235" s="657"/>
      <c r="H235" s="293"/>
      <c r="I235" s="293"/>
      <c r="J235" s="9"/>
      <c r="K235" s="656"/>
      <c r="L235" s="656"/>
      <c r="M235" s="656"/>
      <c r="N235" s="657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3.5" customHeight="1">
      <c r="A236" s="9"/>
      <c r="B236" s="293"/>
      <c r="C236" s="293"/>
      <c r="D236" s="9"/>
      <c r="E236" s="8"/>
      <c r="F236" s="9"/>
      <c r="G236" s="657"/>
      <c r="H236" s="293"/>
      <c r="I236" s="293"/>
      <c r="J236" s="9"/>
      <c r="K236" s="656"/>
      <c r="L236" s="656"/>
      <c r="M236" s="656"/>
      <c r="N236" s="657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3.5" customHeight="1">
      <c r="A237" s="9"/>
      <c r="B237" s="293"/>
      <c r="C237" s="293"/>
      <c r="D237" s="9"/>
      <c r="E237" s="8"/>
      <c r="F237" s="9"/>
      <c r="G237" s="657"/>
      <c r="H237" s="293"/>
      <c r="I237" s="293"/>
      <c r="J237" s="9"/>
      <c r="K237" s="656"/>
      <c r="L237" s="656"/>
      <c r="M237" s="656"/>
      <c r="N237" s="657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3.5" customHeight="1">
      <c r="A238" s="9"/>
      <c r="B238" s="293"/>
      <c r="C238" s="293"/>
      <c r="D238" s="9"/>
      <c r="E238" s="8"/>
      <c r="F238" s="9"/>
      <c r="G238" s="657"/>
      <c r="H238" s="293"/>
      <c r="I238" s="293"/>
      <c r="J238" s="9"/>
      <c r="K238" s="656"/>
      <c r="L238" s="656"/>
      <c r="M238" s="656"/>
      <c r="N238" s="657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3.5" customHeight="1">
      <c r="A239" s="9"/>
      <c r="B239" s="293"/>
      <c r="C239" s="293"/>
      <c r="D239" s="9"/>
      <c r="E239" s="8"/>
      <c r="F239" s="9"/>
      <c r="G239" s="657"/>
      <c r="H239" s="293"/>
      <c r="I239" s="293"/>
      <c r="J239" s="9"/>
      <c r="K239" s="656"/>
      <c r="L239" s="656"/>
      <c r="M239" s="656"/>
      <c r="N239" s="657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3.5" customHeight="1">
      <c r="A240" s="9"/>
      <c r="B240" s="293"/>
      <c r="C240" s="293"/>
      <c r="D240" s="9"/>
      <c r="E240" s="8"/>
      <c r="F240" s="9"/>
      <c r="G240" s="657"/>
      <c r="H240" s="293"/>
      <c r="I240" s="293"/>
      <c r="J240" s="9"/>
      <c r="K240" s="656"/>
      <c r="L240" s="656"/>
      <c r="M240" s="656"/>
      <c r="N240" s="657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3.5" customHeight="1">
      <c r="A241" s="9"/>
      <c r="B241" s="293"/>
      <c r="C241" s="293"/>
      <c r="D241" s="9"/>
      <c r="E241" s="8"/>
      <c r="F241" s="9"/>
      <c r="G241" s="657"/>
      <c r="H241" s="293"/>
      <c r="I241" s="293"/>
      <c r="J241" s="9"/>
      <c r="K241" s="656"/>
      <c r="L241" s="656"/>
      <c r="M241" s="656"/>
      <c r="N241" s="657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3.5" customHeight="1">
      <c r="A242" s="9"/>
      <c r="B242" s="293"/>
      <c r="C242" s="293"/>
      <c r="D242" s="9"/>
      <c r="E242" s="8"/>
      <c r="F242" s="9"/>
      <c r="G242" s="657"/>
      <c r="H242" s="293"/>
      <c r="I242" s="293"/>
      <c r="J242" s="9"/>
      <c r="K242" s="656"/>
      <c r="L242" s="656"/>
      <c r="M242" s="656"/>
      <c r="N242" s="657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3.5" customHeight="1">
      <c r="A243" s="9"/>
      <c r="B243" s="293"/>
      <c r="C243" s="293"/>
      <c r="D243" s="9"/>
      <c r="E243" s="8"/>
      <c r="F243" s="9"/>
      <c r="G243" s="657"/>
      <c r="H243" s="293"/>
      <c r="I243" s="293"/>
      <c r="J243" s="9"/>
      <c r="K243" s="656"/>
      <c r="L243" s="656"/>
      <c r="M243" s="656"/>
      <c r="N243" s="657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3.5" customHeight="1">
      <c r="A244" s="9"/>
      <c r="B244" s="293"/>
      <c r="C244" s="293"/>
      <c r="D244" s="9"/>
      <c r="E244" s="8"/>
      <c r="F244" s="9"/>
      <c r="G244" s="657"/>
      <c r="H244" s="293"/>
      <c r="I244" s="293"/>
      <c r="J244" s="9"/>
      <c r="K244" s="656"/>
      <c r="L244" s="656"/>
      <c r="M244" s="656"/>
      <c r="N244" s="657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3.5" customHeight="1">
      <c r="A245" s="9"/>
      <c r="B245" s="293"/>
      <c r="C245" s="293"/>
      <c r="D245" s="9"/>
      <c r="E245" s="8"/>
      <c r="F245" s="9"/>
      <c r="G245" s="657"/>
      <c r="H245" s="293"/>
      <c r="I245" s="293"/>
      <c r="J245" s="9"/>
      <c r="K245" s="656"/>
      <c r="L245" s="656"/>
      <c r="M245" s="656"/>
      <c r="N245" s="657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3.5" customHeight="1">
      <c r="A246" s="9"/>
      <c r="B246" s="293"/>
      <c r="C246" s="293"/>
      <c r="D246" s="9"/>
      <c r="E246" s="8"/>
      <c r="F246" s="9"/>
      <c r="G246" s="657"/>
      <c r="H246" s="293"/>
      <c r="I246" s="293"/>
      <c r="J246" s="9"/>
      <c r="K246" s="656"/>
      <c r="L246" s="656"/>
      <c r="M246" s="656"/>
      <c r="N246" s="657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3.5" customHeight="1">
      <c r="A247" s="9"/>
      <c r="B247" s="293"/>
      <c r="C247" s="293"/>
      <c r="D247" s="9"/>
      <c r="E247" s="8"/>
      <c r="F247" s="9"/>
      <c r="G247" s="657"/>
      <c r="H247" s="293"/>
      <c r="I247" s="293"/>
      <c r="J247" s="9"/>
      <c r="K247" s="656"/>
      <c r="L247" s="656"/>
      <c r="M247" s="656"/>
      <c r="N247" s="657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3.5" customHeight="1">
      <c r="A248" s="9"/>
      <c r="B248" s="293"/>
      <c r="C248" s="293"/>
      <c r="D248" s="9"/>
      <c r="E248" s="8"/>
      <c r="F248" s="9"/>
      <c r="G248" s="657"/>
      <c r="H248" s="293"/>
      <c r="I248" s="293"/>
      <c r="J248" s="9"/>
      <c r="K248" s="656"/>
      <c r="L248" s="656"/>
      <c r="M248" s="656"/>
      <c r="N248" s="657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3.5" customHeight="1">
      <c r="A249" s="9"/>
      <c r="B249" s="293"/>
      <c r="C249" s="293"/>
      <c r="D249" s="9"/>
      <c r="E249" s="8"/>
      <c r="F249" s="9"/>
      <c r="G249" s="657"/>
      <c r="H249" s="293"/>
      <c r="I249" s="293"/>
      <c r="J249" s="9"/>
      <c r="K249" s="656"/>
      <c r="L249" s="656"/>
      <c r="M249" s="656"/>
      <c r="N249" s="657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3.5" customHeight="1">
      <c r="A250" s="9"/>
      <c r="B250" s="293"/>
      <c r="C250" s="293"/>
      <c r="D250" s="9"/>
      <c r="E250" s="8"/>
      <c r="F250" s="9"/>
      <c r="G250" s="657"/>
      <c r="H250" s="293"/>
      <c r="I250" s="293"/>
      <c r="J250" s="9"/>
      <c r="K250" s="656"/>
      <c r="L250" s="656"/>
      <c r="M250" s="656"/>
      <c r="N250" s="657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3.5" customHeight="1">
      <c r="A251" s="9"/>
      <c r="B251" s="293"/>
      <c r="C251" s="293"/>
      <c r="D251" s="9"/>
      <c r="E251" s="8"/>
      <c r="F251" s="9"/>
      <c r="G251" s="657"/>
      <c r="H251" s="293"/>
      <c r="I251" s="293"/>
      <c r="J251" s="9"/>
      <c r="K251" s="656"/>
      <c r="L251" s="656"/>
      <c r="M251" s="656"/>
      <c r="N251" s="657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3.5" customHeight="1">
      <c r="A252" s="9"/>
      <c r="B252" s="293"/>
      <c r="C252" s="293"/>
      <c r="D252" s="9"/>
      <c r="E252" s="8"/>
      <c r="F252" s="9"/>
      <c r="G252" s="657"/>
      <c r="H252" s="293"/>
      <c r="I252" s="293"/>
      <c r="J252" s="9"/>
      <c r="K252" s="656"/>
      <c r="L252" s="656"/>
      <c r="M252" s="656"/>
      <c r="N252" s="657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3.5" customHeight="1">
      <c r="A253" s="9"/>
      <c r="B253" s="293"/>
      <c r="C253" s="293"/>
      <c r="D253" s="9"/>
      <c r="E253" s="8"/>
      <c r="F253" s="9"/>
      <c r="G253" s="657"/>
      <c r="H253" s="293"/>
      <c r="I253" s="293"/>
      <c r="J253" s="9"/>
      <c r="K253" s="656"/>
      <c r="L253" s="656"/>
      <c r="M253" s="656"/>
      <c r="N253" s="657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3.5" customHeight="1">
      <c r="A254" s="9"/>
      <c r="B254" s="293"/>
      <c r="C254" s="293"/>
      <c r="D254" s="9"/>
      <c r="E254" s="8"/>
      <c r="F254" s="9"/>
      <c r="G254" s="657"/>
      <c r="H254" s="293"/>
      <c r="I254" s="293"/>
      <c r="J254" s="9"/>
      <c r="K254" s="656"/>
      <c r="L254" s="656"/>
      <c r="M254" s="656"/>
      <c r="N254" s="657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3.5" customHeight="1">
      <c r="A255" s="9"/>
      <c r="B255" s="293"/>
      <c r="C255" s="293"/>
      <c r="D255" s="9"/>
      <c r="E255" s="8"/>
      <c r="F255" s="9"/>
      <c r="G255" s="657"/>
      <c r="H255" s="293"/>
      <c r="I255" s="293"/>
      <c r="J255" s="9"/>
      <c r="K255" s="656"/>
      <c r="L255" s="656"/>
      <c r="M255" s="656"/>
      <c r="N255" s="657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3.5" customHeight="1">
      <c r="A256" s="9"/>
      <c r="B256" s="293"/>
      <c r="C256" s="293"/>
      <c r="D256" s="9"/>
      <c r="E256" s="8"/>
      <c r="F256" s="9"/>
      <c r="G256" s="657"/>
      <c r="H256" s="293"/>
      <c r="I256" s="293"/>
      <c r="J256" s="9"/>
      <c r="K256" s="656"/>
      <c r="L256" s="656"/>
      <c r="M256" s="656"/>
      <c r="N256" s="657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3.5" customHeight="1">
      <c r="A257" s="9"/>
      <c r="B257" s="293"/>
      <c r="C257" s="293"/>
      <c r="D257" s="9"/>
      <c r="E257" s="8"/>
      <c r="F257" s="9"/>
      <c r="G257" s="657"/>
      <c r="H257" s="293"/>
      <c r="I257" s="293"/>
      <c r="J257" s="9"/>
      <c r="K257" s="656"/>
      <c r="L257" s="656"/>
      <c r="M257" s="656"/>
      <c r="N257" s="657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3.5" customHeight="1">
      <c r="A258" s="9"/>
      <c r="B258" s="293"/>
      <c r="C258" s="293"/>
      <c r="D258" s="9"/>
      <c r="E258" s="8"/>
      <c r="F258" s="9"/>
      <c r="G258" s="657"/>
      <c r="H258" s="293"/>
      <c r="I258" s="293"/>
      <c r="J258" s="9"/>
      <c r="K258" s="656"/>
      <c r="L258" s="656"/>
      <c r="M258" s="656"/>
      <c r="N258" s="657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3.5" customHeight="1">
      <c r="A259" s="9"/>
      <c r="B259" s="293"/>
      <c r="C259" s="293"/>
      <c r="D259" s="9"/>
      <c r="E259" s="8"/>
      <c r="F259" s="9"/>
      <c r="G259" s="657"/>
      <c r="H259" s="293"/>
      <c r="I259" s="293"/>
      <c r="J259" s="9"/>
      <c r="K259" s="656"/>
      <c r="L259" s="656"/>
      <c r="M259" s="656"/>
      <c r="N259" s="657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3.5" customHeight="1">
      <c r="A260" s="9"/>
      <c r="B260" s="293"/>
      <c r="C260" s="293"/>
      <c r="D260" s="9"/>
      <c r="E260" s="8"/>
      <c r="F260" s="9"/>
      <c r="G260" s="657"/>
      <c r="H260" s="293"/>
      <c r="I260" s="293"/>
      <c r="J260" s="9"/>
      <c r="K260" s="656"/>
      <c r="L260" s="656"/>
      <c r="M260" s="656"/>
      <c r="N260" s="657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3.5" customHeight="1">
      <c r="A261" s="9"/>
      <c r="B261" s="293"/>
      <c r="C261" s="293"/>
      <c r="D261" s="9"/>
      <c r="E261" s="8"/>
      <c r="F261" s="9"/>
      <c r="G261" s="657"/>
      <c r="H261" s="293"/>
      <c r="I261" s="293"/>
      <c r="J261" s="9"/>
      <c r="K261" s="656"/>
      <c r="L261" s="656"/>
      <c r="M261" s="656"/>
      <c r="N261" s="657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3.5" customHeight="1">
      <c r="A262" s="9"/>
      <c r="B262" s="293"/>
      <c r="C262" s="293"/>
      <c r="D262" s="9"/>
      <c r="E262" s="8"/>
      <c r="F262" s="9"/>
      <c r="G262" s="657"/>
      <c r="H262" s="293"/>
      <c r="I262" s="293"/>
      <c r="J262" s="9"/>
      <c r="K262" s="656"/>
      <c r="L262" s="656"/>
      <c r="M262" s="656"/>
      <c r="N262" s="657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3.5" customHeight="1">
      <c r="A263" s="9"/>
      <c r="B263" s="293"/>
      <c r="C263" s="293"/>
      <c r="D263" s="9"/>
      <c r="E263" s="8"/>
      <c r="F263" s="9"/>
      <c r="G263" s="657"/>
      <c r="H263" s="293"/>
      <c r="I263" s="293"/>
      <c r="J263" s="9"/>
      <c r="K263" s="656"/>
      <c r="L263" s="656"/>
      <c r="M263" s="656"/>
      <c r="N263" s="657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3.5" customHeight="1">
      <c r="A264" s="9"/>
      <c r="B264" s="293"/>
      <c r="C264" s="293"/>
      <c r="D264" s="9"/>
      <c r="E264" s="8"/>
      <c r="F264" s="9"/>
      <c r="G264" s="657"/>
      <c r="H264" s="293"/>
      <c r="I264" s="293"/>
      <c r="J264" s="9"/>
      <c r="K264" s="656"/>
      <c r="L264" s="656"/>
      <c r="M264" s="656"/>
      <c r="N264" s="657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3.5" customHeight="1">
      <c r="A265" s="9"/>
      <c r="B265" s="293"/>
      <c r="C265" s="293"/>
      <c r="D265" s="9"/>
      <c r="E265" s="8"/>
      <c r="F265" s="9"/>
      <c r="G265" s="657"/>
      <c r="H265" s="293"/>
      <c r="I265" s="293"/>
      <c r="J265" s="9"/>
      <c r="K265" s="656"/>
      <c r="L265" s="656"/>
      <c r="M265" s="656"/>
      <c r="N265" s="657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3.5" customHeight="1">
      <c r="A266" s="9"/>
      <c r="B266" s="293"/>
      <c r="C266" s="293"/>
      <c r="D266" s="9"/>
      <c r="E266" s="8"/>
      <c r="F266" s="9"/>
      <c r="G266" s="657"/>
      <c r="H266" s="293"/>
      <c r="I266" s="293"/>
      <c r="J266" s="9"/>
      <c r="K266" s="656"/>
      <c r="L266" s="656"/>
      <c r="M266" s="656"/>
      <c r="N266" s="657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3.5" customHeight="1">
      <c r="A267" s="9"/>
      <c r="B267" s="293"/>
      <c r="C267" s="293"/>
      <c r="D267" s="9"/>
      <c r="E267" s="8"/>
      <c r="F267" s="9"/>
      <c r="G267" s="657"/>
      <c r="H267" s="293"/>
      <c r="I267" s="293"/>
      <c r="J267" s="9"/>
      <c r="K267" s="656"/>
      <c r="L267" s="656"/>
      <c r="M267" s="656"/>
      <c r="N267" s="657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3.5" customHeight="1">
      <c r="A268" s="9"/>
      <c r="B268" s="293"/>
      <c r="C268" s="293"/>
      <c r="D268" s="9"/>
      <c r="E268" s="8"/>
      <c r="F268" s="9"/>
      <c r="G268" s="657"/>
      <c r="H268" s="293"/>
      <c r="I268" s="293"/>
      <c r="J268" s="9"/>
      <c r="K268" s="656"/>
      <c r="L268" s="656"/>
      <c r="M268" s="656"/>
      <c r="N268" s="657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3.5" customHeight="1">
      <c r="A269" s="9"/>
      <c r="B269" s="293"/>
      <c r="C269" s="293"/>
      <c r="D269" s="9"/>
      <c r="E269" s="8"/>
      <c r="F269" s="9"/>
      <c r="G269" s="657"/>
      <c r="H269" s="293"/>
      <c r="I269" s="293"/>
      <c r="J269" s="9"/>
      <c r="K269" s="656"/>
      <c r="L269" s="656"/>
      <c r="M269" s="656"/>
      <c r="N269" s="657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3.5" customHeight="1">
      <c r="A270" s="9"/>
      <c r="B270" s="293"/>
      <c r="C270" s="293"/>
      <c r="D270" s="9"/>
      <c r="E270" s="8"/>
      <c r="F270" s="9"/>
      <c r="G270" s="657"/>
      <c r="H270" s="293"/>
      <c r="I270" s="293"/>
      <c r="J270" s="9"/>
      <c r="K270" s="656"/>
      <c r="L270" s="656"/>
      <c r="M270" s="656"/>
      <c r="N270" s="657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3.5" customHeight="1">
      <c r="A271" s="9"/>
      <c r="B271" s="293"/>
      <c r="C271" s="293"/>
      <c r="D271" s="9"/>
      <c r="E271" s="8"/>
      <c r="F271" s="9"/>
      <c r="G271" s="657"/>
      <c r="H271" s="293"/>
      <c r="I271" s="293"/>
      <c r="J271" s="9"/>
      <c r="K271" s="656"/>
      <c r="L271" s="656"/>
      <c r="M271" s="656"/>
      <c r="N271" s="657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3.5" customHeight="1">
      <c r="A272" s="9"/>
      <c r="B272" s="293"/>
      <c r="C272" s="293"/>
      <c r="D272" s="9"/>
      <c r="E272" s="8"/>
      <c r="F272" s="9"/>
      <c r="G272" s="657"/>
      <c r="H272" s="293"/>
      <c r="I272" s="293"/>
      <c r="J272" s="9"/>
      <c r="K272" s="656"/>
      <c r="L272" s="656"/>
      <c r="M272" s="656"/>
      <c r="N272" s="657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3.5" customHeight="1">
      <c r="A273" s="9"/>
      <c r="B273" s="293"/>
      <c r="C273" s="293"/>
      <c r="D273" s="9"/>
      <c r="E273" s="8"/>
      <c r="F273" s="9"/>
      <c r="G273" s="657"/>
      <c r="H273" s="293"/>
      <c r="I273" s="293"/>
      <c r="J273" s="9"/>
      <c r="K273" s="656"/>
      <c r="L273" s="656"/>
      <c r="M273" s="656"/>
      <c r="N273" s="657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3.5" customHeight="1">
      <c r="A274" s="9"/>
      <c r="B274" s="293"/>
      <c r="C274" s="293"/>
      <c r="D274" s="9"/>
      <c r="E274" s="8"/>
      <c r="F274" s="9"/>
      <c r="G274" s="657"/>
      <c r="H274" s="293"/>
      <c r="I274" s="293"/>
      <c r="J274" s="9"/>
      <c r="K274" s="656"/>
      <c r="L274" s="656"/>
      <c r="M274" s="656"/>
      <c r="N274" s="657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3.5" customHeight="1">
      <c r="A275" s="9"/>
      <c r="B275" s="293"/>
      <c r="C275" s="293"/>
      <c r="D275" s="9"/>
      <c r="E275" s="8"/>
      <c r="F275" s="9"/>
      <c r="G275" s="657"/>
      <c r="H275" s="293"/>
      <c r="I275" s="293"/>
      <c r="J275" s="9"/>
      <c r="K275" s="656"/>
      <c r="L275" s="656"/>
      <c r="M275" s="656"/>
      <c r="N275" s="657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3.5" customHeight="1">
      <c r="A276" s="9"/>
      <c r="B276" s="293"/>
      <c r="C276" s="293"/>
      <c r="D276" s="9"/>
      <c r="E276" s="8"/>
      <c r="F276" s="9"/>
      <c r="G276" s="657"/>
      <c r="H276" s="293"/>
      <c r="I276" s="293"/>
      <c r="J276" s="9"/>
      <c r="K276" s="656"/>
      <c r="L276" s="656"/>
      <c r="M276" s="656"/>
      <c r="N276" s="657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3.5" customHeight="1">
      <c r="A277" s="9"/>
      <c r="B277" s="293"/>
      <c r="C277" s="293"/>
      <c r="D277" s="9"/>
      <c r="E277" s="8"/>
      <c r="F277" s="9"/>
      <c r="G277" s="657"/>
      <c r="H277" s="293"/>
      <c r="I277" s="293"/>
      <c r="J277" s="9"/>
      <c r="K277" s="656"/>
      <c r="L277" s="656"/>
      <c r="M277" s="656"/>
      <c r="N277" s="657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3.5" customHeight="1">
      <c r="A278" s="9"/>
      <c r="B278" s="293"/>
      <c r="C278" s="293"/>
      <c r="D278" s="9"/>
      <c r="E278" s="8"/>
      <c r="F278" s="9"/>
      <c r="G278" s="657"/>
      <c r="H278" s="293"/>
      <c r="I278" s="293"/>
      <c r="J278" s="9"/>
      <c r="K278" s="656"/>
      <c r="L278" s="656"/>
      <c r="M278" s="656"/>
      <c r="N278" s="657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3.5" customHeight="1">
      <c r="A279" s="9"/>
      <c r="B279" s="293"/>
      <c r="C279" s="293"/>
      <c r="D279" s="9"/>
      <c r="E279" s="8"/>
      <c r="F279" s="9"/>
      <c r="G279" s="657"/>
      <c r="H279" s="293"/>
      <c r="I279" s="293"/>
      <c r="J279" s="9"/>
      <c r="K279" s="656"/>
      <c r="L279" s="656"/>
      <c r="M279" s="656"/>
      <c r="N279" s="657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3.5" customHeight="1">
      <c r="A280" s="9"/>
      <c r="B280" s="293"/>
      <c r="C280" s="293"/>
      <c r="D280" s="9"/>
      <c r="E280" s="8"/>
      <c r="F280" s="9"/>
      <c r="G280" s="657"/>
      <c r="H280" s="293"/>
      <c r="I280" s="293"/>
      <c r="J280" s="9"/>
      <c r="K280" s="656"/>
      <c r="L280" s="656"/>
      <c r="M280" s="656"/>
      <c r="N280" s="657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3.5" customHeight="1">
      <c r="A281" s="9"/>
      <c r="B281" s="293"/>
      <c r="C281" s="293"/>
      <c r="D281" s="9"/>
      <c r="E281" s="8"/>
      <c r="F281" s="9"/>
      <c r="G281" s="657"/>
      <c r="H281" s="293"/>
      <c r="I281" s="293"/>
      <c r="J281" s="9"/>
      <c r="K281" s="656"/>
      <c r="L281" s="656"/>
      <c r="M281" s="656"/>
      <c r="N281" s="657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3.5" customHeight="1">
      <c r="A282" s="9"/>
      <c r="B282" s="293"/>
      <c r="C282" s="293"/>
      <c r="D282" s="9"/>
      <c r="E282" s="8"/>
      <c r="F282" s="9"/>
      <c r="G282" s="657"/>
      <c r="H282" s="293"/>
      <c r="I282" s="293"/>
      <c r="J282" s="9"/>
      <c r="K282" s="656"/>
      <c r="L282" s="656"/>
      <c r="M282" s="656"/>
      <c r="N282" s="657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3.5" customHeight="1">
      <c r="A283" s="9"/>
      <c r="B283" s="293"/>
      <c r="C283" s="293"/>
      <c r="D283" s="9"/>
      <c r="E283" s="8"/>
      <c r="F283" s="9"/>
      <c r="G283" s="657"/>
      <c r="H283" s="293"/>
      <c r="I283" s="293"/>
      <c r="J283" s="9"/>
      <c r="K283" s="656"/>
      <c r="L283" s="656"/>
      <c r="M283" s="656"/>
      <c r="N283" s="657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3.5" customHeight="1">
      <c r="A284" s="9"/>
      <c r="B284" s="293"/>
      <c r="C284" s="293"/>
      <c r="D284" s="9"/>
      <c r="E284" s="8"/>
      <c r="F284" s="9"/>
      <c r="G284" s="657"/>
      <c r="H284" s="293"/>
      <c r="I284" s="293"/>
      <c r="J284" s="9"/>
      <c r="K284" s="656"/>
      <c r="L284" s="656"/>
      <c r="M284" s="656"/>
      <c r="N284" s="657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3.5" customHeight="1">
      <c r="A285" s="9"/>
      <c r="B285" s="293"/>
      <c r="C285" s="293"/>
      <c r="D285" s="9"/>
      <c r="E285" s="8"/>
      <c r="F285" s="9"/>
      <c r="G285" s="657"/>
      <c r="H285" s="293"/>
      <c r="I285" s="293"/>
      <c r="J285" s="9"/>
      <c r="K285" s="656"/>
      <c r="L285" s="656"/>
      <c r="M285" s="656"/>
      <c r="N285" s="657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3.5" customHeight="1">
      <c r="A286" s="9"/>
      <c r="B286" s="293"/>
      <c r="C286" s="293"/>
      <c r="D286" s="9"/>
      <c r="E286" s="8"/>
      <c r="F286" s="9"/>
      <c r="G286" s="657"/>
      <c r="H286" s="293"/>
      <c r="I286" s="293"/>
      <c r="J286" s="9"/>
      <c r="K286" s="656"/>
      <c r="L286" s="656"/>
      <c r="M286" s="656"/>
      <c r="N286" s="657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3.5" customHeight="1">
      <c r="A287" s="9"/>
      <c r="B287" s="293"/>
      <c r="C287" s="293"/>
      <c r="D287" s="9"/>
      <c r="E287" s="8"/>
      <c r="F287" s="9"/>
      <c r="G287" s="657"/>
      <c r="H287" s="293"/>
      <c r="I287" s="293"/>
      <c r="J287" s="9"/>
      <c r="K287" s="656" t="s">
        <v>568</v>
      </c>
      <c r="L287" s="656"/>
      <c r="M287" s="656"/>
      <c r="N287" s="657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3.5" customHeight="1">
      <c r="A288" s="9"/>
      <c r="B288" s="293"/>
      <c r="C288" s="293"/>
      <c r="D288" s="9"/>
      <c r="E288" s="8"/>
      <c r="F288" s="9"/>
      <c r="G288" s="657"/>
      <c r="H288" s="293"/>
      <c r="I288" s="293"/>
      <c r="J288" s="9"/>
      <c r="K288" s="656"/>
      <c r="L288" s="656"/>
      <c r="M288" s="656"/>
      <c r="N288" s="657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3.5" customHeight="1">
      <c r="A289" s="9"/>
      <c r="B289" s="293"/>
      <c r="C289" s="293"/>
      <c r="D289" s="9"/>
      <c r="E289" s="8"/>
      <c r="F289" s="9"/>
      <c r="G289" s="657"/>
      <c r="H289" s="293"/>
      <c r="I289" s="293"/>
      <c r="J289" s="9"/>
      <c r="K289" s="656"/>
      <c r="L289" s="656"/>
      <c r="M289" s="656"/>
      <c r="N289" s="657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3.5" customHeight="1">
      <c r="A290" s="9"/>
      <c r="B290" s="293"/>
      <c r="C290" s="293"/>
      <c r="D290" s="9"/>
      <c r="E290" s="8"/>
      <c r="F290" s="9"/>
      <c r="G290" s="657"/>
      <c r="H290" s="293"/>
      <c r="I290" s="293"/>
      <c r="J290" s="9"/>
      <c r="K290" s="656"/>
      <c r="L290" s="656"/>
      <c r="M290" s="656"/>
      <c r="N290" s="657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3.5" customHeight="1">
      <c r="A291" s="9"/>
      <c r="B291" s="293"/>
      <c r="C291" s="293"/>
      <c r="D291" s="9"/>
      <c r="E291" s="8"/>
      <c r="F291" s="9"/>
      <c r="G291" s="657"/>
      <c r="H291" s="293"/>
      <c r="I291" s="293"/>
      <c r="J291" s="9"/>
      <c r="K291" s="656"/>
      <c r="L291" s="656"/>
      <c r="M291" s="656"/>
      <c r="N291" s="657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3.5" customHeight="1">
      <c r="A292" s="9"/>
      <c r="B292" s="293"/>
      <c r="C292" s="293"/>
      <c r="D292" s="9"/>
      <c r="E292" s="8"/>
      <c r="F292" s="9"/>
      <c r="G292" s="657"/>
      <c r="H292" s="293"/>
      <c r="I292" s="293"/>
      <c r="J292" s="9"/>
      <c r="K292" s="656"/>
      <c r="L292" s="656"/>
      <c r="M292" s="656"/>
      <c r="N292" s="657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3.5" customHeight="1">
      <c r="A293" s="9"/>
      <c r="B293" s="293"/>
      <c r="C293" s="293"/>
      <c r="D293" s="9"/>
      <c r="E293" s="8"/>
      <c r="F293" s="9"/>
      <c r="G293" s="657"/>
      <c r="H293" s="293"/>
      <c r="I293" s="293"/>
      <c r="J293" s="9"/>
      <c r="K293" s="656"/>
      <c r="L293" s="656"/>
      <c r="M293" s="656"/>
      <c r="N293" s="657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3.5" customHeight="1">
      <c r="A294" s="9"/>
      <c r="B294" s="293"/>
      <c r="C294" s="293"/>
      <c r="D294" s="9"/>
      <c r="E294" s="8"/>
      <c r="F294" s="9"/>
      <c r="G294" s="657"/>
      <c r="H294" s="293"/>
      <c r="I294" s="293"/>
      <c r="J294" s="9"/>
      <c r="K294" s="656"/>
      <c r="L294" s="656"/>
      <c r="M294" s="656"/>
      <c r="N294" s="657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3.5" customHeight="1">
      <c r="A295" s="9"/>
      <c r="B295" s="293"/>
      <c r="C295" s="293"/>
      <c r="D295" s="9"/>
      <c r="E295" s="8"/>
      <c r="F295" s="9"/>
      <c r="G295" s="657"/>
      <c r="H295" s="293"/>
      <c r="I295" s="293"/>
      <c r="J295" s="9"/>
      <c r="K295" s="656"/>
      <c r="L295" s="656"/>
      <c r="M295" s="656"/>
      <c r="N295" s="657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3.5" customHeight="1">
      <c r="A296" s="9"/>
      <c r="B296" s="293"/>
      <c r="C296" s="293"/>
      <c r="D296" s="9"/>
      <c r="E296" s="8"/>
      <c r="F296" s="9"/>
      <c r="G296" s="657"/>
      <c r="H296" s="293"/>
      <c r="I296" s="293"/>
      <c r="J296" s="9"/>
      <c r="K296" s="656"/>
      <c r="L296" s="656"/>
      <c r="M296" s="656"/>
      <c r="N296" s="657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3.5" customHeight="1">
      <c r="A297" s="9"/>
      <c r="B297" s="293"/>
      <c r="C297" s="293"/>
      <c r="D297" s="9"/>
      <c r="E297" s="8"/>
      <c r="F297" s="9"/>
      <c r="G297" s="657"/>
      <c r="H297" s="293"/>
      <c r="I297" s="293"/>
      <c r="J297" s="9"/>
      <c r="K297" s="656"/>
      <c r="L297" s="656"/>
      <c r="M297" s="656"/>
      <c r="N297" s="657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3.5" customHeight="1">
      <c r="A298" s="9"/>
      <c r="B298" s="293"/>
      <c r="C298" s="293"/>
      <c r="D298" s="9"/>
      <c r="E298" s="8"/>
      <c r="F298" s="9"/>
      <c r="G298" s="657"/>
      <c r="H298" s="293"/>
      <c r="I298" s="293"/>
      <c r="J298" s="9"/>
      <c r="K298" s="656"/>
      <c r="L298" s="656"/>
      <c r="M298" s="656"/>
      <c r="N298" s="657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3.5" customHeight="1">
      <c r="A299" s="9"/>
      <c r="B299" s="293"/>
      <c r="C299" s="293"/>
      <c r="D299" s="9"/>
      <c r="E299" s="8"/>
      <c r="F299" s="9"/>
      <c r="G299" s="657"/>
      <c r="H299" s="293"/>
      <c r="I299" s="293"/>
      <c r="J299" s="9"/>
      <c r="K299" s="656"/>
      <c r="L299" s="656"/>
      <c r="M299" s="656"/>
      <c r="N299" s="657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3.5" customHeight="1">
      <c r="A300" s="9"/>
      <c r="B300" s="293"/>
      <c r="C300" s="293"/>
      <c r="D300" s="9"/>
      <c r="E300" s="8"/>
      <c r="F300" s="9"/>
      <c r="G300" s="657"/>
      <c r="H300" s="293"/>
      <c r="I300" s="293"/>
      <c r="J300" s="9"/>
      <c r="K300" s="656"/>
      <c r="L300" s="656"/>
      <c r="M300" s="656"/>
      <c r="N300" s="657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3.5" customHeight="1">
      <c r="A301" s="9"/>
      <c r="B301" s="293"/>
      <c r="C301" s="293"/>
      <c r="D301" s="9"/>
      <c r="E301" s="8"/>
      <c r="F301" s="9"/>
      <c r="G301" s="657"/>
      <c r="H301" s="293"/>
      <c r="I301" s="293"/>
      <c r="J301" s="9"/>
      <c r="K301" s="656"/>
      <c r="L301" s="656"/>
      <c r="M301" s="656"/>
      <c r="N301" s="657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3.5" customHeight="1">
      <c r="A302" s="9"/>
      <c r="B302" s="293"/>
      <c r="C302" s="293"/>
      <c r="D302" s="9"/>
      <c r="E302" s="8"/>
      <c r="F302" s="9"/>
      <c r="G302" s="657"/>
      <c r="H302" s="293"/>
      <c r="I302" s="293"/>
      <c r="J302" s="9"/>
      <c r="K302" s="656"/>
      <c r="L302" s="656"/>
      <c r="M302" s="656"/>
      <c r="N302" s="657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3.5" customHeight="1">
      <c r="A303" s="9"/>
      <c r="B303" s="293"/>
      <c r="C303" s="293"/>
      <c r="D303" s="9"/>
      <c r="E303" s="8"/>
      <c r="F303" s="9"/>
      <c r="G303" s="657"/>
      <c r="H303" s="293"/>
      <c r="I303" s="293"/>
      <c r="J303" s="9"/>
      <c r="K303" s="656"/>
      <c r="L303" s="656"/>
      <c r="M303" s="656"/>
      <c r="N303" s="657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3.5" customHeight="1">
      <c r="A304" s="9"/>
      <c r="B304" s="293"/>
      <c r="C304" s="293"/>
      <c r="D304" s="9"/>
      <c r="E304" s="8"/>
      <c r="F304" s="9"/>
      <c r="G304" s="657"/>
      <c r="H304" s="293"/>
      <c r="I304" s="293"/>
      <c r="J304" s="9"/>
      <c r="K304" s="656"/>
      <c r="L304" s="656"/>
      <c r="M304" s="656"/>
      <c r="N304" s="657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3.5" customHeight="1">
      <c r="A305" s="9"/>
      <c r="B305" s="293"/>
      <c r="C305" s="293"/>
      <c r="D305" s="9"/>
      <c r="E305" s="8"/>
      <c r="F305" s="9"/>
      <c r="G305" s="657"/>
      <c r="H305" s="293"/>
      <c r="I305" s="293"/>
      <c r="J305" s="9"/>
      <c r="K305" s="656"/>
      <c r="L305" s="656"/>
      <c r="M305" s="656"/>
      <c r="N305" s="657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3.5" customHeight="1">
      <c r="A306" s="9"/>
      <c r="B306" s="293"/>
      <c r="C306" s="293"/>
      <c r="D306" s="9"/>
      <c r="E306" s="8"/>
      <c r="F306" s="9"/>
      <c r="G306" s="657"/>
      <c r="H306" s="293"/>
      <c r="I306" s="293"/>
      <c r="J306" s="9"/>
      <c r="K306" s="656"/>
      <c r="L306" s="656"/>
      <c r="M306" s="656"/>
      <c r="N306" s="657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3.5" customHeight="1">
      <c r="A307" s="9"/>
      <c r="B307" s="293"/>
      <c r="C307" s="293"/>
      <c r="D307" s="9"/>
      <c r="E307" s="8"/>
      <c r="F307" s="9"/>
      <c r="G307" s="657"/>
      <c r="H307" s="293"/>
      <c r="I307" s="293"/>
      <c r="J307" s="9"/>
      <c r="K307" s="656"/>
      <c r="L307" s="656"/>
      <c r="M307" s="656"/>
      <c r="N307" s="657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3.5" customHeight="1">
      <c r="A308" s="9"/>
      <c r="B308" s="293"/>
      <c r="C308" s="293"/>
      <c r="D308" s="9"/>
      <c r="E308" s="8"/>
      <c r="F308" s="9"/>
      <c r="G308" s="657"/>
      <c r="H308" s="293"/>
      <c r="I308" s="293"/>
      <c r="J308" s="9"/>
      <c r="K308" s="656"/>
      <c r="L308" s="656"/>
      <c r="M308" s="656"/>
      <c r="N308" s="657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3.5" customHeight="1">
      <c r="A309" s="9"/>
      <c r="B309" s="293"/>
      <c r="C309" s="293"/>
      <c r="D309" s="9"/>
      <c r="E309" s="8"/>
      <c r="F309" s="9"/>
      <c r="G309" s="657"/>
      <c r="H309" s="293"/>
      <c r="I309" s="293"/>
      <c r="J309" s="9"/>
      <c r="K309" s="656"/>
      <c r="L309" s="656"/>
      <c r="M309" s="656"/>
      <c r="N309" s="657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3.5" customHeight="1">
      <c r="A310" s="9"/>
      <c r="B310" s="293"/>
      <c r="C310" s="293"/>
      <c r="D310" s="9"/>
      <c r="E310" s="8"/>
      <c r="F310" s="9"/>
      <c r="G310" s="657"/>
      <c r="H310" s="293"/>
      <c r="I310" s="293"/>
      <c r="J310" s="9"/>
      <c r="K310" s="656"/>
      <c r="L310" s="656"/>
      <c r="M310" s="656"/>
      <c r="N310" s="657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3.5" customHeight="1">
      <c r="A311" s="9"/>
      <c r="B311" s="293"/>
      <c r="C311" s="293"/>
      <c r="D311" s="9"/>
      <c r="E311" s="8"/>
      <c r="F311" s="9"/>
      <c r="G311" s="657"/>
      <c r="H311" s="293"/>
      <c r="I311" s="293"/>
      <c r="J311" s="9"/>
      <c r="K311" s="656"/>
      <c r="L311" s="656"/>
      <c r="M311" s="656"/>
      <c r="N311" s="657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3.5" customHeight="1">
      <c r="A312" s="9"/>
      <c r="B312" s="293"/>
      <c r="C312" s="293"/>
      <c r="D312" s="9"/>
      <c r="E312" s="8"/>
      <c r="F312" s="9"/>
      <c r="G312" s="657"/>
      <c r="H312" s="293"/>
      <c r="I312" s="293"/>
      <c r="J312" s="9"/>
      <c r="K312" s="656"/>
      <c r="L312" s="656"/>
      <c r="M312" s="656"/>
      <c r="N312" s="657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3.5" customHeight="1">
      <c r="A313" s="9"/>
      <c r="B313" s="293"/>
      <c r="C313" s="293"/>
      <c r="D313" s="9"/>
      <c r="E313" s="8"/>
      <c r="F313" s="9"/>
      <c r="G313" s="657"/>
      <c r="H313" s="293"/>
      <c r="I313" s="293"/>
      <c r="J313" s="9"/>
      <c r="K313" s="656"/>
      <c r="L313" s="656"/>
      <c r="M313" s="656"/>
      <c r="N313" s="657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3.5" customHeight="1">
      <c r="A314" s="9"/>
      <c r="B314" s="293"/>
      <c r="C314" s="293"/>
      <c r="D314" s="9"/>
      <c r="E314" s="8"/>
      <c r="F314" s="9"/>
      <c r="G314" s="657"/>
      <c r="H314" s="293"/>
      <c r="I314" s="293"/>
      <c r="J314" s="9"/>
      <c r="K314" s="656"/>
      <c r="L314" s="656"/>
      <c r="M314" s="656"/>
      <c r="N314" s="657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3.5" customHeight="1">
      <c r="A315" s="9"/>
      <c r="B315" s="293"/>
      <c r="C315" s="293"/>
      <c r="D315" s="9"/>
      <c r="E315" s="8"/>
      <c r="F315" s="9"/>
      <c r="G315" s="657"/>
      <c r="H315" s="293"/>
      <c r="I315" s="293"/>
      <c r="J315" s="9"/>
      <c r="K315" s="656"/>
      <c r="L315" s="656"/>
      <c r="M315" s="656"/>
      <c r="N315" s="657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3.5" customHeight="1">
      <c r="A316" s="9"/>
      <c r="B316" s="293"/>
      <c r="C316" s="293"/>
      <c r="D316" s="9"/>
      <c r="E316" s="8"/>
      <c r="F316" s="9"/>
      <c r="G316" s="657"/>
      <c r="H316" s="293"/>
      <c r="I316" s="293"/>
      <c r="J316" s="9"/>
      <c r="K316" s="656"/>
      <c r="L316" s="656"/>
      <c r="M316" s="656"/>
      <c r="N316" s="657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3.5" customHeight="1">
      <c r="A317" s="9"/>
      <c r="B317" s="293"/>
      <c r="C317" s="293"/>
      <c r="D317" s="9"/>
      <c r="E317" s="8"/>
      <c r="F317" s="9"/>
      <c r="G317" s="657"/>
      <c r="H317" s="293"/>
      <c r="I317" s="293"/>
      <c r="J317" s="9"/>
      <c r="K317" s="656"/>
      <c r="L317" s="656"/>
      <c r="M317" s="656"/>
      <c r="N317" s="657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3.5" customHeight="1">
      <c r="A318" s="9"/>
      <c r="B318" s="293"/>
      <c r="C318" s="293"/>
      <c r="D318" s="9"/>
      <c r="E318" s="8"/>
      <c r="F318" s="9"/>
      <c r="G318" s="657"/>
      <c r="H318" s="293"/>
      <c r="I318" s="293"/>
      <c r="J318" s="9"/>
      <c r="K318" s="656"/>
      <c r="L318" s="656"/>
      <c r="M318" s="656"/>
      <c r="N318" s="657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3.5" customHeight="1">
      <c r="A319" s="9"/>
      <c r="B319" s="293"/>
      <c r="C319" s="293"/>
      <c r="D319" s="9"/>
      <c r="E319" s="8"/>
      <c r="F319" s="9"/>
      <c r="G319" s="657"/>
      <c r="H319" s="293"/>
      <c r="I319" s="293"/>
      <c r="J319" s="9"/>
      <c r="K319" s="656"/>
      <c r="L319" s="656"/>
      <c r="M319" s="656"/>
      <c r="N319" s="657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3.5" customHeight="1">
      <c r="A320" s="9"/>
      <c r="B320" s="293"/>
      <c r="C320" s="293"/>
      <c r="D320" s="9"/>
      <c r="E320" s="8"/>
      <c r="F320" s="9"/>
      <c r="G320" s="657"/>
      <c r="H320" s="293"/>
      <c r="I320" s="293"/>
      <c r="J320" s="9"/>
      <c r="K320" s="656"/>
      <c r="L320" s="656"/>
      <c r="M320" s="656"/>
      <c r="N320" s="657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3.5" customHeight="1">
      <c r="A321" s="9"/>
      <c r="B321" s="293"/>
      <c r="C321" s="293"/>
      <c r="D321" s="9"/>
      <c r="E321" s="8"/>
      <c r="F321" s="9"/>
      <c r="G321" s="657"/>
      <c r="H321" s="293"/>
      <c r="I321" s="293"/>
      <c r="J321" s="9"/>
      <c r="K321" s="656"/>
      <c r="L321" s="656"/>
      <c r="M321" s="656"/>
      <c r="N321" s="657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3.5" customHeight="1">
      <c r="A322" s="9"/>
      <c r="B322" s="293"/>
      <c r="C322" s="293"/>
      <c r="D322" s="9"/>
      <c r="E322" s="8"/>
      <c r="F322" s="9"/>
      <c r="G322" s="657"/>
      <c r="H322" s="293"/>
      <c r="I322" s="293"/>
      <c r="J322" s="9"/>
      <c r="K322" s="656"/>
      <c r="L322" s="656"/>
      <c r="M322" s="656"/>
      <c r="N322" s="657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3.5" customHeight="1">
      <c r="A323" s="9"/>
      <c r="B323" s="293"/>
      <c r="C323" s="293"/>
      <c r="D323" s="9"/>
      <c r="E323" s="8"/>
      <c r="F323" s="9"/>
      <c r="G323" s="657"/>
      <c r="H323" s="293"/>
      <c r="I323" s="293"/>
      <c r="J323" s="9"/>
      <c r="K323" s="656"/>
      <c r="L323" s="656"/>
      <c r="M323" s="656"/>
      <c r="N323" s="657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3.5" customHeight="1">
      <c r="A324" s="9"/>
      <c r="B324" s="293"/>
      <c r="C324" s="293"/>
      <c r="D324" s="9"/>
      <c r="E324" s="8"/>
      <c r="F324" s="9"/>
      <c r="G324" s="657"/>
      <c r="H324" s="293"/>
      <c r="I324" s="293"/>
      <c r="J324" s="9"/>
      <c r="K324" s="656"/>
      <c r="L324" s="656"/>
      <c r="M324" s="656"/>
      <c r="N324" s="657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3.5" customHeight="1">
      <c r="A325" s="9"/>
      <c r="B325" s="293"/>
      <c r="C325" s="293"/>
      <c r="D325" s="9"/>
      <c r="E325" s="8"/>
      <c r="F325" s="9"/>
      <c r="G325" s="657"/>
      <c r="H325" s="293"/>
      <c r="I325" s="293"/>
      <c r="J325" s="9"/>
      <c r="K325" s="656"/>
      <c r="L325" s="656"/>
      <c r="M325" s="656"/>
      <c r="N325" s="657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3.5" customHeight="1">
      <c r="A326" s="9"/>
      <c r="B326" s="293"/>
      <c r="C326" s="293"/>
      <c r="D326" s="9"/>
      <c r="E326" s="8"/>
      <c r="F326" s="9"/>
      <c r="G326" s="657"/>
      <c r="H326" s="293"/>
      <c r="I326" s="293"/>
      <c r="J326" s="9"/>
      <c r="K326" s="656"/>
      <c r="L326" s="656"/>
      <c r="M326" s="656"/>
      <c r="N326" s="657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3.5" customHeight="1">
      <c r="A327" s="9"/>
      <c r="B327" s="293"/>
      <c r="C327" s="293"/>
      <c r="D327" s="9"/>
      <c r="E327" s="8"/>
      <c r="F327" s="9"/>
      <c r="G327" s="657"/>
      <c r="H327" s="293"/>
      <c r="I327" s="293"/>
      <c r="J327" s="9"/>
      <c r="K327" s="656"/>
      <c r="L327" s="656"/>
      <c r="M327" s="656"/>
      <c r="N327" s="657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3.5" customHeight="1">
      <c r="A328" s="9"/>
      <c r="B328" s="293"/>
      <c r="C328" s="293"/>
      <c r="D328" s="9"/>
      <c r="E328" s="8"/>
      <c r="F328" s="9"/>
      <c r="G328" s="657"/>
      <c r="H328" s="293"/>
      <c r="I328" s="293"/>
      <c r="J328" s="9"/>
      <c r="K328" s="656"/>
      <c r="L328" s="656"/>
      <c r="M328" s="656"/>
      <c r="N328" s="657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3.5" customHeight="1">
      <c r="A329" s="9"/>
      <c r="B329" s="293"/>
      <c r="C329" s="293"/>
      <c r="D329" s="9"/>
      <c r="E329" s="8"/>
      <c r="F329" s="9"/>
      <c r="G329" s="657"/>
      <c r="H329" s="293"/>
      <c r="I329" s="293"/>
      <c r="J329" s="9"/>
      <c r="K329" s="656"/>
      <c r="L329" s="656"/>
      <c r="M329" s="656"/>
      <c r="N329" s="657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3.5" customHeight="1">
      <c r="A330" s="9"/>
      <c r="B330" s="293"/>
      <c r="C330" s="293"/>
      <c r="D330" s="9"/>
      <c r="E330" s="8"/>
      <c r="F330" s="9"/>
      <c r="G330" s="657"/>
      <c r="H330" s="293"/>
      <c r="I330" s="293"/>
      <c r="J330" s="9"/>
      <c r="K330" s="656"/>
      <c r="L330" s="656"/>
      <c r="M330" s="656"/>
      <c r="N330" s="657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3.5" customHeight="1">
      <c r="A331" s="9"/>
      <c r="B331" s="293"/>
      <c r="C331" s="293"/>
      <c r="D331" s="9"/>
      <c r="E331" s="8"/>
      <c r="F331" s="9"/>
      <c r="G331" s="657"/>
      <c r="H331" s="293"/>
      <c r="I331" s="293"/>
      <c r="J331" s="9"/>
      <c r="K331" s="656"/>
      <c r="L331" s="656"/>
      <c r="M331" s="656"/>
      <c r="N331" s="657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3.5" customHeight="1">
      <c r="A332" s="9"/>
      <c r="B332" s="293"/>
      <c r="C332" s="293"/>
      <c r="D332" s="9"/>
      <c r="E332" s="8"/>
      <c r="F332" s="9"/>
      <c r="G332" s="657"/>
      <c r="H332" s="293"/>
      <c r="I332" s="293"/>
      <c r="J332" s="9"/>
      <c r="K332" s="656"/>
      <c r="L332" s="656"/>
      <c r="M332" s="656"/>
      <c r="N332" s="657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3.5" customHeight="1">
      <c r="A333" s="9"/>
      <c r="B333" s="293"/>
      <c r="C333" s="293"/>
      <c r="D333" s="9"/>
      <c r="E333" s="8"/>
      <c r="F333" s="9"/>
      <c r="G333" s="657"/>
      <c r="H333" s="293"/>
      <c r="I333" s="293"/>
      <c r="J333" s="9"/>
      <c r="K333" s="656"/>
      <c r="L333" s="656"/>
      <c r="M333" s="656"/>
      <c r="N333" s="657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3.5" customHeight="1">
      <c r="A334" s="9"/>
      <c r="B334" s="293"/>
      <c r="C334" s="293"/>
      <c r="D334" s="9"/>
      <c r="E334" s="8"/>
      <c r="F334" s="9"/>
      <c r="G334" s="657"/>
      <c r="H334" s="293"/>
      <c r="I334" s="293"/>
      <c r="J334" s="9"/>
      <c r="K334" s="656"/>
      <c r="L334" s="656"/>
      <c r="M334" s="656"/>
      <c r="N334" s="657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3.5" customHeight="1">
      <c r="A335" s="9"/>
      <c r="B335" s="293"/>
      <c r="C335" s="293"/>
      <c r="D335" s="9"/>
      <c r="E335" s="8"/>
      <c r="F335" s="9"/>
      <c r="G335" s="657"/>
      <c r="H335" s="293"/>
      <c r="I335" s="293"/>
      <c r="J335" s="9"/>
      <c r="K335" s="656"/>
      <c r="L335" s="656"/>
      <c r="M335" s="656"/>
      <c r="N335" s="657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3.5" customHeight="1">
      <c r="A336" s="9"/>
      <c r="B336" s="293"/>
      <c r="C336" s="293"/>
      <c r="D336" s="9"/>
      <c r="E336" s="8"/>
      <c r="F336" s="9"/>
      <c r="G336" s="657"/>
      <c r="H336" s="293"/>
      <c r="I336" s="293"/>
      <c r="J336" s="9"/>
      <c r="K336" s="656"/>
      <c r="L336" s="656"/>
      <c r="M336" s="656"/>
      <c r="N336" s="657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3.5" customHeight="1">
      <c r="A337" s="9"/>
      <c r="B337" s="293"/>
      <c r="C337" s="293"/>
      <c r="D337" s="9"/>
      <c r="E337" s="8"/>
      <c r="F337" s="9"/>
      <c r="G337" s="657"/>
      <c r="H337" s="293"/>
      <c r="I337" s="293"/>
      <c r="J337" s="9"/>
      <c r="K337" s="656"/>
      <c r="L337" s="656"/>
      <c r="M337" s="656"/>
      <c r="N337" s="657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3.5" customHeight="1">
      <c r="A338" s="9"/>
      <c r="B338" s="293"/>
      <c r="C338" s="293"/>
      <c r="D338" s="9"/>
      <c r="E338" s="8"/>
      <c r="F338" s="9"/>
      <c r="G338" s="657"/>
      <c r="H338" s="293"/>
      <c r="I338" s="293"/>
      <c r="J338" s="9"/>
      <c r="K338" s="656"/>
      <c r="L338" s="656"/>
      <c r="M338" s="656"/>
      <c r="N338" s="657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3.5" customHeight="1">
      <c r="A339" s="9"/>
      <c r="B339" s="293"/>
      <c r="C339" s="293"/>
      <c r="D339" s="9"/>
      <c r="E339" s="8"/>
      <c r="F339" s="9"/>
      <c r="G339" s="657"/>
      <c r="H339" s="293"/>
      <c r="I339" s="293"/>
      <c r="J339" s="9"/>
      <c r="K339" s="656"/>
      <c r="L339" s="656"/>
      <c r="M339" s="656"/>
      <c r="N339" s="657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3.5" customHeight="1">
      <c r="A340" s="9"/>
      <c r="B340" s="293"/>
      <c r="C340" s="293"/>
      <c r="D340" s="9"/>
      <c r="E340" s="8"/>
      <c r="F340" s="9"/>
      <c r="G340" s="657"/>
      <c r="H340" s="293"/>
      <c r="I340" s="293"/>
      <c r="J340" s="9"/>
      <c r="K340" s="656"/>
      <c r="L340" s="656"/>
      <c r="M340" s="656"/>
      <c r="N340" s="657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3.5" customHeight="1">
      <c r="A341" s="9"/>
      <c r="B341" s="293"/>
      <c r="C341" s="293"/>
      <c r="D341" s="9"/>
      <c r="E341" s="8"/>
      <c r="F341" s="9"/>
      <c r="G341" s="657"/>
      <c r="H341" s="293"/>
      <c r="I341" s="293"/>
      <c r="J341" s="9"/>
      <c r="K341" s="656"/>
      <c r="L341" s="656"/>
      <c r="M341" s="656"/>
      <c r="N341" s="657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3.5" customHeight="1">
      <c r="A342" s="9"/>
      <c r="B342" s="293"/>
      <c r="C342" s="293"/>
      <c r="D342" s="9"/>
      <c r="E342" s="8"/>
      <c r="F342" s="9"/>
      <c r="G342" s="657"/>
      <c r="H342" s="293"/>
      <c r="I342" s="293"/>
      <c r="J342" s="9"/>
      <c r="K342" s="656"/>
      <c r="L342" s="656"/>
      <c r="M342" s="656"/>
      <c r="N342" s="657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3.5" customHeight="1">
      <c r="A343" s="9"/>
      <c r="B343" s="293"/>
      <c r="C343" s="293"/>
      <c r="D343" s="9"/>
      <c r="E343" s="8"/>
      <c r="F343" s="9"/>
      <c r="G343" s="657"/>
      <c r="H343" s="293"/>
      <c r="I343" s="293"/>
      <c r="J343" s="9"/>
      <c r="K343" s="656"/>
      <c r="L343" s="656"/>
      <c r="M343" s="656"/>
      <c r="N343" s="657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3.5" customHeight="1">
      <c r="A344" s="9"/>
      <c r="B344" s="293"/>
      <c r="C344" s="293"/>
      <c r="D344" s="9"/>
      <c r="E344" s="8"/>
      <c r="F344" s="9"/>
      <c r="G344" s="657"/>
      <c r="H344" s="293"/>
      <c r="I344" s="293"/>
      <c r="J344" s="9"/>
      <c r="K344" s="656"/>
      <c r="L344" s="656"/>
      <c r="M344" s="656"/>
      <c r="N344" s="657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3.5" customHeight="1">
      <c r="A345" s="9"/>
      <c r="B345" s="293"/>
      <c r="C345" s="293"/>
      <c r="D345" s="9"/>
      <c r="E345" s="8"/>
      <c r="F345" s="9"/>
      <c r="G345" s="657"/>
      <c r="H345" s="293"/>
      <c r="I345" s="293"/>
      <c r="J345" s="9"/>
      <c r="K345" s="656"/>
      <c r="L345" s="656"/>
      <c r="M345" s="656"/>
      <c r="N345" s="657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3.5" customHeight="1">
      <c r="A346" s="9"/>
      <c r="B346" s="293"/>
      <c r="C346" s="293"/>
      <c r="D346" s="9"/>
      <c r="E346" s="8"/>
      <c r="F346" s="9"/>
      <c r="G346" s="657"/>
      <c r="H346" s="293"/>
      <c r="I346" s="293"/>
      <c r="J346" s="9"/>
      <c r="K346" s="656"/>
      <c r="L346" s="656"/>
      <c r="M346" s="656"/>
      <c r="N346" s="657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3.5" customHeight="1">
      <c r="A347" s="9"/>
      <c r="B347" s="293"/>
      <c r="C347" s="293"/>
      <c r="D347" s="9"/>
      <c r="E347" s="8"/>
      <c r="F347" s="9"/>
      <c r="G347" s="657"/>
      <c r="H347" s="293"/>
      <c r="I347" s="293"/>
      <c r="J347" s="9"/>
      <c r="K347" s="656"/>
      <c r="L347" s="656"/>
      <c r="M347" s="656"/>
      <c r="N347" s="657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3.5" customHeight="1">
      <c r="A348" s="9"/>
      <c r="B348" s="293"/>
      <c r="C348" s="293"/>
      <c r="D348" s="9"/>
      <c r="E348" s="8"/>
      <c r="F348" s="9"/>
      <c r="G348" s="657"/>
      <c r="H348" s="293"/>
      <c r="I348" s="293"/>
      <c r="J348" s="9"/>
      <c r="K348" s="656"/>
      <c r="L348" s="656"/>
      <c r="M348" s="656"/>
      <c r="N348" s="657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3.5" customHeight="1">
      <c r="A349" s="9"/>
      <c r="B349" s="293"/>
      <c r="C349" s="293"/>
      <c r="D349" s="9"/>
      <c r="E349" s="8"/>
      <c r="F349" s="9"/>
      <c r="G349" s="657"/>
      <c r="H349" s="293"/>
      <c r="I349" s="293"/>
      <c r="J349" s="9"/>
      <c r="K349" s="656"/>
      <c r="L349" s="656"/>
      <c r="M349" s="656"/>
      <c r="N349" s="657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3.5" customHeight="1">
      <c r="A350" s="9"/>
      <c r="B350" s="293"/>
      <c r="C350" s="293"/>
      <c r="D350" s="9"/>
      <c r="E350" s="8"/>
      <c r="F350" s="9"/>
      <c r="G350" s="657"/>
      <c r="H350" s="293"/>
      <c r="I350" s="293"/>
      <c r="J350" s="9"/>
      <c r="K350" s="656"/>
      <c r="L350" s="656"/>
      <c r="M350" s="656"/>
      <c r="N350" s="657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3.5" customHeight="1">
      <c r="A351" s="9"/>
      <c r="B351" s="293"/>
      <c r="C351" s="293"/>
      <c r="D351" s="9"/>
      <c r="E351" s="8"/>
      <c r="F351" s="9"/>
      <c r="G351" s="657"/>
      <c r="H351" s="293"/>
      <c r="I351" s="293"/>
      <c r="J351" s="9"/>
      <c r="K351" s="656"/>
      <c r="L351" s="656"/>
      <c r="M351" s="656"/>
      <c r="N351" s="657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3.5" customHeight="1">
      <c r="A352" s="9"/>
      <c r="B352" s="293"/>
      <c r="C352" s="293"/>
      <c r="D352" s="9"/>
      <c r="E352" s="8"/>
      <c r="F352" s="9"/>
      <c r="G352" s="657"/>
      <c r="H352" s="293"/>
      <c r="I352" s="293"/>
      <c r="J352" s="9"/>
      <c r="K352" s="656"/>
      <c r="L352" s="656"/>
      <c r="M352" s="656"/>
      <c r="N352" s="657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3.5" customHeight="1">
      <c r="A353" s="9"/>
      <c r="B353" s="293"/>
      <c r="C353" s="293"/>
      <c r="D353" s="9"/>
      <c r="E353" s="8"/>
      <c r="F353" s="9"/>
      <c r="G353" s="657"/>
      <c r="H353" s="293"/>
      <c r="I353" s="293"/>
      <c r="J353" s="9"/>
      <c r="K353" s="656"/>
      <c r="L353" s="656"/>
      <c r="M353" s="656"/>
      <c r="N353" s="657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3.5" customHeight="1">
      <c r="A354" s="9"/>
      <c r="B354" s="293"/>
      <c r="C354" s="293"/>
      <c r="D354" s="9"/>
      <c r="E354" s="8"/>
      <c r="F354" s="9"/>
      <c r="G354" s="657"/>
      <c r="H354" s="293"/>
      <c r="I354" s="293"/>
      <c r="J354" s="9"/>
      <c r="K354" s="656"/>
      <c r="L354" s="656"/>
      <c r="M354" s="656"/>
      <c r="N354" s="657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3.5" customHeight="1">
      <c r="A355" s="9"/>
      <c r="B355" s="293"/>
      <c r="C355" s="293"/>
      <c r="D355" s="9"/>
      <c r="E355" s="8"/>
      <c r="F355" s="9"/>
      <c r="G355" s="657"/>
      <c r="H355" s="293"/>
      <c r="I355" s="293"/>
      <c r="J355" s="9"/>
      <c r="K355" s="656"/>
      <c r="L355" s="656"/>
      <c r="M355" s="656"/>
      <c r="N355" s="657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3.5" customHeight="1">
      <c r="A356" s="9"/>
      <c r="B356" s="293"/>
      <c r="C356" s="293"/>
      <c r="D356" s="9"/>
      <c r="E356" s="8"/>
      <c r="F356" s="9"/>
      <c r="G356" s="657"/>
      <c r="H356" s="293"/>
      <c r="I356" s="293"/>
      <c r="J356" s="9"/>
      <c r="K356" s="656"/>
      <c r="L356" s="656"/>
      <c r="M356" s="656"/>
      <c r="N356" s="657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3.5" customHeight="1">
      <c r="A357" s="9"/>
      <c r="B357" s="293"/>
      <c r="C357" s="293"/>
      <c r="D357" s="9"/>
      <c r="E357" s="8"/>
      <c r="F357" s="9"/>
      <c r="G357" s="657"/>
      <c r="H357" s="293"/>
      <c r="I357" s="293"/>
      <c r="J357" s="9"/>
      <c r="K357" s="656"/>
      <c r="L357" s="656"/>
      <c r="M357" s="656"/>
      <c r="N357" s="657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3.5" customHeight="1">
      <c r="A358" s="9"/>
      <c r="B358" s="293"/>
      <c r="C358" s="293"/>
      <c r="D358" s="9"/>
      <c r="E358" s="8"/>
      <c r="F358" s="9"/>
      <c r="G358" s="657"/>
      <c r="H358" s="293"/>
      <c r="I358" s="293"/>
      <c r="J358" s="9"/>
      <c r="K358" s="656"/>
      <c r="L358" s="656"/>
      <c r="M358" s="656"/>
      <c r="N358" s="657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3.5" customHeight="1">
      <c r="A359" s="9"/>
      <c r="B359" s="293"/>
      <c r="C359" s="293"/>
      <c r="D359" s="9"/>
      <c r="E359" s="8"/>
      <c r="F359" s="9"/>
      <c r="G359" s="657"/>
      <c r="H359" s="293"/>
      <c r="I359" s="293"/>
      <c r="J359" s="9"/>
      <c r="K359" s="656"/>
      <c r="L359" s="656"/>
      <c r="M359" s="656"/>
      <c r="N359" s="657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3.5" customHeight="1">
      <c r="A360" s="9"/>
      <c r="B360" s="293"/>
      <c r="C360" s="293"/>
      <c r="D360" s="9"/>
      <c r="E360" s="8"/>
      <c r="F360" s="9"/>
      <c r="G360" s="657"/>
      <c r="H360" s="293"/>
      <c r="I360" s="293"/>
      <c r="J360" s="9"/>
      <c r="K360" s="656"/>
      <c r="L360" s="656"/>
      <c r="M360" s="656"/>
      <c r="N360" s="657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3.5" customHeight="1">
      <c r="A361" s="9"/>
      <c r="B361" s="293"/>
      <c r="C361" s="293"/>
      <c r="D361" s="9"/>
      <c r="E361" s="8"/>
      <c r="F361" s="9"/>
      <c r="G361" s="657"/>
      <c r="H361" s="293"/>
      <c r="I361" s="293"/>
      <c r="J361" s="9"/>
      <c r="K361" s="656"/>
      <c r="L361" s="656"/>
      <c r="M361" s="656"/>
      <c r="N361" s="657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3.5" customHeight="1">
      <c r="A362" s="9"/>
      <c r="B362" s="293"/>
      <c r="C362" s="293"/>
      <c r="D362" s="9"/>
      <c r="E362" s="8"/>
      <c r="F362" s="9"/>
      <c r="G362" s="657"/>
      <c r="H362" s="293"/>
      <c r="I362" s="293"/>
      <c r="J362" s="9"/>
      <c r="K362" s="656"/>
      <c r="L362" s="656"/>
      <c r="M362" s="656"/>
      <c r="N362" s="657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3.5" customHeight="1">
      <c r="A363" s="9"/>
      <c r="B363" s="293"/>
      <c r="C363" s="293"/>
      <c r="D363" s="9"/>
      <c r="E363" s="8"/>
      <c r="F363" s="9"/>
      <c r="G363" s="657"/>
      <c r="H363" s="293"/>
      <c r="I363" s="293"/>
      <c r="J363" s="9"/>
      <c r="K363" s="656"/>
      <c r="L363" s="656"/>
      <c r="M363" s="656"/>
      <c r="N363" s="657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3.5" customHeight="1">
      <c r="A364" s="9"/>
      <c r="B364" s="293"/>
      <c r="C364" s="293"/>
      <c r="D364" s="9"/>
      <c r="E364" s="8"/>
      <c r="F364" s="9"/>
      <c r="G364" s="657"/>
      <c r="H364" s="293"/>
      <c r="I364" s="293"/>
      <c r="J364" s="9"/>
      <c r="K364" s="656"/>
      <c r="L364" s="656"/>
      <c r="M364" s="656"/>
      <c r="N364" s="657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3.5" customHeight="1">
      <c r="A365" s="9"/>
      <c r="B365" s="293"/>
      <c r="C365" s="293"/>
      <c r="D365" s="9"/>
      <c r="E365" s="8"/>
      <c r="F365" s="9"/>
      <c r="G365" s="657"/>
      <c r="H365" s="293"/>
      <c r="I365" s="293"/>
      <c r="J365" s="9"/>
      <c r="K365" s="656"/>
      <c r="L365" s="656"/>
      <c r="M365" s="656"/>
      <c r="N365" s="657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3.5" customHeight="1">
      <c r="A366" s="9"/>
      <c r="B366" s="293"/>
      <c r="C366" s="293"/>
      <c r="D366" s="9"/>
      <c r="E366" s="8"/>
      <c r="F366" s="9"/>
      <c r="G366" s="657"/>
      <c r="H366" s="293"/>
      <c r="I366" s="293"/>
      <c r="J366" s="9"/>
      <c r="K366" s="656"/>
      <c r="L366" s="656"/>
      <c r="M366" s="656"/>
      <c r="N366" s="657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3.5" customHeight="1">
      <c r="A367" s="9"/>
      <c r="B367" s="293"/>
      <c r="C367" s="293"/>
      <c r="D367" s="9"/>
      <c r="E367" s="8"/>
      <c r="F367" s="9"/>
      <c r="G367" s="657"/>
      <c r="H367" s="293"/>
      <c r="I367" s="293"/>
      <c r="J367" s="9"/>
      <c r="K367" s="656"/>
      <c r="L367" s="656"/>
      <c r="M367" s="656"/>
      <c r="N367" s="657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3.5" customHeight="1">
      <c r="A368" s="9"/>
      <c r="B368" s="293"/>
      <c r="C368" s="293"/>
      <c r="D368" s="9"/>
      <c r="E368" s="8"/>
      <c r="F368" s="9"/>
      <c r="G368" s="657"/>
      <c r="H368" s="293"/>
      <c r="I368" s="293"/>
      <c r="J368" s="9"/>
      <c r="K368" s="656"/>
      <c r="L368" s="656"/>
      <c r="M368" s="656"/>
      <c r="N368" s="657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3.5" customHeight="1">
      <c r="A369" s="9"/>
      <c r="B369" s="293"/>
      <c r="C369" s="293"/>
      <c r="D369" s="9"/>
      <c r="E369" s="8"/>
      <c r="F369" s="9"/>
      <c r="G369" s="657"/>
      <c r="H369" s="293"/>
      <c r="I369" s="293"/>
      <c r="J369" s="9"/>
      <c r="K369" s="656"/>
      <c r="L369" s="656"/>
      <c r="M369" s="656"/>
      <c r="N369" s="657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3.5" customHeight="1">
      <c r="A370" s="9"/>
      <c r="B370" s="293"/>
      <c r="C370" s="293"/>
      <c r="D370" s="9"/>
      <c r="E370" s="8"/>
      <c r="F370" s="9"/>
      <c r="G370" s="657"/>
      <c r="H370" s="293"/>
      <c r="I370" s="293"/>
      <c r="J370" s="9"/>
      <c r="K370" s="656"/>
      <c r="L370" s="656"/>
      <c r="M370" s="656"/>
      <c r="N370" s="657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3.5" customHeight="1">
      <c r="A371" s="9"/>
      <c r="B371" s="293"/>
      <c r="C371" s="293"/>
      <c r="D371" s="9"/>
      <c r="E371" s="8"/>
      <c r="F371" s="9"/>
      <c r="G371" s="657"/>
      <c r="H371" s="293"/>
      <c r="I371" s="293"/>
      <c r="J371" s="9"/>
      <c r="K371" s="656"/>
      <c r="L371" s="656"/>
      <c r="M371" s="656"/>
      <c r="N371" s="657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3.5" customHeight="1">
      <c r="A372" s="9"/>
      <c r="B372" s="293"/>
      <c r="C372" s="293"/>
      <c r="D372" s="9"/>
      <c r="E372" s="8"/>
      <c r="F372" s="9"/>
      <c r="G372" s="657"/>
      <c r="H372" s="293"/>
      <c r="I372" s="293"/>
      <c r="J372" s="9"/>
      <c r="K372" s="656"/>
      <c r="L372" s="656"/>
      <c r="M372" s="656"/>
      <c r="N372" s="657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3.5" customHeight="1">
      <c r="A373" s="9"/>
      <c r="B373" s="293"/>
      <c r="C373" s="293"/>
      <c r="D373" s="9"/>
      <c r="E373" s="8"/>
      <c r="F373" s="9"/>
      <c r="G373" s="657"/>
      <c r="H373" s="293"/>
      <c r="I373" s="293"/>
      <c r="J373" s="9"/>
      <c r="K373" s="656"/>
      <c r="L373" s="656"/>
      <c r="M373" s="656"/>
      <c r="N373" s="657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3.5" customHeight="1">
      <c r="A374" s="9"/>
      <c r="B374" s="293"/>
      <c r="C374" s="293"/>
      <c r="D374" s="9"/>
      <c r="E374" s="8"/>
      <c r="F374" s="9"/>
      <c r="G374" s="657"/>
      <c r="H374" s="293"/>
      <c r="I374" s="293"/>
      <c r="J374" s="9"/>
      <c r="K374" s="656"/>
      <c r="L374" s="656"/>
      <c r="M374" s="656"/>
      <c r="N374" s="657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3.5" customHeight="1">
      <c r="A375" s="9"/>
      <c r="B375" s="293"/>
      <c r="C375" s="293"/>
      <c r="D375" s="9"/>
      <c r="E375" s="8"/>
      <c r="F375" s="9"/>
      <c r="G375" s="657"/>
      <c r="H375" s="293"/>
      <c r="I375" s="293"/>
      <c r="J375" s="9"/>
      <c r="K375" s="656"/>
      <c r="L375" s="656"/>
      <c r="M375" s="656"/>
      <c r="N375" s="657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3.5" customHeight="1">
      <c r="A376" s="9"/>
      <c r="B376" s="293"/>
      <c r="C376" s="293"/>
      <c r="D376" s="9"/>
      <c r="E376" s="8"/>
      <c r="F376" s="9"/>
      <c r="G376" s="657"/>
      <c r="H376" s="293"/>
      <c r="I376" s="293"/>
      <c r="J376" s="9"/>
      <c r="K376" s="656"/>
      <c r="L376" s="656"/>
      <c r="M376" s="656"/>
      <c r="N376" s="657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3.5" customHeight="1">
      <c r="A377" s="9"/>
      <c r="B377" s="293"/>
      <c r="C377" s="293"/>
      <c r="D377" s="9"/>
      <c r="E377" s="8"/>
      <c r="F377" s="9"/>
      <c r="G377" s="657"/>
      <c r="H377" s="293"/>
      <c r="I377" s="293"/>
      <c r="J377" s="9"/>
      <c r="K377" s="656"/>
      <c r="L377" s="656"/>
      <c r="M377" s="656"/>
      <c r="N377" s="657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3.5" customHeight="1">
      <c r="A378" s="9"/>
      <c r="B378" s="293"/>
      <c r="C378" s="293"/>
      <c r="D378" s="9"/>
      <c r="E378" s="8"/>
      <c r="F378" s="9"/>
      <c r="G378" s="657"/>
      <c r="H378" s="293"/>
      <c r="I378" s="293"/>
      <c r="J378" s="9"/>
      <c r="K378" s="656"/>
      <c r="L378" s="656"/>
      <c r="M378" s="656"/>
      <c r="N378" s="657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3.5" customHeight="1">
      <c r="A379" s="9"/>
      <c r="B379" s="293"/>
      <c r="C379" s="293"/>
      <c r="D379" s="9"/>
      <c r="E379" s="8"/>
      <c r="F379" s="9"/>
      <c r="G379" s="657"/>
      <c r="H379" s="293"/>
      <c r="I379" s="293"/>
      <c r="J379" s="9"/>
      <c r="K379" s="656"/>
      <c r="L379" s="656"/>
      <c r="M379" s="656"/>
      <c r="N379" s="657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3.5" customHeight="1">
      <c r="A380" s="9"/>
      <c r="B380" s="293"/>
      <c r="C380" s="293"/>
      <c r="D380" s="9"/>
      <c r="E380" s="8"/>
      <c r="F380" s="9"/>
      <c r="G380" s="657"/>
      <c r="H380" s="293"/>
      <c r="I380" s="293"/>
      <c r="J380" s="9"/>
      <c r="K380" s="656"/>
      <c r="L380" s="656"/>
      <c r="M380" s="656"/>
      <c r="N380" s="657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3.5" customHeight="1">
      <c r="A381" s="9"/>
      <c r="B381" s="293"/>
      <c r="C381" s="293"/>
      <c r="D381" s="9"/>
      <c r="E381" s="8"/>
      <c r="F381" s="9"/>
      <c r="G381" s="657"/>
      <c r="H381" s="293"/>
      <c r="I381" s="293"/>
      <c r="J381" s="9"/>
      <c r="K381" s="656"/>
      <c r="L381" s="656"/>
      <c r="M381" s="656"/>
      <c r="N381" s="657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3.5" customHeight="1">
      <c r="A382" s="9"/>
      <c r="B382" s="293"/>
      <c r="C382" s="293"/>
      <c r="D382" s="9"/>
      <c r="E382" s="8"/>
      <c r="F382" s="9"/>
      <c r="G382" s="657"/>
      <c r="H382" s="293"/>
      <c r="I382" s="293"/>
      <c r="J382" s="9"/>
      <c r="K382" s="656"/>
      <c r="L382" s="656"/>
      <c r="M382" s="656"/>
      <c r="N382" s="657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3.5" customHeight="1">
      <c r="A383" s="9"/>
      <c r="B383" s="293"/>
      <c r="C383" s="293"/>
      <c r="D383" s="9"/>
      <c r="E383" s="8"/>
      <c r="F383" s="9"/>
      <c r="G383" s="657"/>
      <c r="H383" s="293"/>
      <c r="I383" s="293"/>
      <c r="J383" s="9"/>
      <c r="K383" s="656"/>
      <c r="L383" s="656"/>
      <c r="M383" s="656"/>
      <c r="N383" s="657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3.5" customHeight="1">
      <c r="A384" s="9"/>
      <c r="B384" s="293"/>
      <c r="C384" s="293"/>
      <c r="D384" s="9"/>
      <c r="E384" s="8"/>
      <c r="F384" s="9"/>
      <c r="G384" s="657"/>
      <c r="H384" s="293"/>
      <c r="I384" s="293"/>
      <c r="J384" s="9"/>
      <c r="K384" s="656"/>
      <c r="L384" s="656"/>
      <c r="M384" s="656"/>
      <c r="N384" s="657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3.5" customHeight="1">
      <c r="A385" s="9"/>
      <c r="B385" s="293"/>
      <c r="C385" s="293"/>
      <c r="D385" s="9"/>
      <c r="E385" s="8"/>
      <c r="F385" s="9"/>
      <c r="G385" s="657"/>
      <c r="H385" s="293"/>
      <c r="I385" s="293"/>
      <c r="J385" s="9"/>
      <c r="K385" s="656"/>
      <c r="L385" s="656"/>
      <c r="M385" s="656"/>
      <c r="N385" s="657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3.5" customHeight="1">
      <c r="A386" s="9"/>
      <c r="B386" s="293"/>
      <c r="C386" s="293"/>
      <c r="D386" s="9"/>
      <c r="E386" s="8"/>
      <c r="F386" s="9"/>
      <c r="G386" s="657"/>
      <c r="H386" s="293"/>
      <c r="I386" s="293"/>
      <c r="J386" s="9"/>
      <c r="K386" s="656"/>
      <c r="L386" s="656"/>
      <c r="M386" s="656"/>
      <c r="N386" s="657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3.5" customHeight="1">
      <c r="A387" s="9"/>
      <c r="B387" s="293"/>
      <c r="C387" s="293"/>
      <c r="D387" s="9"/>
      <c r="E387" s="8"/>
      <c r="F387" s="9"/>
      <c r="G387" s="657"/>
      <c r="H387" s="293"/>
      <c r="I387" s="293"/>
      <c r="J387" s="9"/>
      <c r="K387" s="656"/>
      <c r="L387" s="656"/>
      <c r="M387" s="656"/>
      <c r="N387" s="657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3.5" customHeight="1">
      <c r="A388" s="9"/>
      <c r="B388" s="293"/>
      <c r="C388" s="293"/>
      <c r="D388" s="9"/>
      <c r="E388" s="8"/>
      <c r="F388" s="9"/>
      <c r="G388" s="657"/>
      <c r="H388" s="293"/>
      <c r="I388" s="293"/>
      <c r="J388" s="9"/>
      <c r="K388" s="656"/>
      <c r="L388" s="656"/>
      <c r="M388" s="656"/>
      <c r="N388" s="657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3.5" customHeight="1">
      <c r="A389" s="9"/>
      <c r="B389" s="293"/>
      <c r="C389" s="293"/>
      <c r="D389" s="9"/>
      <c r="E389" s="8"/>
      <c r="F389" s="9"/>
      <c r="G389" s="657"/>
      <c r="H389" s="293"/>
      <c r="I389" s="293"/>
      <c r="J389" s="9"/>
      <c r="K389" s="656"/>
      <c r="L389" s="656"/>
      <c r="M389" s="656"/>
      <c r="N389" s="657"/>
      <c r="O389" s="9">
        <f>SUM(O390:O394)</f>
        <v>0</v>
      </c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3.5" customHeight="1">
      <c r="A390" s="9"/>
      <c r="B390" s="293"/>
      <c r="C390" s="293"/>
      <c r="D390" s="9"/>
      <c r="E390" s="8"/>
      <c r="F390" s="9"/>
      <c r="G390" s="657"/>
      <c r="H390" s="293"/>
      <c r="I390" s="293"/>
      <c r="J390" s="9"/>
      <c r="K390" s="656"/>
      <c r="L390" s="656"/>
      <c r="M390" s="656"/>
      <c r="N390" s="657"/>
      <c r="O390" s="9">
        <f t="shared" ref="O390:O391" si="32">ROUNDUP((L390*M390),-1)</f>
        <v>0</v>
      </c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3.5" customHeight="1">
      <c r="A391" s="9"/>
      <c r="B391" s="293"/>
      <c r="C391" s="293"/>
      <c r="D391" s="9"/>
      <c r="E391" s="8"/>
      <c r="F391" s="9"/>
      <c r="G391" s="657"/>
      <c r="H391" s="293"/>
      <c r="I391" s="293"/>
      <c r="J391" s="9"/>
      <c r="K391" s="656"/>
      <c r="L391" s="656"/>
      <c r="M391" s="656"/>
      <c r="N391" s="657"/>
      <c r="O391" s="9">
        <f t="shared" si="32"/>
        <v>0</v>
      </c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3.5" customHeight="1">
      <c r="A392" s="9"/>
      <c r="B392" s="293"/>
      <c r="C392" s="293"/>
      <c r="D392" s="9"/>
      <c r="E392" s="8"/>
      <c r="F392" s="9"/>
      <c r="G392" s="657"/>
      <c r="H392" s="293"/>
      <c r="I392" s="293"/>
      <c r="J392" s="9"/>
      <c r="K392" s="656"/>
      <c r="L392" s="656"/>
      <c r="M392" s="656"/>
      <c r="N392" s="657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3.5" customHeight="1">
      <c r="A393" s="9"/>
      <c r="B393" s="293"/>
      <c r="C393" s="293"/>
      <c r="D393" s="9"/>
      <c r="E393" s="8"/>
      <c r="F393" s="9"/>
      <c r="G393" s="657"/>
      <c r="H393" s="293"/>
      <c r="I393" s="293"/>
      <c r="J393" s="9"/>
      <c r="K393" s="656"/>
      <c r="L393" s="656"/>
      <c r="M393" s="656"/>
      <c r="N393" s="657"/>
      <c r="O393" s="9">
        <f t="shared" ref="O393:O394" si="33">ROUNDUP((L393*M393),-1)</f>
        <v>0</v>
      </c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3.5" customHeight="1">
      <c r="A394" s="9"/>
      <c r="B394" s="293"/>
      <c r="C394" s="293"/>
      <c r="D394" s="9"/>
      <c r="E394" s="8"/>
      <c r="F394" s="9"/>
      <c r="G394" s="657"/>
      <c r="H394" s="293"/>
      <c r="I394" s="293"/>
      <c r="J394" s="9"/>
      <c r="K394" s="656"/>
      <c r="L394" s="656"/>
      <c r="M394" s="656"/>
      <c r="N394" s="657"/>
      <c r="O394" s="9">
        <f t="shared" si="33"/>
        <v>0</v>
      </c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3.5" customHeight="1">
      <c r="A395" s="9"/>
      <c r="B395" s="293"/>
      <c r="C395" s="293"/>
      <c r="D395" s="9"/>
      <c r="E395" s="8"/>
      <c r="F395" s="9"/>
      <c r="G395" s="657"/>
      <c r="H395" s="293"/>
      <c r="I395" s="293"/>
      <c r="J395" s="9"/>
      <c r="K395" s="656"/>
      <c r="L395" s="656"/>
      <c r="M395" s="656"/>
      <c r="N395" s="657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3.5" customHeight="1">
      <c r="A396" s="9"/>
      <c r="B396" s="293"/>
      <c r="C396" s="293"/>
      <c r="D396" s="9"/>
      <c r="E396" s="8"/>
      <c r="F396" s="9"/>
      <c r="G396" s="657"/>
      <c r="H396" s="293"/>
      <c r="I396" s="293"/>
      <c r="J396" s="9"/>
      <c r="K396" s="656"/>
      <c r="L396" s="656"/>
      <c r="M396" s="656"/>
      <c r="N396" s="657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3.5" customHeight="1">
      <c r="A397" s="9"/>
      <c r="B397" s="293"/>
      <c r="C397" s="293"/>
      <c r="D397" s="9"/>
      <c r="E397" s="8"/>
      <c r="F397" s="9"/>
      <c r="G397" s="657"/>
      <c r="H397" s="293"/>
      <c r="I397" s="293"/>
      <c r="J397" s="9"/>
      <c r="K397" s="656"/>
      <c r="L397" s="656"/>
      <c r="M397" s="656"/>
      <c r="N397" s="657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3.5" customHeight="1">
      <c r="A398" s="9"/>
      <c r="B398" s="293"/>
      <c r="C398" s="293"/>
      <c r="D398" s="9"/>
      <c r="E398" s="8"/>
      <c r="F398" s="9"/>
      <c r="G398" s="657"/>
      <c r="H398" s="293"/>
      <c r="I398" s="293"/>
      <c r="J398" s="9"/>
      <c r="K398" s="656"/>
      <c r="L398" s="656"/>
      <c r="M398" s="656"/>
      <c r="N398" s="657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3.5" customHeight="1">
      <c r="A399" s="9"/>
      <c r="B399" s="293"/>
      <c r="C399" s="293"/>
      <c r="D399" s="9"/>
      <c r="E399" s="8"/>
      <c r="F399" s="9"/>
      <c r="G399" s="657"/>
      <c r="H399" s="293"/>
      <c r="I399" s="293"/>
      <c r="J399" s="9"/>
      <c r="K399" s="656"/>
      <c r="L399" s="656"/>
      <c r="M399" s="656"/>
      <c r="N399" s="657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3.5" customHeight="1">
      <c r="A400" s="9"/>
      <c r="B400" s="293"/>
      <c r="C400" s="293"/>
      <c r="D400" s="9"/>
      <c r="E400" s="8"/>
      <c r="F400" s="9"/>
      <c r="G400" s="657"/>
      <c r="H400" s="293"/>
      <c r="I400" s="293"/>
      <c r="J400" s="9"/>
      <c r="K400" s="656"/>
      <c r="L400" s="656"/>
      <c r="M400" s="656"/>
      <c r="N400" s="657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3.5" customHeight="1">
      <c r="A401" s="9"/>
      <c r="B401" s="293"/>
      <c r="C401" s="293"/>
      <c r="D401" s="9"/>
      <c r="E401" s="8"/>
      <c r="F401" s="9"/>
      <c r="G401" s="657"/>
      <c r="H401" s="293"/>
      <c r="I401" s="293"/>
      <c r="J401" s="9"/>
      <c r="K401" s="656"/>
      <c r="L401" s="656"/>
      <c r="M401" s="656"/>
      <c r="N401" s="657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3.5" customHeight="1">
      <c r="A402" s="9"/>
      <c r="B402" s="293"/>
      <c r="C402" s="293"/>
      <c r="D402" s="9"/>
      <c r="E402" s="8"/>
      <c r="F402" s="9"/>
      <c r="G402" s="657"/>
      <c r="H402" s="293"/>
      <c r="I402" s="293"/>
      <c r="J402" s="9"/>
      <c r="K402" s="656"/>
      <c r="L402" s="656"/>
      <c r="M402" s="656"/>
      <c r="N402" s="657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3.5" customHeight="1">
      <c r="A403" s="9"/>
      <c r="B403" s="293"/>
      <c r="C403" s="293"/>
      <c r="D403" s="9"/>
      <c r="E403" s="8"/>
      <c r="F403" s="9"/>
      <c r="G403" s="657"/>
      <c r="H403" s="293"/>
      <c r="I403" s="293"/>
      <c r="J403" s="9"/>
      <c r="K403" s="656"/>
      <c r="L403" s="656"/>
      <c r="M403" s="656"/>
      <c r="N403" s="657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3.5" customHeight="1">
      <c r="A404" s="9"/>
      <c r="B404" s="293"/>
      <c r="C404" s="293"/>
      <c r="D404" s="9"/>
      <c r="E404" s="8"/>
      <c r="F404" s="9"/>
      <c r="G404" s="657"/>
      <c r="H404" s="293"/>
      <c r="I404" s="293"/>
      <c r="J404" s="9"/>
      <c r="K404" s="656"/>
      <c r="L404" s="656"/>
      <c r="M404" s="656"/>
      <c r="N404" s="657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3.5" customHeight="1">
      <c r="A405" s="9"/>
      <c r="B405" s="293"/>
      <c r="C405" s="293"/>
      <c r="D405" s="9"/>
      <c r="E405" s="8"/>
      <c r="F405" s="9"/>
      <c r="G405" s="657"/>
      <c r="H405" s="293"/>
      <c r="I405" s="293"/>
      <c r="J405" s="9"/>
      <c r="K405" s="656"/>
      <c r="L405" s="656"/>
      <c r="M405" s="656"/>
      <c r="N405" s="657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3.5" customHeight="1">
      <c r="A406" s="9"/>
      <c r="B406" s="293"/>
      <c r="C406" s="293"/>
      <c r="D406" s="9"/>
      <c r="E406" s="8"/>
      <c r="F406" s="9"/>
      <c r="G406" s="657"/>
      <c r="H406" s="293"/>
      <c r="I406" s="293"/>
      <c r="J406" s="9"/>
      <c r="K406" s="656"/>
      <c r="L406" s="656"/>
      <c r="M406" s="656"/>
      <c r="N406" s="657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3.5" customHeight="1">
      <c r="A407" s="9"/>
      <c r="B407" s="293"/>
      <c r="C407" s="293"/>
      <c r="D407" s="9"/>
      <c r="E407" s="8"/>
      <c r="F407" s="9"/>
      <c r="G407" s="657"/>
      <c r="H407" s="293"/>
      <c r="I407" s="293"/>
      <c r="J407" s="9"/>
      <c r="K407" s="656"/>
      <c r="L407" s="656"/>
      <c r="M407" s="656"/>
      <c r="N407" s="657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3.5" customHeight="1">
      <c r="A408" s="9"/>
      <c r="B408" s="293"/>
      <c r="C408" s="293"/>
      <c r="D408" s="9"/>
      <c r="E408" s="8"/>
      <c r="F408" s="9"/>
      <c r="G408" s="657"/>
      <c r="H408" s="293"/>
      <c r="I408" s="293"/>
      <c r="J408" s="9"/>
      <c r="K408" s="656"/>
      <c r="L408" s="656"/>
      <c r="M408" s="656"/>
      <c r="N408" s="657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3.5" customHeight="1">
      <c r="A409" s="9"/>
      <c r="B409" s="293"/>
      <c r="C409" s="293"/>
      <c r="D409" s="9"/>
      <c r="E409" s="8"/>
      <c r="F409" s="9"/>
      <c r="G409" s="657"/>
      <c r="H409" s="293"/>
      <c r="I409" s="293"/>
      <c r="J409" s="9"/>
      <c r="K409" s="656"/>
      <c r="L409" s="656"/>
      <c r="M409" s="656"/>
      <c r="N409" s="657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3.5" customHeight="1">
      <c r="A410" s="9"/>
      <c r="B410" s="293"/>
      <c r="C410" s="293"/>
      <c r="D410" s="9"/>
      <c r="E410" s="8"/>
      <c r="F410" s="9"/>
      <c r="G410" s="657"/>
      <c r="H410" s="293"/>
      <c r="I410" s="293"/>
      <c r="J410" s="9"/>
      <c r="K410" s="656"/>
      <c r="L410" s="656"/>
      <c r="M410" s="656"/>
      <c r="N410" s="657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3.5" customHeight="1">
      <c r="A411" s="9"/>
      <c r="B411" s="293"/>
      <c r="C411" s="293"/>
      <c r="D411" s="9"/>
      <c r="E411" s="8"/>
      <c r="F411" s="9"/>
      <c r="G411" s="657"/>
      <c r="H411" s="293"/>
      <c r="I411" s="293"/>
      <c r="J411" s="9"/>
      <c r="K411" s="656"/>
      <c r="L411" s="656"/>
      <c r="M411" s="656"/>
      <c r="N411" s="657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3.5" customHeight="1">
      <c r="A412" s="9"/>
      <c r="B412" s="293"/>
      <c r="C412" s="293"/>
      <c r="D412" s="9"/>
      <c r="E412" s="8"/>
      <c r="F412" s="9"/>
      <c r="G412" s="657"/>
      <c r="H412" s="293"/>
      <c r="I412" s="293"/>
      <c r="J412" s="9"/>
      <c r="K412" s="656"/>
      <c r="L412" s="656"/>
      <c r="M412" s="656"/>
      <c r="N412" s="657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3.5" customHeight="1">
      <c r="A413" s="9"/>
      <c r="B413" s="293"/>
      <c r="C413" s="293"/>
      <c r="D413" s="9"/>
      <c r="E413" s="8"/>
      <c r="F413" s="9"/>
      <c r="G413" s="657"/>
      <c r="H413" s="293"/>
      <c r="I413" s="293"/>
      <c r="J413" s="9"/>
      <c r="K413" s="656"/>
      <c r="L413" s="656"/>
      <c r="M413" s="656"/>
      <c r="N413" s="657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3.5" customHeight="1">
      <c r="A414" s="9"/>
      <c r="B414" s="293"/>
      <c r="C414" s="293"/>
      <c r="D414" s="9"/>
      <c r="E414" s="8"/>
      <c r="F414" s="9"/>
      <c r="G414" s="657"/>
      <c r="H414" s="293"/>
      <c r="I414" s="293"/>
      <c r="J414" s="9"/>
      <c r="K414" s="656"/>
      <c r="L414" s="656"/>
      <c r="M414" s="656"/>
      <c r="N414" s="657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3.5" customHeight="1">
      <c r="A415" s="9"/>
      <c r="B415" s="293"/>
      <c r="C415" s="293"/>
      <c r="D415" s="9"/>
      <c r="E415" s="8"/>
      <c r="F415" s="9"/>
      <c r="G415" s="657"/>
      <c r="H415" s="293"/>
      <c r="I415" s="293"/>
      <c r="J415" s="9"/>
      <c r="K415" s="656"/>
      <c r="L415" s="656">
        <v>155695</v>
      </c>
      <c r="M415" s="656">
        <v>10</v>
      </c>
      <c r="N415" s="657"/>
      <c r="O415" s="9">
        <f>SUM(L415*M415)</f>
        <v>1556950</v>
      </c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3.5" customHeight="1">
      <c r="A416" s="9"/>
      <c r="B416" s="293"/>
      <c r="C416" s="293"/>
      <c r="D416" s="9"/>
      <c r="E416" s="8"/>
      <c r="F416" s="9"/>
      <c r="G416" s="657"/>
      <c r="H416" s="293"/>
      <c r="I416" s="293"/>
      <c r="J416" s="9"/>
      <c r="K416" s="656"/>
      <c r="L416" s="656"/>
      <c r="M416" s="656"/>
      <c r="N416" s="657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3.5" customHeight="1">
      <c r="A417" s="9"/>
      <c r="B417" s="293"/>
      <c r="C417" s="293"/>
      <c r="D417" s="9"/>
      <c r="E417" s="8"/>
      <c r="F417" s="9"/>
      <c r="G417" s="657"/>
      <c r="H417" s="293"/>
      <c r="I417" s="293"/>
      <c r="J417" s="9"/>
      <c r="K417" s="656"/>
      <c r="L417" s="656"/>
      <c r="M417" s="656"/>
      <c r="N417" s="657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3.5" customHeight="1">
      <c r="A418" s="9"/>
      <c r="B418" s="293"/>
      <c r="C418" s="293"/>
      <c r="D418" s="9"/>
      <c r="E418" s="8"/>
      <c r="F418" s="9"/>
      <c r="G418" s="657"/>
      <c r="H418" s="293"/>
      <c r="I418" s="293"/>
      <c r="J418" s="9"/>
      <c r="K418" s="656"/>
      <c r="L418" s="656"/>
      <c r="M418" s="656"/>
      <c r="N418" s="657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3.5" customHeight="1">
      <c r="A419" s="9"/>
      <c r="B419" s="293"/>
      <c r="C419" s="293"/>
      <c r="D419" s="9"/>
      <c r="E419" s="8"/>
      <c r="F419" s="9"/>
      <c r="G419" s="657"/>
      <c r="H419" s="293"/>
      <c r="I419" s="293"/>
      <c r="J419" s="9"/>
      <c r="K419" s="656"/>
      <c r="L419" s="656"/>
      <c r="M419" s="656"/>
      <c r="N419" s="657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3.5" customHeight="1">
      <c r="A420" s="9"/>
      <c r="B420" s="293"/>
      <c r="C420" s="293"/>
      <c r="D420" s="9"/>
      <c r="E420" s="8"/>
      <c r="F420" s="9"/>
      <c r="G420" s="657"/>
      <c r="H420" s="293"/>
      <c r="I420" s="293"/>
      <c r="J420" s="9"/>
      <c r="K420" s="656"/>
      <c r="L420" s="656"/>
      <c r="M420" s="656"/>
      <c r="N420" s="657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3.5" customHeight="1">
      <c r="A421" s="9"/>
      <c r="B421" s="293"/>
      <c r="C421" s="293"/>
      <c r="D421" s="9"/>
      <c r="E421" s="8"/>
      <c r="F421" s="9"/>
      <c r="G421" s="657"/>
      <c r="H421" s="293"/>
      <c r="I421" s="293"/>
      <c r="J421" s="9"/>
      <c r="K421" s="656"/>
      <c r="L421" s="656"/>
      <c r="M421" s="656"/>
      <c r="N421" s="657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3.5" customHeight="1">
      <c r="A422" s="9"/>
      <c r="B422" s="293"/>
      <c r="C422" s="293"/>
      <c r="D422" s="9"/>
      <c r="E422" s="8"/>
      <c r="F422" s="9"/>
      <c r="G422" s="657"/>
      <c r="H422" s="293">
        <f>SUM(O422)</f>
        <v>0</v>
      </c>
      <c r="I422" s="293"/>
      <c r="J422" s="9"/>
      <c r="K422" s="656"/>
      <c r="L422" s="656"/>
      <c r="M422" s="656"/>
      <c r="N422" s="657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3.5" customHeight="1">
      <c r="A423" s="9"/>
      <c r="B423" s="293"/>
      <c r="C423" s="293"/>
      <c r="D423" s="9"/>
      <c r="E423" s="8"/>
      <c r="F423" s="9"/>
      <c r="G423" s="657"/>
      <c r="H423" s="293"/>
      <c r="I423" s="293"/>
      <c r="J423" s="9"/>
      <c r="K423" s="656"/>
      <c r="L423" s="656"/>
      <c r="M423" s="656"/>
      <c r="N423" s="657"/>
      <c r="O423" s="9">
        <f>SUM(L423*M423)</f>
        <v>0</v>
      </c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3.5" customHeight="1">
      <c r="A424" s="9"/>
      <c r="B424" s="293"/>
      <c r="C424" s="293"/>
      <c r="D424" s="9"/>
      <c r="E424" s="8"/>
      <c r="F424" s="9"/>
      <c r="G424" s="657"/>
      <c r="H424" s="293"/>
      <c r="I424" s="293"/>
      <c r="J424" s="9"/>
      <c r="K424" s="656"/>
      <c r="L424" s="656"/>
      <c r="M424" s="656"/>
      <c r="N424" s="657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3.5" customHeight="1">
      <c r="A425" s="9"/>
      <c r="B425" s="293"/>
      <c r="C425" s="293"/>
      <c r="D425" s="9"/>
      <c r="E425" s="8"/>
      <c r="F425" s="9"/>
      <c r="G425" s="657"/>
      <c r="H425" s="293"/>
      <c r="I425" s="293"/>
      <c r="J425" s="9"/>
      <c r="K425" s="656"/>
      <c r="L425" s="656"/>
      <c r="M425" s="656"/>
      <c r="N425" s="657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3.5" customHeight="1">
      <c r="A426" s="9"/>
      <c r="B426" s="293"/>
      <c r="C426" s="293"/>
      <c r="D426" s="9"/>
      <c r="E426" s="8"/>
      <c r="F426" s="9"/>
      <c r="G426" s="657"/>
      <c r="H426" s="293"/>
      <c r="I426" s="293"/>
      <c r="J426" s="9"/>
      <c r="K426" s="656"/>
      <c r="L426" s="656"/>
      <c r="M426" s="656"/>
      <c r="N426" s="657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3.5" customHeight="1">
      <c r="A427" s="9"/>
      <c r="B427" s="293"/>
      <c r="C427" s="293"/>
      <c r="D427" s="9"/>
      <c r="E427" s="8"/>
      <c r="F427" s="9"/>
      <c r="G427" s="657"/>
      <c r="H427" s="293"/>
      <c r="I427" s="293"/>
      <c r="J427" s="9"/>
      <c r="K427" s="656"/>
      <c r="L427" s="656"/>
      <c r="M427" s="656"/>
      <c r="N427" s="657"/>
      <c r="O427" s="9">
        <f>SUM(L427*M427)</f>
        <v>0</v>
      </c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3.5" customHeight="1">
      <c r="A428" s="9"/>
      <c r="B428" s="293"/>
      <c r="C428" s="293"/>
      <c r="D428" s="9"/>
      <c r="E428" s="8"/>
      <c r="F428" s="9"/>
      <c r="G428" s="657"/>
      <c r="H428" s="293"/>
      <c r="I428" s="293"/>
      <c r="J428" s="9"/>
      <c r="K428" s="656"/>
      <c r="L428" s="656"/>
      <c r="M428" s="656"/>
      <c r="N428" s="657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3.5" customHeight="1">
      <c r="A429" s="9"/>
      <c r="B429" s="293"/>
      <c r="C429" s="293"/>
      <c r="D429" s="9"/>
      <c r="E429" s="8"/>
      <c r="F429" s="9"/>
      <c r="G429" s="657"/>
      <c r="H429" s="293"/>
      <c r="I429" s="293"/>
      <c r="J429" s="9"/>
      <c r="K429" s="656"/>
      <c r="L429" s="656"/>
      <c r="M429" s="656"/>
      <c r="N429" s="657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3.5" customHeight="1">
      <c r="A430" s="9"/>
      <c r="B430" s="293"/>
      <c r="C430" s="293"/>
      <c r="D430" s="9"/>
      <c r="E430" s="8"/>
      <c r="F430" s="9"/>
      <c r="G430" s="657"/>
      <c r="H430" s="293"/>
      <c r="I430" s="293"/>
      <c r="J430" s="9"/>
      <c r="K430" s="656"/>
      <c r="L430" s="656"/>
      <c r="M430" s="656"/>
      <c r="N430" s="657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3.5" customHeight="1">
      <c r="A431" s="9"/>
      <c r="B431" s="293"/>
      <c r="C431" s="293"/>
      <c r="D431" s="9"/>
      <c r="E431" s="8"/>
      <c r="F431" s="9"/>
      <c r="G431" s="657"/>
      <c r="H431" s="293"/>
      <c r="I431" s="293"/>
      <c r="J431" s="9"/>
      <c r="K431" s="656"/>
      <c r="L431" s="656"/>
      <c r="M431" s="656"/>
      <c r="N431" s="657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3.5" customHeight="1">
      <c r="A432" s="9"/>
      <c r="B432" s="293"/>
      <c r="C432" s="293"/>
      <c r="D432" s="9"/>
      <c r="E432" s="8"/>
      <c r="F432" s="9"/>
      <c r="G432" s="657"/>
      <c r="H432" s="293"/>
      <c r="I432" s="293"/>
      <c r="J432" s="9"/>
      <c r="K432" s="656"/>
      <c r="L432" s="656"/>
      <c r="M432" s="656"/>
      <c r="N432" s="657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3.5" customHeight="1">
      <c r="A433" s="9"/>
      <c r="B433" s="293"/>
      <c r="C433" s="293"/>
      <c r="D433" s="9"/>
      <c r="E433" s="8"/>
      <c r="F433" s="9"/>
      <c r="G433" s="657"/>
      <c r="H433" s="293"/>
      <c r="I433" s="293"/>
      <c r="J433" s="9"/>
      <c r="K433" s="656"/>
      <c r="L433" s="656"/>
      <c r="M433" s="656"/>
      <c r="N433" s="657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3.5" customHeight="1">
      <c r="A434" s="9"/>
      <c r="B434" s="293"/>
      <c r="C434" s="293"/>
      <c r="D434" s="9"/>
      <c r="E434" s="8"/>
      <c r="F434" s="9"/>
      <c r="G434" s="657"/>
      <c r="H434" s="293"/>
      <c r="I434" s="293"/>
      <c r="J434" s="9"/>
      <c r="K434" s="656"/>
      <c r="L434" s="656"/>
      <c r="M434" s="656"/>
      <c r="N434" s="657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3.5" customHeight="1">
      <c r="A435" s="9"/>
      <c r="B435" s="293"/>
      <c r="C435" s="293"/>
      <c r="D435" s="9"/>
      <c r="E435" s="8"/>
      <c r="F435" s="9"/>
      <c r="G435" s="657"/>
      <c r="H435" s="293"/>
      <c r="I435" s="293"/>
      <c r="J435" s="9"/>
      <c r="K435" s="656"/>
      <c r="L435" s="656"/>
      <c r="M435" s="656"/>
      <c r="N435" s="657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3.5" customHeight="1">
      <c r="A436" s="9"/>
      <c r="B436" s="293"/>
      <c r="C436" s="293"/>
      <c r="D436" s="9"/>
      <c r="E436" s="8"/>
      <c r="F436" s="9"/>
      <c r="G436" s="657"/>
      <c r="H436" s="293"/>
      <c r="I436" s="293"/>
      <c r="J436" s="9"/>
      <c r="K436" s="656"/>
      <c r="L436" s="656"/>
      <c r="M436" s="656"/>
      <c r="N436" s="657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3.5" customHeight="1">
      <c r="A437" s="9"/>
      <c r="B437" s="293"/>
      <c r="C437" s="293"/>
      <c r="D437" s="9"/>
      <c r="E437" s="8"/>
      <c r="F437" s="9"/>
      <c r="G437" s="657"/>
      <c r="H437" s="293"/>
      <c r="I437" s="293"/>
      <c r="J437" s="9"/>
      <c r="K437" s="656"/>
      <c r="L437" s="656"/>
      <c r="M437" s="656"/>
      <c r="N437" s="657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3.5" customHeight="1">
      <c r="A438" s="9"/>
      <c r="B438" s="293"/>
      <c r="C438" s="293"/>
      <c r="D438" s="9"/>
      <c r="E438" s="8"/>
      <c r="F438" s="9"/>
      <c r="G438" s="657"/>
      <c r="H438" s="293"/>
      <c r="I438" s="293"/>
      <c r="J438" s="9"/>
      <c r="K438" s="656"/>
      <c r="L438" s="656"/>
      <c r="M438" s="656"/>
      <c r="N438" s="657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3.5" customHeight="1">
      <c r="A439" s="9"/>
      <c r="B439" s="293"/>
      <c r="C439" s="293"/>
      <c r="D439" s="9"/>
      <c r="E439" s="8"/>
      <c r="F439" s="9"/>
      <c r="G439" s="657"/>
      <c r="H439" s="293"/>
      <c r="I439" s="293"/>
      <c r="J439" s="9"/>
      <c r="K439" s="656"/>
      <c r="L439" s="656"/>
      <c r="M439" s="656"/>
      <c r="N439" s="657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3.5" customHeight="1">
      <c r="A440" s="9"/>
      <c r="B440" s="293"/>
      <c r="C440" s="293"/>
      <c r="D440" s="9"/>
      <c r="E440" s="8"/>
      <c r="F440" s="9"/>
      <c r="G440" s="657"/>
      <c r="H440" s="293"/>
      <c r="I440" s="293"/>
      <c r="J440" s="9"/>
      <c r="K440" s="656"/>
      <c r="L440" s="656"/>
      <c r="M440" s="656"/>
      <c r="N440" s="657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3.5" customHeight="1">
      <c r="A441" s="9"/>
      <c r="B441" s="293"/>
      <c r="C441" s="293"/>
      <c r="D441" s="9"/>
      <c r="E441" s="8"/>
      <c r="F441" s="9"/>
      <c r="G441" s="657"/>
      <c r="H441" s="293"/>
      <c r="I441" s="293"/>
      <c r="J441" s="9"/>
      <c r="K441" s="656"/>
      <c r="L441" s="656"/>
      <c r="M441" s="656"/>
      <c r="N441" s="657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3.5" customHeight="1">
      <c r="A442" s="9"/>
      <c r="B442" s="293"/>
      <c r="C442" s="293"/>
      <c r="D442" s="9"/>
      <c r="E442" s="8"/>
      <c r="F442" s="9"/>
      <c r="G442" s="657"/>
      <c r="H442" s="293"/>
      <c r="I442" s="293"/>
      <c r="J442" s="9"/>
      <c r="K442" s="656"/>
      <c r="L442" s="656"/>
      <c r="M442" s="656"/>
      <c r="N442" s="657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3.5" customHeight="1">
      <c r="A443" s="9"/>
      <c r="B443" s="293"/>
      <c r="C443" s="293"/>
      <c r="D443" s="9"/>
      <c r="E443" s="8"/>
      <c r="F443" s="9"/>
      <c r="G443" s="657"/>
      <c r="H443" s="293"/>
      <c r="I443" s="293"/>
      <c r="J443" s="9"/>
      <c r="K443" s="656"/>
      <c r="L443" s="656"/>
      <c r="M443" s="656"/>
      <c r="N443" s="657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3.5" customHeight="1">
      <c r="A444" s="9"/>
      <c r="B444" s="293"/>
      <c r="C444" s="293"/>
      <c r="D444" s="9"/>
      <c r="E444" s="8"/>
      <c r="F444" s="9"/>
      <c r="G444" s="657"/>
      <c r="H444" s="293"/>
      <c r="I444" s="293"/>
      <c r="J444" s="9"/>
      <c r="K444" s="656"/>
      <c r="L444" s="656"/>
      <c r="M444" s="656"/>
      <c r="N444" s="657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3.5" customHeight="1">
      <c r="A445" s="9"/>
      <c r="B445" s="293"/>
      <c r="C445" s="293"/>
      <c r="D445" s="9"/>
      <c r="E445" s="8"/>
      <c r="F445" s="9"/>
      <c r="G445" s="657"/>
      <c r="H445" s="293"/>
      <c r="I445" s="293"/>
      <c r="J445" s="9"/>
      <c r="K445" s="656"/>
      <c r="L445" s="656"/>
      <c r="M445" s="656"/>
      <c r="N445" s="657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3.5" customHeight="1">
      <c r="A446" s="9"/>
      <c r="B446" s="293"/>
      <c r="C446" s="293"/>
      <c r="D446" s="9"/>
      <c r="E446" s="8"/>
      <c r="F446" s="9"/>
      <c r="G446" s="657"/>
      <c r="H446" s="293"/>
      <c r="I446" s="293"/>
      <c r="J446" s="9"/>
      <c r="K446" s="656"/>
      <c r="L446" s="656"/>
      <c r="M446" s="656"/>
      <c r="N446" s="657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3.5" customHeight="1">
      <c r="A447" s="9"/>
      <c r="B447" s="293"/>
      <c r="C447" s="293"/>
      <c r="D447" s="9"/>
      <c r="E447" s="8"/>
      <c r="F447" s="9"/>
      <c r="G447" s="657"/>
      <c r="H447" s="293"/>
      <c r="I447" s="293"/>
      <c r="J447" s="9"/>
      <c r="K447" s="656"/>
      <c r="L447" s="656"/>
      <c r="M447" s="656"/>
      <c r="N447" s="657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3.5" customHeight="1">
      <c r="A448" s="9"/>
      <c r="B448" s="293"/>
      <c r="C448" s="293"/>
      <c r="D448" s="9"/>
      <c r="E448" s="8"/>
      <c r="F448" s="9"/>
      <c r="G448" s="657"/>
      <c r="H448" s="293"/>
      <c r="I448" s="293"/>
      <c r="J448" s="9"/>
      <c r="K448" s="656"/>
      <c r="L448" s="656"/>
      <c r="M448" s="656"/>
      <c r="N448" s="657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3.5" customHeight="1">
      <c r="A449" s="9"/>
      <c r="B449" s="293"/>
      <c r="C449" s="293"/>
      <c r="D449" s="9"/>
      <c r="E449" s="8"/>
      <c r="F449" s="9"/>
      <c r="G449" s="657"/>
      <c r="H449" s="293"/>
      <c r="I449" s="293"/>
      <c r="J449" s="9"/>
      <c r="K449" s="656"/>
      <c r="L449" s="656"/>
      <c r="M449" s="656"/>
      <c r="N449" s="657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3.5" customHeight="1">
      <c r="A450" s="9"/>
      <c r="B450" s="293"/>
      <c r="C450" s="293"/>
      <c r="D450" s="9"/>
      <c r="E450" s="8"/>
      <c r="F450" s="9"/>
      <c r="G450" s="657"/>
      <c r="H450" s="293"/>
      <c r="I450" s="293"/>
      <c r="J450" s="9"/>
      <c r="K450" s="656"/>
      <c r="L450" s="656"/>
      <c r="M450" s="656"/>
      <c r="N450" s="657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3.5" customHeight="1">
      <c r="A451" s="9"/>
      <c r="B451" s="293"/>
      <c r="C451" s="293"/>
      <c r="D451" s="9"/>
      <c r="E451" s="8"/>
      <c r="F451" s="9"/>
      <c r="G451" s="657"/>
      <c r="H451" s="293"/>
      <c r="I451" s="293"/>
      <c r="J451" s="9"/>
      <c r="K451" s="656"/>
      <c r="L451" s="656"/>
      <c r="M451" s="656"/>
      <c r="N451" s="657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3.5" customHeight="1">
      <c r="A452" s="9"/>
      <c r="B452" s="293"/>
      <c r="C452" s="293"/>
      <c r="D452" s="9"/>
      <c r="E452" s="8"/>
      <c r="F452" s="9"/>
      <c r="G452" s="657"/>
      <c r="H452" s="293"/>
      <c r="I452" s="293"/>
      <c r="J452" s="9"/>
      <c r="K452" s="656"/>
      <c r="L452" s="656"/>
      <c r="M452" s="656"/>
      <c r="N452" s="657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3.5" customHeight="1">
      <c r="A453" s="9"/>
      <c r="B453" s="293"/>
      <c r="C453" s="293"/>
      <c r="D453" s="9"/>
      <c r="E453" s="8"/>
      <c r="F453" s="9"/>
      <c r="G453" s="657"/>
      <c r="H453" s="293"/>
      <c r="I453" s="293"/>
      <c r="J453" s="9"/>
      <c r="K453" s="656"/>
      <c r="L453" s="656"/>
      <c r="M453" s="656"/>
      <c r="N453" s="657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3.5" customHeight="1">
      <c r="A454" s="9"/>
      <c r="B454" s="293"/>
      <c r="C454" s="293"/>
      <c r="D454" s="9"/>
      <c r="E454" s="8"/>
      <c r="F454" s="9"/>
      <c r="G454" s="657"/>
      <c r="H454" s="293"/>
      <c r="I454" s="293"/>
      <c r="J454" s="9"/>
      <c r="K454" s="656"/>
      <c r="L454" s="656"/>
      <c r="M454" s="656"/>
      <c r="N454" s="657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3.5" customHeight="1">
      <c r="A455" s="9"/>
      <c r="B455" s="293"/>
      <c r="C455" s="293"/>
      <c r="D455" s="9"/>
      <c r="E455" s="8"/>
      <c r="F455" s="9"/>
      <c r="G455" s="657"/>
      <c r="H455" s="293"/>
      <c r="I455" s="293"/>
      <c r="J455" s="9"/>
      <c r="K455" s="656"/>
      <c r="L455" s="656"/>
      <c r="M455" s="656"/>
      <c r="N455" s="657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3.5" customHeight="1">
      <c r="A456" s="9"/>
      <c r="B456" s="293"/>
      <c r="C456" s="293"/>
      <c r="D456" s="9"/>
      <c r="E456" s="8"/>
      <c r="F456" s="9"/>
      <c r="G456" s="657"/>
      <c r="H456" s="293"/>
      <c r="I456" s="293"/>
      <c r="J456" s="9"/>
      <c r="K456" s="656"/>
      <c r="L456" s="656"/>
      <c r="M456" s="656"/>
      <c r="N456" s="657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3.5" customHeight="1">
      <c r="A457" s="9"/>
      <c r="B457" s="293"/>
      <c r="C457" s="293"/>
      <c r="D457" s="9"/>
      <c r="E457" s="8"/>
      <c r="F457" s="9"/>
      <c r="G457" s="657"/>
      <c r="H457" s="293"/>
      <c r="I457" s="293"/>
      <c r="J457" s="9"/>
      <c r="K457" s="656"/>
      <c r="L457" s="656"/>
      <c r="M457" s="656"/>
      <c r="N457" s="657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3.5" customHeight="1">
      <c r="A458" s="9"/>
      <c r="B458" s="293"/>
      <c r="C458" s="293"/>
      <c r="D458" s="9"/>
      <c r="E458" s="8"/>
      <c r="F458" s="9"/>
      <c r="G458" s="657"/>
      <c r="H458" s="293"/>
      <c r="I458" s="293"/>
      <c r="J458" s="9"/>
      <c r="K458" s="656"/>
      <c r="L458" s="656"/>
      <c r="M458" s="656"/>
      <c r="N458" s="657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3.5" customHeight="1">
      <c r="A459" s="9"/>
      <c r="B459" s="293"/>
      <c r="C459" s="293"/>
      <c r="D459" s="9"/>
      <c r="E459" s="8"/>
      <c r="F459" s="9"/>
      <c r="G459" s="657"/>
      <c r="H459" s="293"/>
      <c r="I459" s="293"/>
      <c r="J459" s="9"/>
      <c r="K459" s="656"/>
      <c r="L459" s="656"/>
      <c r="M459" s="656"/>
      <c r="N459" s="657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3.5" customHeight="1">
      <c r="A460" s="9"/>
      <c r="B460" s="293"/>
      <c r="C460" s="293"/>
      <c r="D460" s="9"/>
      <c r="E460" s="8"/>
      <c r="F460" s="9"/>
      <c r="G460" s="657"/>
      <c r="H460" s="293"/>
      <c r="I460" s="293"/>
      <c r="J460" s="9"/>
      <c r="K460" s="656"/>
      <c r="L460" s="656"/>
      <c r="M460" s="656"/>
      <c r="N460" s="657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3.5" customHeight="1">
      <c r="A461" s="9"/>
      <c r="B461" s="293"/>
      <c r="C461" s="293"/>
      <c r="D461" s="9"/>
      <c r="E461" s="8"/>
      <c r="F461" s="9"/>
      <c r="G461" s="657"/>
      <c r="H461" s="293"/>
      <c r="I461" s="293"/>
      <c r="J461" s="9"/>
      <c r="K461" s="656"/>
      <c r="L461" s="656"/>
      <c r="M461" s="656"/>
      <c r="N461" s="657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3.5" customHeight="1">
      <c r="A462" s="9"/>
      <c r="B462" s="293"/>
      <c r="C462" s="293"/>
      <c r="D462" s="9"/>
      <c r="E462" s="8"/>
      <c r="F462" s="9"/>
      <c r="G462" s="657"/>
      <c r="H462" s="293"/>
      <c r="I462" s="293"/>
      <c r="J462" s="9"/>
      <c r="K462" s="656"/>
      <c r="L462" s="656"/>
      <c r="M462" s="656"/>
      <c r="N462" s="657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3.5" customHeight="1">
      <c r="A463" s="9"/>
      <c r="B463" s="293"/>
      <c r="C463" s="293"/>
      <c r="D463" s="9"/>
      <c r="E463" s="8"/>
      <c r="F463" s="9"/>
      <c r="G463" s="657"/>
      <c r="H463" s="293"/>
      <c r="I463" s="293"/>
      <c r="J463" s="9"/>
      <c r="K463" s="656"/>
      <c r="L463" s="656"/>
      <c r="M463" s="656"/>
      <c r="N463" s="657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3.5" customHeight="1">
      <c r="A464" s="9"/>
      <c r="B464" s="293"/>
      <c r="C464" s="293"/>
      <c r="D464" s="9"/>
      <c r="E464" s="8"/>
      <c r="F464" s="9"/>
      <c r="G464" s="657"/>
      <c r="H464" s="293"/>
      <c r="I464" s="293"/>
      <c r="J464" s="9"/>
      <c r="K464" s="656"/>
      <c r="L464" s="656"/>
      <c r="M464" s="656"/>
      <c r="N464" s="657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3.5" customHeight="1">
      <c r="A465" s="9"/>
      <c r="B465" s="293"/>
      <c r="C465" s="293"/>
      <c r="D465" s="9"/>
      <c r="E465" s="8"/>
      <c r="F465" s="9"/>
      <c r="G465" s="657"/>
      <c r="H465" s="293"/>
      <c r="I465" s="293"/>
      <c r="J465" s="9"/>
      <c r="K465" s="656"/>
      <c r="L465" s="656"/>
      <c r="M465" s="656"/>
      <c r="N465" s="657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3.5" customHeight="1">
      <c r="A466" s="9"/>
      <c r="B466" s="293"/>
      <c r="C466" s="293"/>
      <c r="D466" s="9"/>
      <c r="E466" s="8"/>
      <c r="F466" s="9"/>
      <c r="G466" s="657"/>
      <c r="H466" s="293"/>
      <c r="I466" s="293"/>
      <c r="J466" s="9"/>
      <c r="K466" s="656"/>
      <c r="L466" s="656"/>
      <c r="M466" s="656"/>
      <c r="N466" s="657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3.5" customHeight="1">
      <c r="A467" s="9"/>
      <c r="B467" s="293"/>
      <c r="C467" s="293"/>
      <c r="D467" s="9"/>
      <c r="E467" s="8"/>
      <c r="F467" s="9"/>
      <c r="G467" s="657"/>
      <c r="H467" s="293"/>
      <c r="I467" s="293"/>
      <c r="J467" s="9"/>
      <c r="K467" s="656"/>
      <c r="L467" s="656"/>
      <c r="M467" s="656"/>
      <c r="N467" s="657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3.5" customHeight="1">
      <c r="A468" s="9"/>
      <c r="B468" s="293"/>
      <c r="C468" s="293"/>
      <c r="D468" s="9"/>
      <c r="E468" s="8"/>
      <c r="F468" s="9"/>
      <c r="G468" s="657"/>
      <c r="H468" s="293"/>
      <c r="I468" s="293"/>
      <c r="J468" s="9"/>
      <c r="K468" s="656"/>
      <c r="L468" s="656"/>
      <c r="M468" s="656"/>
      <c r="N468" s="657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3.5" customHeight="1">
      <c r="A469" s="9"/>
      <c r="B469" s="293"/>
      <c r="C469" s="293"/>
      <c r="D469" s="9"/>
      <c r="E469" s="8"/>
      <c r="F469" s="9"/>
      <c r="G469" s="657"/>
      <c r="H469" s="293"/>
      <c r="I469" s="293"/>
      <c r="J469" s="9"/>
      <c r="K469" s="656"/>
      <c r="L469" s="656"/>
      <c r="M469" s="656"/>
      <c r="N469" s="657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3.5" customHeight="1">
      <c r="A470" s="9"/>
      <c r="B470" s="293"/>
      <c r="C470" s="293"/>
      <c r="D470" s="9"/>
      <c r="E470" s="8"/>
      <c r="F470" s="9"/>
      <c r="G470" s="657"/>
      <c r="H470" s="293"/>
      <c r="I470" s="293"/>
      <c r="J470" s="9"/>
      <c r="K470" s="656"/>
      <c r="L470" s="656"/>
      <c r="M470" s="656"/>
      <c r="N470" s="657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3.5" customHeight="1">
      <c r="A471" s="9"/>
      <c r="B471" s="293"/>
      <c r="C471" s="293"/>
      <c r="D471" s="9"/>
      <c r="E471" s="8"/>
      <c r="F471" s="9"/>
      <c r="G471" s="657"/>
      <c r="H471" s="293"/>
      <c r="I471" s="293"/>
      <c r="J471" s="9"/>
      <c r="K471" s="656"/>
      <c r="L471" s="656"/>
      <c r="M471" s="656"/>
      <c r="N471" s="657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3.5" customHeight="1">
      <c r="A472" s="9"/>
      <c r="B472" s="293"/>
      <c r="C472" s="293"/>
      <c r="D472" s="9"/>
      <c r="E472" s="8"/>
      <c r="F472" s="9"/>
      <c r="G472" s="657"/>
      <c r="H472" s="293"/>
      <c r="I472" s="293"/>
      <c r="J472" s="9"/>
      <c r="K472" s="656"/>
      <c r="L472" s="656"/>
      <c r="M472" s="656"/>
      <c r="N472" s="657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3.5" customHeight="1">
      <c r="A473" s="9"/>
      <c r="B473" s="293"/>
      <c r="C473" s="293"/>
      <c r="D473" s="9"/>
      <c r="E473" s="8"/>
      <c r="F473" s="9"/>
      <c r="G473" s="657"/>
      <c r="H473" s="293"/>
      <c r="I473" s="293"/>
      <c r="J473" s="9"/>
      <c r="K473" s="656"/>
      <c r="L473" s="656"/>
      <c r="M473" s="656"/>
      <c r="N473" s="657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3.5" customHeight="1">
      <c r="A474" s="9"/>
      <c r="B474" s="293"/>
      <c r="C474" s="293"/>
      <c r="D474" s="9"/>
      <c r="E474" s="8"/>
      <c r="F474" s="9"/>
      <c r="G474" s="657"/>
      <c r="H474" s="293"/>
      <c r="I474" s="293"/>
      <c r="J474" s="9"/>
      <c r="K474" s="656"/>
      <c r="L474" s="656"/>
      <c r="M474" s="656"/>
      <c r="N474" s="657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3.5" customHeight="1">
      <c r="A475" s="9"/>
      <c r="B475" s="293"/>
      <c r="C475" s="293"/>
      <c r="D475" s="9"/>
      <c r="E475" s="8"/>
      <c r="F475" s="9"/>
      <c r="G475" s="657"/>
      <c r="H475" s="293"/>
      <c r="I475" s="293"/>
      <c r="J475" s="9"/>
      <c r="K475" s="656"/>
      <c r="L475" s="656"/>
      <c r="M475" s="656"/>
      <c r="N475" s="657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3.5" customHeight="1">
      <c r="A476" s="9"/>
      <c r="B476" s="293"/>
      <c r="C476" s="293"/>
      <c r="D476" s="9"/>
      <c r="E476" s="8"/>
      <c r="F476" s="9"/>
      <c r="G476" s="657"/>
      <c r="H476" s="293"/>
      <c r="I476" s="293"/>
      <c r="J476" s="9"/>
      <c r="K476" s="656"/>
      <c r="L476" s="656"/>
      <c r="M476" s="656"/>
      <c r="N476" s="657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3.5" customHeight="1">
      <c r="A477" s="9"/>
      <c r="B477" s="293"/>
      <c r="C477" s="293"/>
      <c r="D477" s="9"/>
      <c r="E477" s="8"/>
      <c r="F477" s="9"/>
      <c r="G477" s="657"/>
      <c r="H477" s="293"/>
      <c r="I477" s="293"/>
      <c r="J477" s="9"/>
      <c r="K477" s="656"/>
      <c r="L477" s="656"/>
      <c r="M477" s="656"/>
      <c r="N477" s="657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3.5" customHeight="1">
      <c r="A478" s="9"/>
      <c r="B478" s="293"/>
      <c r="C478" s="293"/>
      <c r="D478" s="9"/>
      <c r="E478" s="8"/>
      <c r="F478" s="9"/>
      <c r="G478" s="657"/>
      <c r="H478" s="293"/>
      <c r="I478" s="293"/>
      <c r="J478" s="9"/>
      <c r="K478" s="656"/>
      <c r="L478" s="656"/>
      <c r="M478" s="656"/>
      <c r="N478" s="657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3.5" customHeight="1">
      <c r="A479" s="9"/>
      <c r="B479" s="293"/>
      <c r="C479" s="293"/>
      <c r="D479" s="9"/>
      <c r="E479" s="8"/>
      <c r="F479" s="9"/>
      <c r="G479" s="657"/>
      <c r="H479" s="293"/>
      <c r="I479" s="293"/>
      <c r="J479" s="9"/>
      <c r="K479" s="656"/>
      <c r="L479" s="656"/>
      <c r="M479" s="656"/>
      <c r="N479" s="657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3.5" customHeight="1">
      <c r="A480" s="9"/>
      <c r="B480" s="293"/>
      <c r="C480" s="293"/>
      <c r="D480" s="9"/>
      <c r="E480" s="8"/>
      <c r="F480" s="9"/>
      <c r="G480" s="657"/>
      <c r="H480" s="293"/>
      <c r="I480" s="293"/>
      <c r="J480" s="9"/>
      <c r="K480" s="656"/>
      <c r="L480" s="656"/>
      <c r="M480" s="656"/>
      <c r="N480" s="657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3.5" customHeight="1">
      <c r="A481" s="9"/>
      <c r="B481" s="293"/>
      <c r="C481" s="293"/>
      <c r="D481" s="9"/>
      <c r="E481" s="8"/>
      <c r="F481" s="9"/>
      <c r="G481" s="657"/>
      <c r="H481" s="293"/>
      <c r="I481" s="293"/>
      <c r="J481" s="9"/>
      <c r="K481" s="656"/>
      <c r="L481" s="656"/>
      <c r="M481" s="656"/>
      <c r="N481" s="657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3.5" customHeight="1">
      <c r="A482" s="9"/>
      <c r="B482" s="293"/>
      <c r="C482" s="293"/>
      <c r="D482" s="9"/>
      <c r="E482" s="8"/>
      <c r="F482" s="9"/>
      <c r="G482" s="657"/>
      <c r="H482" s="293"/>
      <c r="I482" s="293"/>
      <c r="J482" s="9"/>
      <c r="K482" s="656"/>
      <c r="L482" s="656"/>
      <c r="M482" s="656"/>
      <c r="N482" s="657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3.5" customHeight="1">
      <c r="A483" s="9"/>
      <c r="B483" s="293"/>
      <c r="C483" s="293"/>
      <c r="D483" s="9"/>
      <c r="E483" s="8"/>
      <c r="F483" s="9"/>
      <c r="G483" s="657"/>
      <c r="H483" s="293"/>
      <c r="I483" s="293"/>
      <c r="J483" s="9"/>
      <c r="K483" s="656"/>
      <c r="L483" s="656"/>
      <c r="M483" s="656"/>
      <c r="N483" s="657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3.5" customHeight="1">
      <c r="A484" s="9"/>
      <c r="B484" s="293"/>
      <c r="C484" s="293"/>
      <c r="D484" s="9"/>
      <c r="E484" s="8"/>
      <c r="F484" s="9"/>
      <c r="G484" s="657"/>
      <c r="H484" s="293"/>
      <c r="I484" s="293"/>
      <c r="J484" s="9"/>
      <c r="K484" s="656"/>
      <c r="L484" s="656"/>
      <c r="M484" s="656"/>
      <c r="N484" s="657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3.5" customHeight="1">
      <c r="A485" s="9"/>
      <c r="B485" s="293"/>
      <c r="C485" s="293"/>
      <c r="D485" s="9"/>
      <c r="E485" s="8"/>
      <c r="F485" s="9"/>
      <c r="G485" s="657"/>
      <c r="H485" s="293"/>
      <c r="I485" s="293"/>
      <c r="J485" s="9"/>
      <c r="K485" s="656"/>
      <c r="L485" s="656"/>
      <c r="M485" s="656"/>
      <c r="N485" s="657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3.5" customHeight="1">
      <c r="A486" s="9"/>
      <c r="B486" s="293"/>
      <c r="C486" s="293"/>
      <c r="D486" s="9"/>
      <c r="E486" s="8"/>
      <c r="F486" s="9"/>
      <c r="G486" s="657"/>
      <c r="H486" s="293"/>
      <c r="I486" s="293"/>
      <c r="J486" s="9"/>
      <c r="K486" s="656"/>
      <c r="L486" s="656"/>
      <c r="M486" s="656"/>
      <c r="N486" s="657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3.5" customHeight="1">
      <c r="A487" s="9"/>
      <c r="B487" s="293"/>
      <c r="C487" s="293"/>
      <c r="D487" s="9"/>
      <c r="E487" s="8"/>
      <c r="F487" s="9"/>
      <c r="G487" s="657"/>
      <c r="H487" s="293"/>
      <c r="I487" s="293"/>
      <c r="J487" s="9"/>
      <c r="K487" s="656"/>
      <c r="L487" s="656"/>
      <c r="M487" s="656"/>
      <c r="N487" s="657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3.5" customHeight="1">
      <c r="A488" s="9"/>
      <c r="B488" s="293"/>
      <c r="C488" s="293"/>
      <c r="D488" s="9"/>
      <c r="E488" s="8"/>
      <c r="F488" s="9"/>
      <c r="G488" s="657"/>
      <c r="H488" s="293"/>
      <c r="I488" s="293"/>
      <c r="J488" s="9"/>
      <c r="K488" s="656"/>
      <c r="L488" s="656"/>
      <c r="M488" s="656"/>
      <c r="N488" s="657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3.5" customHeight="1">
      <c r="A489" s="9"/>
      <c r="B489" s="293"/>
      <c r="C489" s="293"/>
      <c r="D489" s="9"/>
      <c r="E489" s="8"/>
      <c r="F489" s="9"/>
      <c r="G489" s="657"/>
      <c r="H489" s="293"/>
      <c r="I489" s="293"/>
      <c r="J489" s="9"/>
      <c r="K489" s="656"/>
      <c r="L489" s="656"/>
      <c r="M489" s="656"/>
      <c r="N489" s="657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3.5" customHeight="1">
      <c r="A490" s="9"/>
      <c r="B490" s="293"/>
      <c r="C490" s="293"/>
      <c r="D490" s="9"/>
      <c r="E490" s="8"/>
      <c r="F490" s="9"/>
      <c r="G490" s="657"/>
      <c r="H490" s="293"/>
      <c r="I490" s="293"/>
      <c r="J490" s="9"/>
      <c r="K490" s="656"/>
      <c r="L490" s="656"/>
      <c r="M490" s="656"/>
      <c r="N490" s="657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3.5" customHeight="1">
      <c r="A491" s="9"/>
      <c r="B491" s="293"/>
      <c r="C491" s="293"/>
      <c r="D491" s="9"/>
      <c r="E491" s="8"/>
      <c r="F491" s="9"/>
      <c r="G491" s="657"/>
      <c r="H491" s="293"/>
      <c r="I491" s="293"/>
      <c r="J491" s="9"/>
      <c r="K491" s="656"/>
      <c r="L491" s="656"/>
      <c r="M491" s="656"/>
      <c r="N491" s="657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3.5" customHeight="1">
      <c r="A492" s="9"/>
      <c r="B492" s="293"/>
      <c r="C492" s="293"/>
      <c r="D492" s="9"/>
      <c r="E492" s="8"/>
      <c r="F492" s="9"/>
      <c r="G492" s="657"/>
      <c r="H492" s="293"/>
      <c r="I492" s="293"/>
      <c r="J492" s="9"/>
      <c r="K492" s="656"/>
      <c r="L492" s="656"/>
      <c r="M492" s="656"/>
      <c r="N492" s="657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3.5" customHeight="1">
      <c r="A493" s="9"/>
      <c r="B493" s="293"/>
      <c r="C493" s="293"/>
      <c r="D493" s="9"/>
      <c r="E493" s="8"/>
      <c r="F493" s="9"/>
      <c r="G493" s="657"/>
      <c r="H493" s="293"/>
      <c r="I493" s="293"/>
      <c r="J493" s="9"/>
      <c r="K493" s="656"/>
      <c r="L493" s="656"/>
      <c r="M493" s="656"/>
      <c r="N493" s="657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3.5" customHeight="1">
      <c r="A494" s="9"/>
      <c r="B494" s="293"/>
      <c r="C494" s="293"/>
      <c r="D494" s="9"/>
      <c r="E494" s="8"/>
      <c r="F494" s="9"/>
      <c r="G494" s="657"/>
      <c r="H494" s="293"/>
      <c r="I494" s="293"/>
      <c r="J494" s="9"/>
      <c r="K494" s="656"/>
      <c r="L494" s="656"/>
      <c r="M494" s="656"/>
      <c r="N494" s="657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3.5" customHeight="1">
      <c r="A495" s="9"/>
      <c r="B495" s="293"/>
      <c r="C495" s="293"/>
      <c r="D495" s="9"/>
      <c r="E495" s="8"/>
      <c r="F495" s="9"/>
      <c r="G495" s="657"/>
      <c r="H495" s="293"/>
      <c r="I495" s="293"/>
      <c r="J495" s="9"/>
      <c r="K495" s="656"/>
      <c r="L495" s="656"/>
      <c r="M495" s="656"/>
      <c r="N495" s="657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3.5" customHeight="1">
      <c r="A496" s="9"/>
      <c r="B496" s="293"/>
      <c r="C496" s="293"/>
      <c r="D496" s="9"/>
      <c r="E496" s="8"/>
      <c r="F496" s="9"/>
      <c r="G496" s="657"/>
      <c r="H496" s="293"/>
      <c r="I496" s="293"/>
      <c r="J496" s="9"/>
      <c r="K496" s="656"/>
      <c r="L496" s="656"/>
      <c r="M496" s="656"/>
      <c r="N496" s="657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3.5" customHeight="1">
      <c r="A497" s="9"/>
      <c r="B497" s="293"/>
      <c r="C497" s="293"/>
      <c r="D497" s="9"/>
      <c r="E497" s="8"/>
      <c r="F497" s="9"/>
      <c r="G497" s="657"/>
      <c r="H497" s="293"/>
      <c r="I497" s="293"/>
      <c r="J497" s="9"/>
      <c r="K497" s="656"/>
      <c r="L497" s="656"/>
      <c r="M497" s="656"/>
      <c r="N497" s="657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3.5" customHeight="1">
      <c r="A498" s="9"/>
      <c r="B498" s="293"/>
      <c r="C498" s="293"/>
      <c r="D498" s="9"/>
      <c r="E498" s="8"/>
      <c r="F498" s="9"/>
      <c r="G498" s="657"/>
      <c r="H498" s="293"/>
      <c r="I498" s="293"/>
      <c r="J498" s="9"/>
      <c r="K498" s="656"/>
      <c r="L498" s="656"/>
      <c r="M498" s="656"/>
      <c r="N498" s="657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3.5" customHeight="1">
      <c r="A499" s="9"/>
      <c r="B499" s="293"/>
      <c r="C499" s="293"/>
      <c r="D499" s="9"/>
      <c r="E499" s="8"/>
      <c r="F499" s="9"/>
      <c r="G499" s="657"/>
      <c r="H499" s="293"/>
      <c r="I499" s="293"/>
      <c r="J499" s="9"/>
      <c r="K499" s="656"/>
      <c r="L499" s="656"/>
      <c r="M499" s="656"/>
      <c r="N499" s="657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3.5" customHeight="1">
      <c r="A500" s="9"/>
      <c r="B500" s="293"/>
      <c r="C500" s="293"/>
      <c r="D500" s="9"/>
      <c r="E500" s="8"/>
      <c r="F500" s="9"/>
      <c r="G500" s="657"/>
      <c r="H500" s="293"/>
      <c r="I500" s="293"/>
      <c r="J500" s="9"/>
      <c r="K500" s="656"/>
      <c r="L500" s="656"/>
      <c r="M500" s="656"/>
      <c r="N500" s="657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3.5" customHeight="1">
      <c r="A501" s="9"/>
      <c r="B501" s="293"/>
      <c r="C501" s="293"/>
      <c r="D501" s="9"/>
      <c r="E501" s="8"/>
      <c r="F501" s="9"/>
      <c r="G501" s="657"/>
      <c r="H501" s="293"/>
      <c r="I501" s="293"/>
      <c r="J501" s="9"/>
      <c r="K501" s="656"/>
      <c r="L501" s="656"/>
      <c r="M501" s="656"/>
      <c r="N501" s="657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3.5" customHeight="1">
      <c r="A502" s="9"/>
      <c r="B502" s="293"/>
      <c r="C502" s="293"/>
      <c r="D502" s="9"/>
      <c r="E502" s="8"/>
      <c r="F502" s="9"/>
      <c r="G502" s="657"/>
      <c r="H502" s="293"/>
      <c r="I502" s="293"/>
      <c r="J502" s="9"/>
      <c r="K502" s="656"/>
      <c r="L502" s="656"/>
      <c r="M502" s="656"/>
      <c r="N502" s="657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3.5" customHeight="1">
      <c r="A503" s="9"/>
      <c r="B503" s="293"/>
      <c r="C503" s="293"/>
      <c r="D503" s="9"/>
      <c r="E503" s="8"/>
      <c r="F503" s="9"/>
      <c r="G503" s="657"/>
      <c r="H503" s="293"/>
      <c r="I503" s="293"/>
      <c r="J503" s="9"/>
      <c r="K503" s="656"/>
      <c r="L503" s="656"/>
      <c r="M503" s="656"/>
      <c r="N503" s="657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3.5" customHeight="1">
      <c r="A504" s="9"/>
      <c r="B504" s="293"/>
      <c r="C504" s="293"/>
      <c r="D504" s="9"/>
      <c r="E504" s="8"/>
      <c r="F504" s="9"/>
      <c r="G504" s="657"/>
      <c r="H504" s="293"/>
      <c r="I504" s="293"/>
      <c r="J504" s="9"/>
      <c r="K504" s="656"/>
      <c r="L504" s="656"/>
      <c r="M504" s="656"/>
      <c r="N504" s="657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3.5" customHeight="1">
      <c r="A505" s="9"/>
      <c r="B505" s="293"/>
      <c r="C505" s="293"/>
      <c r="D505" s="9"/>
      <c r="E505" s="8"/>
      <c r="F505" s="9"/>
      <c r="G505" s="657"/>
      <c r="H505" s="293"/>
      <c r="I505" s="293"/>
      <c r="J505" s="9"/>
      <c r="K505" s="656"/>
      <c r="L505" s="656"/>
      <c r="M505" s="656"/>
      <c r="N505" s="657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3.5" customHeight="1">
      <c r="A506" s="9"/>
      <c r="B506" s="293"/>
      <c r="C506" s="293"/>
      <c r="D506" s="9"/>
      <c r="E506" s="8"/>
      <c r="F506" s="9"/>
      <c r="G506" s="657"/>
      <c r="H506" s="293"/>
      <c r="I506" s="293"/>
      <c r="J506" s="9"/>
      <c r="K506" s="656"/>
      <c r="L506" s="656"/>
      <c r="M506" s="656"/>
      <c r="N506" s="657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3.5" customHeight="1">
      <c r="A507" s="9"/>
      <c r="B507" s="293"/>
      <c r="C507" s="293"/>
      <c r="D507" s="9"/>
      <c r="E507" s="8"/>
      <c r="F507" s="9"/>
      <c r="G507" s="657"/>
      <c r="H507" s="293"/>
      <c r="I507" s="293"/>
      <c r="J507" s="9"/>
      <c r="K507" s="656"/>
      <c r="L507" s="656"/>
      <c r="M507" s="656"/>
      <c r="N507" s="657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3.5" customHeight="1">
      <c r="A508" s="9"/>
      <c r="B508" s="293"/>
      <c r="C508" s="293"/>
      <c r="D508" s="9"/>
      <c r="E508" s="8"/>
      <c r="F508" s="9"/>
      <c r="G508" s="657"/>
      <c r="H508" s="293"/>
      <c r="I508" s="293"/>
      <c r="J508" s="9"/>
      <c r="K508" s="656"/>
      <c r="L508" s="656"/>
      <c r="M508" s="656"/>
      <c r="N508" s="657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3.5" customHeight="1">
      <c r="A509" s="9"/>
      <c r="B509" s="293"/>
      <c r="C509" s="293"/>
      <c r="D509" s="9"/>
      <c r="E509" s="8"/>
      <c r="F509" s="9"/>
      <c r="G509" s="657"/>
      <c r="H509" s="293"/>
      <c r="I509" s="293"/>
      <c r="J509" s="9"/>
      <c r="K509" s="656"/>
      <c r="L509" s="656"/>
      <c r="M509" s="656"/>
      <c r="N509" s="657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3.5" customHeight="1">
      <c r="A510" s="9"/>
      <c r="B510" s="293"/>
      <c r="C510" s="293"/>
      <c r="D510" s="9"/>
      <c r="E510" s="8"/>
      <c r="F510" s="9"/>
      <c r="G510" s="657"/>
      <c r="H510" s="293"/>
      <c r="I510" s="293"/>
      <c r="J510" s="9"/>
      <c r="K510" s="656"/>
      <c r="L510" s="656"/>
      <c r="M510" s="656"/>
      <c r="N510" s="657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3.5" customHeight="1">
      <c r="A511" s="9"/>
      <c r="B511" s="293"/>
      <c r="C511" s="293"/>
      <c r="D511" s="9"/>
      <c r="E511" s="8"/>
      <c r="F511" s="9"/>
      <c r="G511" s="657"/>
      <c r="H511" s="293"/>
      <c r="I511" s="293"/>
      <c r="J511" s="9"/>
      <c r="K511" s="656"/>
      <c r="L511" s="656"/>
      <c r="M511" s="656"/>
      <c r="N511" s="657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3.5" customHeight="1">
      <c r="A512" s="9"/>
      <c r="B512" s="293"/>
      <c r="C512" s="293"/>
      <c r="D512" s="9"/>
      <c r="E512" s="8"/>
      <c r="F512" s="9"/>
      <c r="G512" s="657"/>
      <c r="H512" s="293"/>
      <c r="I512" s="293"/>
      <c r="J512" s="9"/>
      <c r="K512" s="656"/>
      <c r="L512" s="656"/>
      <c r="M512" s="656"/>
      <c r="N512" s="657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3.5" customHeight="1">
      <c r="A513" s="9"/>
      <c r="B513" s="293"/>
      <c r="C513" s="293"/>
      <c r="D513" s="9"/>
      <c r="E513" s="8"/>
      <c r="F513" s="9"/>
      <c r="G513" s="657"/>
      <c r="H513" s="293"/>
      <c r="I513" s="293"/>
      <c r="J513" s="9"/>
      <c r="K513" s="656"/>
      <c r="L513" s="656"/>
      <c r="M513" s="656"/>
      <c r="N513" s="657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3.5" customHeight="1">
      <c r="A514" s="9"/>
      <c r="B514" s="293"/>
      <c r="C514" s="293"/>
      <c r="D514" s="9"/>
      <c r="E514" s="8"/>
      <c r="F514" s="9"/>
      <c r="G514" s="657"/>
      <c r="H514" s="293"/>
      <c r="I514" s="293"/>
      <c r="J514" s="9"/>
      <c r="K514" s="656"/>
      <c r="L514" s="656"/>
      <c r="M514" s="656"/>
      <c r="N514" s="657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3.5" customHeight="1">
      <c r="A515" s="9"/>
      <c r="B515" s="293"/>
      <c r="C515" s="293"/>
      <c r="D515" s="9"/>
      <c r="E515" s="8"/>
      <c r="F515" s="9"/>
      <c r="G515" s="657"/>
      <c r="H515" s="293"/>
      <c r="I515" s="293"/>
      <c r="J515" s="9"/>
      <c r="K515" s="656"/>
      <c r="L515" s="656"/>
      <c r="M515" s="656"/>
      <c r="N515" s="657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3.5" customHeight="1">
      <c r="A516" s="9"/>
      <c r="B516" s="293"/>
      <c r="C516" s="293"/>
      <c r="D516" s="9"/>
      <c r="E516" s="8"/>
      <c r="F516" s="9"/>
      <c r="G516" s="657"/>
      <c r="H516" s="293"/>
      <c r="I516" s="293"/>
      <c r="J516" s="9"/>
      <c r="K516" s="656"/>
      <c r="L516" s="656"/>
      <c r="M516" s="656"/>
      <c r="N516" s="657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3.5" customHeight="1">
      <c r="A517" s="9"/>
      <c r="B517" s="293"/>
      <c r="C517" s="293"/>
      <c r="D517" s="9"/>
      <c r="E517" s="8"/>
      <c r="F517" s="9"/>
      <c r="G517" s="657"/>
      <c r="H517" s="293"/>
      <c r="I517" s="293"/>
      <c r="J517" s="9"/>
      <c r="K517" s="656"/>
      <c r="L517" s="656"/>
      <c r="M517" s="656"/>
      <c r="N517" s="657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3.5" customHeight="1">
      <c r="A518" s="9"/>
      <c r="B518" s="293"/>
      <c r="C518" s="293"/>
      <c r="D518" s="9"/>
      <c r="E518" s="8"/>
      <c r="F518" s="9"/>
      <c r="G518" s="657"/>
      <c r="H518" s="293"/>
      <c r="I518" s="293"/>
      <c r="J518" s="9"/>
      <c r="K518" s="656"/>
      <c r="L518" s="656"/>
      <c r="M518" s="656"/>
      <c r="N518" s="657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3.5" customHeight="1">
      <c r="A519" s="9"/>
      <c r="B519" s="293"/>
      <c r="C519" s="293"/>
      <c r="D519" s="9"/>
      <c r="E519" s="8"/>
      <c r="F519" s="9"/>
      <c r="G519" s="657"/>
      <c r="H519" s="293"/>
      <c r="I519" s="293"/>
      <c r="J519" s="9"/>
      <c r="K519" s="656"/>
      <c r="L519" s="656"/>
      <c r="M519" s="656"/>
      <c r="N519" s="657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3.5" customHeight="1">
      <c r="A520" s="9"/>
      <c r="B520" s="293"/>
      <c r="C520" s="293"/>
      <c r="D520" s="9"/>
      <c r="E520" s="8"/>
      <c r="F520" s="9"/>
      <c r="G520" s="657"/>
      <c r="H520" s="293"/>
      <c r="I520" s="293"/>
      <c r="J520" s="9"/>
      <c r="K520" s="656"/>
      <c r="L520" s="656"/>
      <c r="M520" s="656"/>
      <c r="N520" s="657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3.5" customHeight="1">
      <c r="A521" s="9"/>
      <c r="B521" s="293"/>
      <c r="C521" s="293"/>
      <c r="D521" s="9"/>
      <c r="E521" s="8"/>
      <c r="F521" s="9"/>
      <c r="G521" s="657"/>
      <c r="H521" s="293"/>
      <c r="I521" s="293"/>
      <c r="J521" s="9"/>
      <c r="K521" s="656"/>
      <c r="L521" s="656"/>
      <c r="M521" s="656"/>
      <c r="N521" s="657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3.5" customHeight="1">
      <c r="A522" s="9"/>
      <c r="B522" s="293"/>
      <c r="C522" s="293"/>
      <c r="D522" s="9"/>
      <c r="E522" s="8"/>
      <c r="F522" s="9"/>
      <c r="G522" s="657"/>
      <c r="H522" s="293"/>
      <c r="I522" s="293"/>
      <c r="J522" s="9"/>
      <c r="K522" s="656"/>
      <c r="L522" s="656"/>
      <c r="M522" s="656"/>
      <c r="N522" s="657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3.5" customHeight="1">
      <c r="A523" s="9"/>
      <c r="B523" s="293"/>
      <c r="C523" s="293"/>
      <c r="D523" s="9"/>
      <c r="E523" s="8"/>
      <c r="F523" s="9"/>
      <c r="G523" s="657"/>
      <c r="H523" s="293"/>
      <c r="I523" s="293"/>
      <c r="J523" s="9"/>
      <c r="K523" s="656"/>
      <c r="L523" s="656"/>
      <c r="M523" s="656"/>
      <c r="N523" s="657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3.5" customHeight="1">
      <c r="A524" s="9"/>
      <c r="B524" s="293"/>
      <c r="C524" s="293"/>
      <c r="D524" s="9"/>
      <c r="E524" s="8"/>
      <c r="F524" s="9"/>
      <c r="G524" s="657"/>
      <c r="H524" s="293"/>
      <c r="I524" s="293"/>
      <c r="J524" s="9"/>
      <c r="K524" s="656"/>
      <c r="L524" s="656"/>
      <c r="M524" s="656"/>
      <c r="N524" s="657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3.5" customHeight="1">
      <c r="A525" s="9"/>
      <c r="B525" s="293"/>
      <c r="C525" s="293"/>
      <c r="D525" s="9"/>
      <c r="E525" s="8"/>
      <c r="F525" s="9"/>
      <c r="G525" s="657"/>
      <c r="H525" s="293"/>
      <c r="I525" s="293"/>
      <c r="J525" s="9"/>
      <c r="K525" s="656"/>
      <c r="L525" s="656"/>
      <c r="M525" s="656"/>
      <c r="N525" s="657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3.5" customHeight="1">
      <c r="A526" s="9"/>
      <c r="B526" s="293"/>
      <c r="C526" s="293"/>
      <c r="D526" s="9"/>
      <c r="E526" s="8"/>
      <c r="F526" s="9"/>
      <c r="G526" s="657"/>
      <c r="H526" s="293"/>
      <c r="I526" s="293"/>
      <c r="J526" s="9"/>
      <c r="K526" s="656"/>
      <c r="L526" s="656"/>
      <c r="M526" s="656"/>
      <c r="N526" s="657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3.5" customHeight="1">
      <c r="A527" s="9"/>
      <c r="B527" s="293"/>
      <c r="C527" s="293"/>
      <c r="D527" s="9"/>
      <c r="E527" s="8"/>
      <c r="F527" s="9"/>
      <c r="G527" s="657"/>
      <c r="H527" s="293"/>
      <c r="I527" s="293"/>
      <c r="J527" s="9"/>
      <c r="K527" s="656"/>
      <c r="L527" s="656"/>
      <c r="M527" s="656"/>
      <c r="N527" s="657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3.5" customHeight="1">
      <c r="A528" s="9"/>
      <c r="B528" s="293"/>
      <c r="C528" s="293"/>
      <c r="D528" s="9"/>
      <c r="E528" s="8"/>
      <c r="F528" s="9"/>
      <c r="G528" s="657"/>
      <c r="H528" s="293"/>
      <c r="I528" s="293"/>
      <c r="J528" s="9"/>
      <c r="K528" s="656"/>
      <c r="L528" s="656"/>
      <c r="M528" s="656"/>
      <c r="N528" s="657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3.5" customHeight="1">
      <c r="A529" s="9"/>
      <c r="B529" s="293"/>
      <c r="C529" s="293"/>
      <c r="D529" s="9"/>
      <c r="E529" s="8"/>
      <c r="F529" s="9"/>
      <c r="G529" s="657"/>
      <c r="H529" s="293"/>
      <c r="I529" s="293"/>
      <c r="J529" s="9"/>
      <c r="K529" s="656"/>
      <c r="L529" s="656"/>
      <c r="M529" s="656"/>
      <c r="N529" s="657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3.5" customHeight="1">
      <c r="A530" s="9"/>
      <c r="B530" s="293"/>
      <c r="C530" s="293"/>
      <c r="D530" s="9"/>
      <c r="E530" s="8"/>
      <c r="F530" s="9"/>
      <c r="G530" s="657"/>
      <c r="H530" s="293"/>
      <c r="I530" s="293"/>
      <c r="J530" s="9"/>
      <c r="K530" s="656"/>
      <c r="L530" s="656"/>
      <c r="M530" s="656"/>
      <c r="N530" s="657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3.5" customHeight="1">
      <c r="A531" s="9"/>
      <c r="B531" s="293"/>
      <c r="C531" s="293"/>
      <c r="D531" s="9"/>
      <c r="E531" s="8"/>
      <c r="F531" s="9"/>
      <c r="G531" s="657"/>
      <c r="H531" s="293"/>
      <c r="I531" s="293"/>
      <c r="J531" s="9"/>
      <c r="K531" s="656"/>
      <c r="L531" s="656"/>
      <c r="M531" s="656"/>
      <c r="N531" s="657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3.5" customHeight="1">
      <c r="A532" s="9"/>
      <c r="B532" s="293"/>
      <c r="C532" s="293"/>
      <c r="D532" s="9"/>
      <c r="E532" s="8"/>
      <c r="F532" s="9"/>
      <c r="G532" s="657"/>
      <c r="H532" s="293"/>
      <c r="I532" s="293"/>
      <c r="J532" s="9"/>
      <c r="K532" s="656"/>
      <c r="L532" s="656"/>
      <c r="M532" s="656"/>
      <c r="N532" s="657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3.5" customHeight="1">
      <c r="A533" s="9"/>
      <c r="B533" s="293"/>
      <c r="C533" s="293"/>
      <c r="D533" s="9"/>
      <c r="E533" s="8"/>
      <c r="F533" s="9"/>
      <c r="G533" s="657"/>
      <c r="H533" s="293"/>
      <c r="I533" s="293"/>
      <c r="J533" s="9"/>
      <c r="K533" s="656"/>
      <c r="L533" s="656"/>
      <c r="M533" s="656"/>
      <c r="N533" s="657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3.5" customHeight="1">
      <c r="A534" s="9"/>
      <c r="B534" s="293"/>
      <c r="C534" s="293"/>
      <c r="D534" s="9"/>
      <c r="E534" s="8"/>
      <c r="F534" s="9"/>
      <c r="G534" s="657"/>
      <c r="H534" s="293"/>
      <c r="I534" s="293"/>
      <c r="J534" s="9"/>
      <c r="K534" s="656"/>
      <c r="L534" s="656"/>
      <c r="M534" s="656"/>
      <c r="N534" s="657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3.5" customHeight="1">
      <c r="A535" s="9"/>
      <c r="B535" s="293"/>
      <c r="C535" s="293"/>
      <c r="D535" s="9"/>
      <c r="E535" s="8"/>
      <c r="F535" s="9"/>
      <c r="G535" s="657"/>
      <c r="H535" s="293"/>
      <c r="I535" s="293"/>
      <c r="J535" s="9"/>
      <c r="K535" s="656"/>
      <c r="L535" s="656"/>
      <c r="M535" s="656"/>
      <c r="N535" s="657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3.5" customHeight="1">
      <c r="A536" s="9"/>
      <c r="B536" s="293"/>
      <c r="C536" s="293"/>
      <c r="D536" s="9"/>
      <c r="E536" s="8"/>
      <c r="F536" s="9"/>
      <c r="G536" s="657"/>
      <c r="H536" s="293"/>
      <c r="I536" s="293"/>
      <c r="J536" s="9"/>
      <c r="K536" s="656"/>
      <c r="L536" s="656"/>
      <c r="M536" s="656"/>
      <c r="N536" s="657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3.5" customHeight="1">
      <c r="A537" s="9"/>
      <c r="B537" s="293"/>
      <c r="C537" s="293"/>
      <c r="D537" s="9"/>
      <c r="E537" s="8"/>
      <c r="F537" s="9"/>
      <c r="G537" s="657"/>
      <c r="H537" s="293"/>
      <c r="I537" s="293"/>
      <c r="J537" s="9"/>
      <c r="K537" s="656"/>
      <c r="L537" s="656"/>
      <c r="M537" s="656"/>
      <c r="N537" s="657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3.5" customHeight="1">
      <c r="A538" s="9"/>
      <c r="B538" s="293"/>
      <c r="C538" s="293"/>
      <c r="D538" s="9"/>
      <c r="E538" s="8"/>
      <c r="F538" s="9"/>
      <c r="G538" s="657"/>
      <c r="H538" s="293"/>
      <c r="I538" s="293"/>
      <c r="J538" s="9"/>
      <c r="K538" s="656"/>
      <c r="L538" s="656"/>
      <c r="M538" s="656"/>
      <c r="N538" s="657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3.5" customHeight="1">
      <c r="A539" s="9"/>
      <c r="B539" s="293"/>
      <c r="C539" s="293"/>
      <c r="D539" s="9"/>
      <c r="E539" s="8"/>
      <c r="F539" s="9"/>
      <c r="G539" s="657"/>
      <c r="H539" s="293"/>
      <c r="I539" s="293"/>
      <c r="J539" s="9"/>
      <c r="K539" s="656"/>
      <c r="L539" s="656"/>
      <c r="M539" s="656"/>
      <c r="N539" s="657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3.5" customHeight="1">
      <c r="A540" s="9"/>
      <c r="B540" s="293"/>
      <c r="C540" s="293"/>
      <c r="D540" s="9"/>
      <c r="E540" s="8"/>
      <c r="F540" s="9"/>
      <c r="G540" s="657"/>
      <c r="H540" s="293"/>
      <c r="I540" s="293"/>
      <c r="J540" s="9"/>
      <c r="K540" s="656"/>
      <c r="L540" s="656"/>
      <c r="M540" s="656"/>
      <c r="N540" s="657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3.5" customHeight="1">
      <c r="A541" s="9"/>
      <c r="B541" s="293"/>
      <c r="C541" s="293"/>
      <c r="D541" s="9"/>
      <c r="E541" s="8"/>
      <c r="F541" s="9"/>
      <c r="G541" s="657"/>
      <c r="H541" s="293"/>
      <c r="I541" s="293"/>
      <c r="J541" s="9"/>
      <c r="K541" s="656"/>
      <c r="L541" s="656"/>
      <c r="M541" s="656"/>
      <c r="N541" s="657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3.5" customHeight="1">
      <c r="A542" s="9"/>
      <c r="B542" s="293"/>
      <c r="C542" s="293"/>
      <c r="D542" s="9"/>
      <c r="E542" s="8"/>
      <c r="F542" s="9"/>
      <c r="G542" s="657"/>
      <c r="H542" s="293"/>
      <c r="I542" s="293"/>
      <c r="J542" s="9"/>
      <c r="K542" s="656"/>
      <c r="L542" s="656"/>
      <c r="M542" s="656"/>
      <c r="N542" s="657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3.5" customHeight="1">
      <c r="A543" s="9"/>
      <c r="B543" s="293"/>
      <c r="C543" s="293"/>
      <c r="D543" s="9"/>
      <c r="E543" s="8"/>
      <c r="F543" s="9"/>
      <c r="G543" s="657"/>
      <c r="H543" s="293"/>
      <c r="I543" s="293"/>
      <c r="J543" s="9"/>
      <c r="K543" s="656"/>
      <c r="L543" s="656"/>
      <c r="M543" s="656"/>
      <c r="N543" s="657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3.5" customHeight="1">
      <c r="A544" s="9"/>
      <c r="B544" s="293"/>
      <c r="C544" s="293"/>
      <c r="D544" s="9"/>
      <c r="E544" s="8"/>
      <c r="F544" s="9"/>
      <c r="G544" s="657"/>
      <c r="H544" s="293"/>
      <c r="I544" s="293"/>
      <c r="J544" s="9"/>
      <c r="K544" s="656"/>
      <c r="L544" s="656"/>
      <c r="M544" s="656"/>
      <c r="N544" s="657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3.5" customHeight="1">
      <c r="A545" s="9"/>
      <c r="B545" s="293"/>
      <c r="C545" s="293"/>
      <c r="D545" s="9"/>
      <c r="E545" s="8"/>
      <c r="F545" s="9"/>
      <c r="G545" s="657"/>
      <c r="H545" s="293"/>
      <c r="I545" s="293"/>
      <c r="J545" s="9"/>
      <c r="K545" s="656"/>
      <c r="L545" s="656"/>
      <c r="M545" s="656"/>
      <c r="N545" s="657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3.5" customHeight="1">
      <c r="A546" s="9"/>
      <c r="B546" s="293"/>
      <c r="C546" s="293"/>
      <c r="D546" s="9"/>
      <c r="E546" s="8"/>
      <c r="F546" s="9"/>
      <c r="G546" s="657"/>
      <c r="H546" s="293"/>
      <c r="I546" s="293"/>
      <c r="J546" s="9"/>
      <c r="K546" s="656"/>
      <c r="L546" s="656"/>
      <c r="M546" s="656"/>
      <c r="N546" s="657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3.5" customHeight="1">
      <c r="A547" s="9"/>
      <c r="B547" s="293"/>
      <c r="C547" s="293"/>
      <c r="D547" s="9"/>
      <c r="E547" s="8"/>
      <c r="F547" s="9"/>
      <c r="G547" s="657"/>
      <c r="H547" s="293"/>
      <c r="I547" s="293"/>
      <c r="J547" s="9"/>
      <c r="K547" s="656"/>
      <c r="L547" s="656"/>
      <c r="M547" s="656"/>
      <c r="N547" s="657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3.5" customHeight="1">
      <c r="A548" s="9"/>
      <c r="B548" s="293"/>
      <c r="C548" s="293"/>
      <c r="D548" s="9"/>
      <c r="E548" s="8"/>
      <c r="F548" s="9"/>
      <c r="G548" s="657"/>
      <c r="H548" s="293"/>
      <c r="I548" s="293"/>
      <c r="J548" s="9"/>
      <c r="K548" s="656"/>
      <c r="L548" s="656"/>
      <c r="M548" s="656"/>
      <c r="N548" s="657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3.5" customHeight="1">
      <c r="A549" s="9"/>
      <c r="B549" s="293"/>
      <c r="C549" s="293"/>
      <c r="D549" s="9"/>
      <c r="E549" s="8"/>
      <c r="F549" s="9"/>
      <c r="G549" s="657"/>
      <c r="H549" s="293"/>
      <c r="I549" s="293"/>
      <c r="J549" s="9"/>
      <c r="K549" s="656"/>
      <c r="L549" s="656"/>
      <c r="M549" s="656"/>
      <c r="N549" s="657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3.5" customHeight="1">
      <c r="A550" s="9"/>
      <c r="B550" s="293"/>
      <c r="C550" s="293"/>
      <c r="D550" s="9"/>
      <c r="E550" s="8"/>
      <c r="F550" s="9"/>
      <c r="G550" s="657"/>
      <c r="H550" s="293"/>
      <c r="I550" s="293"/>
      <c r="J550" s="9"/>
      <c r="K550" s="656"/>
      <c r="L550" s="656"/>
      <c r="M550" s="656"/>
      <c r="N550" s="657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3.5" customHeight="1">
      <c r="A551" s="9"/>
      <c r="B551" s="293"/>
      <c r="C551" s="293"/>
      <c r="D551" s="9"/>
      <c r="E551" s="8"/>
      <c r="F551" s="9"/>
      <c r="G551" s="657"/>
      <c r="H551" s="293"/>
      <c r="I551" s="293"/>
      <c r="J551" s="9"/>
      <c r="K551" s="656"/>
      <c r="L551" s="656"/>
      <c r="M551" s="656"/>
      <c r="N551" s="657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3.5" customHeight="1">
      <c r="A552" s="9"/>
      <c r="B552" s="293"/>
      <c r="C552" s="293"/>
      <c r="D552" s="9"/>
      <c r="E552" s="8"/>
      <c r="F552" s="9"/>
      <c r="G552" s="657"/>
      <c r="H552" s="293"/>
      <c r="I552" s="293"/>
      <c r="J552" s="9"/>
      <c r="K552" s="656"/>
      <c r="L552" s="656"/>
      <c r="M552" s="656"/>
      <c r="N552" s="657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3.5" customHeight="1">
      <c r="A553" s="9"/>
      <c r="B553" s="293"/>
      <c r="C553" s="293"/>
      <c r="D553" s="9"/>
      <c r="E553" s="8"/>
      <c r="F553" s="9"/>
      <c r="G553" s="657"/>
      <c r="H553" s="293"/>
      <c r="I553" s="293"/>
      <c r="J553" s="9"/>
      <c r="K553" s="656"/>
      <c r="L553" s="656"/>
      <c r="M553" s="656"/>
      <c r="N553" s="657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3.5" customHeight="1">
      <c r="A554" s="9"/>
      <c r="B554" s="293"/>
      <c r="C554" s="293"/>
      <c r="D554" s="9"/>
      <c r="E554" s="8"/>
      <c r="F554" s="9"/>
      <c r="G554" s="657"/>
      <c r="H554" s="293"/>
      <c r="I554" s="293"/>
      <c r="J554" s="9"/>
      <c r="K554" s="656"/>
      <c r="L554" s="656"/>
      <c r="M554" s="656"/>
      <c r="N554" s="657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3.5" customHeight="1">
      <c r="A555" s="9"/>
      <c r="B555" s="293"/>
      <c r="C555" s="293"/>
      <c r="D555" s="9"/>
      <c r="E555" s="8"/>
      <c r="F555" s="9"/>
      <c r="G555" s="657"/>
      <c r="H555" s="293"/>
      <c r="I555" s="293"/>
      <c r="J555" s="9"/>
      <c r="K555" s="656"/>
      <c r="L555" s="656"/>
      <c r="M555" s="656"/>
      <c r="N555" s="657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3.5" customHeight="1">
      <c r="A556" s="9"/>
      <c r="B556" s="293"/>
      <c r="C556" s="293"/>
      <c r="D556" s="9"/>
      <c r="E556" s="8"/>
      <c r="F556" s="9"/>
      <c r="G556" s="657"/>
      <c r="H556" s="293"/>
      <c r="I556" s="293"/>
      <c r="J556" s="9"/>
      <c r="K556" s="656"/>
      <c r="L556" s="656"/>
      <c r="M556" s="656"/>
      <c r="N556" s="657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3.5" customHeight="1">
      <c r="A557" s="9"/>
      <c r="B557" s="293"/>
      <c r="C557" s="293"/>
      <c r="D557" s="9"/>
      <c r="E557" s="8"/>
      <c r="F557" s="9"/>
      <c r="G557" s="657"/>
      <c r="H557" s="293"/>
      <c r="I557" s="293"/>
      <c r="J557" s="9"/>
      <c r="K557" s="656"/>
      <c r="L557" s="656"/>
      <c r="M557" s="656"/>
      <c r="N557" s="657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3.5" customHeight="1">
      <c r="A558" s="9"/>
      <c r="B558" s="293"/>
      <c r="C558" s="293"/>
      <c r="D558" s="9"/>
      <c r="E558" s="8"/>
      <c r="F558" s="9"/>
      <c r="G558" s="657"/>
      <c r="H558" s="293"/>
      <c r="I558" s="293"/>
      <c r="J558" s="9"/>
      <c r="K558" s="656"/>
      <c r="L558" s="656"/>
      <c r="M558" s="656"/>
      <c r="N558" s="657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3.5" customHeight="1">
      <c r="A559" s="9"/>
      <c r="B559" s="293"/>
      <c r="C559" s="293"/>
      <c r="D559" s="9"/>
      <c r="E559" s="8"/>
      <c r="F559" s="9"/>
      <c r="G559" s="657"/>
      <c r="H559" s="293"/>
      <c r="I559" s="293"/>
      <c r="J559" s="9"/>
      <c r="K559" s="656"/>
      <c r="L559" s="656"/>
      <c r="M559" s="656"/>
      <c r="N559" s="657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3.5" customHeight="1">
      <c r="A560" s="9"/>
      <c r="B560" s="293"/>
      <c r="C560" s="293"/>
      <c r="D560" s="9"/>
      <c r="E560" s="8"/>
      <c r="F560" s="9"/>
      <c r="G560" s="657"/>
      <c r="H560" s="293"/>
      <c r="I560" s="293"/>
      <c r="J560" s="9"/>
      <c r="K560" s="656"/>
      <c r="L560" s="656"/>
      <c r="M560" s="656"/>
      <c r="N560" s="657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3.5" customHeight="1">
      <c r="A561" s="9"/>
      <c r="B561" s="293"/>
      <c r="C561" s="293"/>
      <c r="D561" s="9"/>
      <c r="E561" s="8"/>
      <c r="F561" s="9"/>
      <c r="G561" s="657"/>
      <c r="H561" s="293"/>
      <c r="I561" s="293"/>
      <c r="J561" s="9"/>
      <c r="K561" s="656"/>
      <c r="L561" s="656"/>
      <c r="M561" s="656"/>
      <c r="N561" s="657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3.5" customHeight="1">
      <c r="A562" s="9"/>
      <c r="B562" s="293"/>
      <c r="C562" s="293"/>
      <c r="D562" s="9"/>
      <c r="E562" s="8"/>
      <c r="F562" s="9"/>
      <c r="G562" s="657"/>
      <c r="H562" s="293"/>
      <c r="I562" s="293"/>
      <c r="J562" s="9"/>
      <c r="K562" s="656"/>
      <c r="L562" s="656"/>
      <c r="M562" s="656"/>
      <c r="N562" s="657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3.5" customHeight="1">
      <c r="A563" s="9"/>
      <c r="B563" s="293"/>
      <c r="C563" s="293"/>
      <c r="D563" s="9"/>
      <c r="E563" s="8"/>
      <c r="F563" s="9"/>
      <c r="G563" s="657"/>
      <c r="H563" s="293"/>
      <c r="I563" s="293"/>
      <c r="J563" s="9"/>
      <c r="K563" s="656"/>
      <c r="L563" s="656"/>
      <c r="M563" s="656"/>
      <c r="N563" s="657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3.5" customHeight="1">
      <c r="A564" s="9"/>
      <c r="B564" s="293"/>
      <c r="C564" s="293"/>
      <c r="D564" s="9"/>
      <c r="E564" s="8"/>
      <c r="F564" s="9"/>
      <c r="G564" s="657"/>
      <c r="H564" s="293"/>
      <c r="I564" s="293"/>
      <c r="J564" s="9"/>
      <c r="K564" s="656"/>
      <c r="L564" s="656"/>
      <c r="M564" s="656"/>
      <c r="N564" s="657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3.5" customHeight="1">
      <c r="A565" s="9"/>
      <c r="B565" s="293"/>
      <c r="C565" s="293"/>
      <c r="D565" s="9"/>
      <c r="E565" s="8"/>
      <c r="F565" s="9"/>
      <c r="G565" s="657"/>
      <c r="H565" s="293"/>
      <c r="I565" s="293"/>
      <c r="J565" s="9"/>
      <c r="K565" s="656"/>
      <c r="L565" s="656"/>
      <c r="M565" s="656"/>
      <c r="N565" s="657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3.5" customHeight="1">
      <c r="A566" s="9"/>
      <c r="B566" s="293"/>
      <c r="C566" s="293"/>
      <c r="D566" s="9"/>
      <c r="E566" s="8"/>
      <c r="F566" s="9"/>
      <c r="G566" s="657"/>
      <c r="H566" s="293"/>
      <c r="I566" s="293"/>
      <c r="J566" s="9"/>
      <c r="K566" s="656"/>
      <c r="L566" s="656"/>
      <c r="M566" s="656"/>
      <c r="N566" s="657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3.5" customHeight="1">
      <c r="A567" s="9"/>
      <c r="B567" s="293"/>
      <c r="C567" s="293"/>
      <c r="D567" s="9"/>
      <c r="E567" s="8"/>
      <c r="F567" s="9"/>
      <c r="G567" s="657"/>
      <c r="H567" s="293"/>
      <c r="I567" s="293"/>
      <c r="J567" s="9"/>
      <c r="K567" s="656"/>
      <c r="L567" s="656"/>
      <c r="M567" s="656"/>
      <c r="N567" s="657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3.5" customHeight="1">
      <c r="A568" s="9"/>
      <c r="B568" s="293"/>
      <c r="C568" s="293"/>
      <c r="D568" s="9"/>
      <c r="E568" s="8"/>
      <c r="F568" s="9"/>
      <c r="G568" s="657"/>
      <c r="H568" s="293"/>
      <c r="I568" s="293"/>
      <c r="J568" s="9"/>
      <c r="K568" s="656"/>
      <c r="L568" s="656"/>
      <c r="M568" s="656"/>
      <c r="N568" s="657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3.5" customHeight="1">
      <c r="A569" s="9"/>
      <c r="B569" s="293"/>
      <c r="C569" s="293"/>
      <c r="D569" s="9"/>
      <c r="E569" s="8"/>
      <c r="F569" s="9"/>
      <c r="G569" s="657"/>
      <c r="H569" s="293"/>
      <c r="I569" s="293"/>
      <c r="J569" s="9"/>
      <c r="K569" s="656"/>
      <c r="L569" s="656"/>
      <c r="M569" s="656"/>
      <c r="N569" s="657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3.5" customHeight="1">
      <c r="A570" s="9"/>
      <c r="B570" s="293"/>
      <c r="C570" s="293"/>
      <c r="D570" s="9"/>
      <c r="E570" s="8"/>
      <c r="F570" s="9"/>
      <c r="G570" s="657"/>
      <c r="H570" s="293"/>
      <c r="I570" s="293"/>
      <c r="J570" s="9"/>
      <c r="K570" s="656"/>
      <c r="L570" s="656"/>
      <c r="M570" s="656"/>
      <c r="N570" s="657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3.5" customHeight="1">
      <c r="A571" s="9"/>
      <c r="B571" s="293"/>
      <c r="C571" s="293"/>
      <c r="D571" s="9"/>
      <c r="E571" s="8"/>
      <c r="F571" s="9"/>
      <c r="G571" s="657"/>
      <c r="H571" s="293"/>
      <c r="I571" s="293"/>
      <c r="J571" s="9"/>
      <c r="K571" s="656"/>
      <c r="L571" s="656"/>
      <c r="M571" s="656"/>
      <c r="N571" s="657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3.5" customHeight="1">
      <c r="A572" s="9"/>
      <c r="B572" s="293"/>
      <c r="C572" s="293"/>
      <c r="D572" s="9"/>
      <c r="E572" s="8"/>
      <c r="F572" s="9"/>
      <c r="G572" s="657"/>
      <c r="H572" s="293"/>
      <c r="I572" s="293"/>
      <c r="J572" s="9"/>
      <c r="K572" s="656"/>
      <c r="L572" s="656"/>
      <c r="M572" s="656"/>
      <c r="N572" s="657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3.5" customHeight="1">
      <c r="A573" s="9"/>
      <c r="B573" s="293"/>
      <c r="C573" s="293"/>
      <c r="D573" s="9"/>
      <c r="E573" s="8"/>
      <c r="F573" s="9"/>
      <c r="G573" s="657"/>
      <c r="H573" s="293"/>
      <c r="I573" s="293"/>
      <c r="J573" s="9"/>
      <c r="K573" s="656"/>
      <c r="L573" s="656"/>
      <c r="M573" s="656"/>
      <c r="N573" s="657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3.5" customHeight="1">
      <c r="A574" s="9"/>
      <c r="B574" s="293"/>
      <c r="C574" s="293"/>
      <c r="D574" s="9"/>
      <c r="E574" s="8"/>
      <c r="F574" s="9"/>
      <c r="G574" s="657"/>
      <c r="H574" s="293"/>
      <c r="I574" s="293"/>
      <c r="J574" s="9"/>
      <c r="K574" s="656"/>
      <c r="L574" s="656"/>
      <c r="M574" s="656"/>
      <c r="N574" s="657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3.5" customHeight="1">
      <c r="A575" s="9"/>
      <c r="B575" s="293"/>
      <c r="C575" s="293"/>
      <c r="D575" s="9"/>
      <c r="E575" s="8"/>
      <c r="F575" s="9"/>
      <c r="G575" s="657"/>
      <c r="H575" s="293"/>
      <c r="I575" s="293"/>
      <c r="J575" s="9"/>
      <c r="K575" s="656"/>
      <c r="L575" s="656"/>
      <c r="M575" s="656"/>
      <c r="N575" s="657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3.5" customHeight="1">
      <c r="A576" s="9"/>
      <c r="B576" s="293"/>
      <c r="C576" s="293"/>
      <c r="D576" s="9"/>
      <c r="E576" s="8"/>
      <c r="F576" s="9"/>
      <c r="G576" s="657"/>
      <c r="H576" s="293"/>
      <c r="I576" s="293"/>
      <c r="J576" s="9"/>
      <c r="K576" s="656"/>
      <c r="L576" s="656"/>
      <c r="M576" s="656"/>
      <c r="N576" s="657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3.5" customHeight="1">
      <c r="A577" s="9"/>
      <c r="B577" s="293"/>
      <c r="C577" s="293"/>
      <c r="D577" s="9"/>
      <c r="E577" s="8"/>
      <c r="F577" s="9"/>
      <c r="G577" s="657"/>
      <c r="H577" s="293"/>
      <c r="I577" s="293"/>
      <c r="J577" s="9"/>
      <c r="K577" s="656"/>
      <c r="L577" s="656"/>
      <c r="M577" s="656"/>
      <c r="N577" s="657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3.5" customHeight="1">
      <c r="A578" s="9"/>
      <c r="B578" s="293"/>
      <c r="C578" s="293"/>
      <c r="D578" s="9"/>
      <c r="E578" s="8"/>
      <c r="F578" s="9"/>
      <c r="G578" s="657"/>
      <c r="H578" s="293"/>
      <c r="I578" s="293"/>
      <c r="J578" s="9"/>
      <c r="K578" s="656"/>
      <c r="L578" s="656"/>
      <c r="M578" s="656"/>
      <c r="N578" s="657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3.5" customHeight="1">
      <c r="A579" s="9"/>
      <c r="B579" s="293"/>
      <c r="C579" s="293"/>
      <c r="D579" s="9"/>
      <c r="E579" s="8"/>
      <c r="F579" s="9"/>
      <c r="G579" s="657"/>
      <c r="H579" s="293"/>
      <c r="I579" s="293"/>
      <c r="J579" s="9"/>
      <c r="K579" s="656"/>
      <c r="L579" s="656"/>
      <c r="M579" s="656"/>
      <c r="N579" s="657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3.5" customHeight="1">
      <c r="A580" s="9"/>
      <c r="B580" s="293"/>
      <c r="C580" s="293"/>
      <c r="D580" s="9"/>
      <c r="E580" s="8"/>
      <c r="F580" s="9"/>
      <c r="G580" s="657"/>
      <c r="H580" s="293"/>
      <c r="I580" s="293"/>
      <c r="J580" s="9"/>
      <c r="K580" s="656"/>
      <c r="L580" s="656"/>
      <c r="M580" s="656"/>
      <c r="N580" s="657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3.5" customHeight="1">
      <c r="A581" s="9"/>
      <c r="B581" s="293"/>
      <c r="C581" s="293"/>
      <c r="D581" s="9"/>
      <c r="E581" s="8"/>
      <c r="F581" s="9"/>
      <c r="G581" s="657"/>
      <c r="H581" s="293"/>
      <c r="I581" s="293"/>
      <c r="J581" s="9"/>
      <c r="K581" s="656"/>
      <c r="L581" s="656"/>
      <c r="M581" s="656"/>
      <c r="N581" s="657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3.5" customHeight="1">
      <c r="A582" s="9"/>
      <c r="B582" s="293"/>
      <c r="C582" s="293"/>
      <c r="D582" s="9"/>
      <c r="E582" s="8"/>
      <c r="F582" s="9"/>
      <c r="G582" s="657"/>
      <c r="H582" s="293"/>
      <c r="I582" s="293"/>
      <c r="J582" s="9"/>
      <c r="K582" s="656"/>
      <c r="L582" s="656"/>
      <c r="M582" s="656"/>
      <c r="N582" s="657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3.5" customHeight="1">
      <c r="A583" s="9"/>
      <c r="B583" s="293"/>
      <c r="C583" s="293"/>
      <c r="D583" s="9"/>
      <c r="E583" s="8"/>
      <c r="F583" s="9"/>
      <c r="G583" s="657"/>
      <c r="H583" s="293"/>
      <c r="I583" s="293"/>
      <c r="J583" s="9"/>
      <c r="K583" s="656"/>
      <c r="L583" s="656"/>
      <c r="M583" s="656"/>
      <c r="N583" s="657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3.5" customHeight="1">
      <c r="A584" s="9"/>
      <c r="B584" s="293"/>
      <c r="C584" s="293"/>
      <c r="D584" s="9"/>
      <c r="E584" s="8"/>
      <c r="F584" s="9"/>
      <c r="G584" s="657"/>
      <c r="H584" s="293"/>
      <c r="I584" s="293"/>
      <c r="J584" s="9"/>
      <c r="K584" s="656"/>
      <c r="L584" s="656"/>
      <c r="M584" s="656"/>
      <c r="N584" s="657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3.5" customHeight="1">
      <c r="A585" s="9"/>
      <c r="B585" s="293"/>
      <c r="C585" s="293"/>
      <c r="D585" s="9"/>
      <c r="E585" s="8"/>
      <c r="F585" s="9"/>
      <c r="G585" s="657"/>
      <c r="H585" s="293"/>
      <c r="I585" s="293"/>
      <c r="J585" s="9"/>
      <c r="K585" s="656"/>
      <c r="L585" s="656"/>
      <c r="M585" s="656"/>
      <c r="N585" s="657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3.5" customHeight="1">
      <c r="A586" s="9"/>
      <c r="B586" s="293"/>
      <c r="C586" s="293"/>
      <c r="D586" s="9"/>
      <c r="E586" s="8"/>
      <c r="F586" s="9"/>
      <c r="G586" s="657"/>
      <c r="H586" s="293"/>
      <c r="I586" s="293"/>
      <c r="J586" s="9"/>
      <c r="K586" s="656"/>
      <c r="L586" s="656"/>
      <c r="M586" s="656"/>
      <c r="N586" s="657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3.5" customHeight="1">
      <c r="A587" s="9"/>
      <c r="B587" s="293"/>
      <c r="C587" s="293"/>
      <c r="D587" s="9"/>
      <c r="E587" s="8"/>
      <c r="F587" s="9"/>
      <c r="G587" s="657"/>
      <c r="H587" s="293"/>
      <c r="I587" s="293"/>
      <c r="J587" s="9"/>
      <c r="K587" s="656"/>
      <c r="L587" s="656"/>
      <c r="M587" s="656"/>
      <c r="N587" s="657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3.5" customHeight="1">
      <c r="A588" s="9"/>
      <c r="B588" s="293"/>
      <c r="C588" s="293"/>
      <c r="D588" s="9"/>
      <c r="E588" s="8"/>
      <c r="F588" s="9"/>
      <c r="G588" s="657"/>
      <c r="H588" s="293"/>
      <c r="I588" s="293"/>
      <c r="J588" s="9"/>
      <c r="K588" s="656"/>
      <c r="L588" s="656"/>
      <c r="M588" s="656"/>
      <c r="N588" s="657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3.5" customHeight="1">
      <c r="A589" s="9"/>
      <c r="B589" s="293"/>
      <c r="C589" s="293"/>
      <c r="D589" s="9"/>
      <c r="E589" s="8"/>
      <c r="F589" s="9"/>
      <c r="G589" s="657"/>
      <c r="H589" s="293"/>
      <c r="I589" s="293"/>
      <c r="J589" s="9"/>
      <c r="K589" s="656"/>
      <c r="L589" s="656"/>
      <c r="M589" s="656"/>
      <c r="N589" s="657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3.5" customHeight="1">
      <c r="A590" s="9"/>
      <c r="B590" s="293"/>
      <c r="C590" s="293"/>
      <c r="D590" s="9"/>
      <c r="E590" s="8"/>
      <c r="F590" s="9"/>
      <c r="G590" s="657"/>
      <c r="H590" s="293"/>
      <c r="I590" s="293"/>
      <c r="J590" s="9"/>
      <c r="K590" s="656"/>
      <c r="L590" s="656"/>
      <c r="M590" s="656"/>
      <c r="N590" s="657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3.5" customHeight="1">
      <c r="A591" s="9"/>
      <c r="B591" s="293"/>
      <c r="C591" s="293"/>
      <c r="D591" s="9"/>
      <c r="E591" s="8"/>
      <c r="F591" s="9"/>
      <c r="G591" s="657"/>
      <c r="H591" s="293"/>
      <c r="I591" s="293"/>
      <c r="J591" s="9"/>
      <c r="K591" s="656"/>
      <c r="L591" s="656"/>
      <c r="M591" s="656"/>
      <c r="N591" s="657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3.5" customHeight="1">
      <c r="A592" s="9"/>
      <c r="B592" s="293"/>
      <c r="C592" s="293"/>
      <c r="D592" s="9"/>
      <c r="E592" s="8"/>
      <c r="F592" s="9"/>
      <c r="G592" s="657"/>
      <c r="H592" s="293"/>
      <c r="I592" s="293"/>
      <c r="J592" s="9"/>
      <c r="K592" s="656"/>
      <c r="L592" s="656"/>
      <c r="M592" s="656"/>
      <c r="N592" s="657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3.5" customHeight="1">
      <c r="A593" s="9"/>
      <c r="B593" s="293"/>
      <c r="C593" s="293"/>
      <c r="D593" s="9"/>
      <c r="E593" s="8"/>
      <c r="F593" s="9"/>
      <c r="G593" s="657"/>
      <c r="H593" s="293"/>
      <c r="I593" s="293"/>
      <c r="J593" s="9"/>
      <c r="K593" s="656"/>
      <c r="L593" s="656"/>
      <c r="M593" s="656"/>
      <c r="N593" s="657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3.5" customHeight="1">
      <c r="A594" s="9"/>
      <c r="B594" s="293"/>
      <c r="C594" s="293"/>
      <c r="D594" s="9"/>
      <c r="E594" s="8"/>
      <c r="F594" s="9"/>
      <c r="G594" s="657"/>
      <c r="H594" s="293"/>
      <c r="I594" s="293"/>
      <c r="J594" s="9"/>
      <c r="K594" s="656"/>
      <c r="L594" s="656"/>
      <c r="M594" s="656"/>
      <c r="N594" s="657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3.5" customHeight="1">
      <c r="A595" s="9"/>
      <c r="B595" s="293"/>
      <c r="C595" s="293"/>
      <c r="D595" s="9"/>
      <c r="E595" s="8"/>
      <c r="F595" s="9"/>
      <c r="G595" s="657"/>
      <c r="H595" s="293"/>
      <c r="I595" s="293"/>
      <c r="J595" s="9"/>
      <c r="K595" s="656"/>
      <c r="L595" s="656"/>
      <c r="M595" s="656"/>
      <c r="N595" s="657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3.5" customHeight="1">
      <c r="A596" s="9"/>
      <c r="B596" s="293"/>
      <c r="C596" s="293"/>
      <c r="D596" s="9"/>
      <c r="E596" s="8"/>
      <c r="F596" s="9"/>
      <c r="G596" s="657"/>
      <c r="H596" s="293"/>
      <c r="I596" s="293"/>
      <c r="J596" s="9"/>
      <c r="K596" s="656"/>
      <c r="L596" s="656"/>
      <c r="M596" s="656"/>
      <c r="N596" s="657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3.5" customHeight="1">
      <c r="A597" s="9"/>
      <c r="B597" s="293"/>
      <c r="C597" s="293"/>
      <c r="D597" s="9"/>
      <c r="E597" s="8"/>
      <c r="F597" s="9"/>
      <c r="G597" s="657"/>
      <c r="H597" s="293"/>
      <c r="I597" s="293"/>
      <c r="J597" s="9"/>
      <c r="K597" s="656"/>
      <c r="L597" s="656"/>
      <c r="M597" s="656"/>
      <c r="N597" s="657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3.5" customHeight="1">
      <c r="A598" s="9"/>
      <c r="B598" s="293"/>
      <c r="C598" s="293"/>
      <c r="D598" s="9"/>
      <c r="E598" s="8"/>
      <c r="F598" s="9"/>
      <c r="G598" s="657"/>
      <c r="H598" s="293"/>
      <c r="I598" s="293"/>
      <c r="J598" s="9"/>
      <c r="K598" s="656"/>
      <c r="L598" s="656"/>
      <c r="M598" s="656"/>
      <c r="N598" s="657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3.5" customHeight="1">
      <c r="A599" s="9"/>
      <c r="B599" s="293"/>
      <c r="C599" s="293"/>
      <c r="D599" s="9"/>
      <c r="E599" s="8"/>
      <c r="F599" s="9"/>
      <c r="G599" s="657"/>
      <c r="H599" s="293"/>
      <c r="I599" s="293"/>
      <c r="J599" s="9"/>
      <c r="K599" s="656"/>
      <c r="L599" s="656"/>
      <c r="M599" s="656"/>
      <c r="N599" s="657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3.5" customHeight="1">
      <c r="A600" s="9"/>
      <c r="B600" s="293"/>
      <c r="C600" s="293"/>
      <c r="D600" s="9"/>
      <c r="E600" s="8"/>
      <c r="F600" s="9"/>
      <c r="G600" s="657"/>
      <c r="H600" s="293"/>
      <c r="I600" s="293"/>
      <c r="J600" s="9"/>
      <c r="K600" s="656"/>
      <c r="L600" s="656"/>
      <c r="M600" s="656"/>
      <c r="N600" s="657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3.5" customHeight="1">
      <c r="A601" s="9"/>
      <c r="B601" s="293"/>
      <c r="C601" s="293"/>
      <c r="D601" s="9"/>
      <c r="E601" s="8"/>
      <c r="F601" s="9"/>
      <c r="G601" s="657"/>
      <c r="H601" s="293"/>
      <c r="I601" s="293"/>
      <c r="J601" s="9"/>
      <c r="K601" s="656"/>
      <c r="L601" s="656"/>
      <c r="M601" s="656"/>
      <c r="N601" s="657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3.5" customHeight="1">
      <c r="A602" s="9"/>
      <c r="B602" s="293"/>
      <c r="C602" s="293"/>
      <c r="D602" s="9"/>
      <c r="E602" s="8"/>
      <c r="F602" s="9"/>
      <c r="G602" s="657"/>
      <c r="H602" s="293"/>
      <c r="I602" s="293"/>
      <c r="J602" s="9"/>
      <c r="K602" s="656"/>
      <c r="L602" s="656"/>
      <c r="M602" s="656"/>
      <c r="N602" s="657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3.5" customHeight="1">
      <c r="A603" s="9"/>
      <c r="B603" s="293"/>
      <c r="C603" s="293"/>
      <c r="D603" s="9"/>
      <c r="E603" s="8"/>
      <c r="F603" s="9"/>
      <c r="G603" s="657"/>
      <c r="H603" s="293"/>
      <c r="I603" s="293"/>
      <c r="J603" s="9"/>
      <c r="K603" s="656"/>
      <c r="L603" s="656"/>
      <c r="M603" s="656"/>
      <c r="N603" s="657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3.5" customHeight="1">
      <c r="A604" s="9"/>
      <c r="B604" s="293"/>
      <c r="C604" s="293"/>
      <c r="D604" s="9"/>
      <c r="E604" s="8"/>
      <c r="F604" s="9"/>
      <c r="G604" s="657"/>
      <c r="H604" s="293"/>
      <c r="I604" s="293"/>
      <c r="J604" s="9"/>
      <c r="K604" s="656"/>
      <c r="L604" s="656"/>
      <c r="M604" s="656"/>
      <c r="N604" s="657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3.5" customHeight="1">
      <c r="A605" s="9"/>
      <c r="B605" s="293"/>
      <c r="C605" s="293"/>
      <c r="D605" s="9"/>
      <c r="E605" s="8"/>
      <c r="F605" s="9"/>
      <c r="G605" s="657"/>
      <c r="H605" s="293"/>
      <c r="I605" s="293"/>
      <c r="J605" s="9"/>
      <c r="K605" s="656"/>
      <c r="L605" s="656"/>
      <c r="M605" s="656"/>
      <c r="N605" s="657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3.5" customHeight="1">
      <c r="A606" s="9"/>
      <c r="B606" s="293"/>
      <c r="C606" s="293"/>
      <c r="D606" s="9"/>
      <c r="E606" s="8"/>
      <c r="F606" s="9"/>
      <c r="G606" s="657"/>
      <c r="H606" s="293"/>
      <c r="I606" s="293"/>
      <c r="J606" s="9"/>
      <c r="K606" s="656"/>
      <c r="L606" s="656"/>
      <c r="M606" s="656"/>
      <c r="N606" s="657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3.5" customHeight="1">
      <c r="A607" s="9"/>
      <c r="B607" s="293"/>
      <c r="C607" s="293"/>
      <c r="D607" s="9"/>
      <c r="E607" s="8"/>
      <c r="F607" s="9"/>
      <c r="G607" s="657"/>
      <c r="H607" s="293"/>
      <c r="I607" s="293"/>
      <c r="J607" s="9"/>
      <c r="K607" s="656"/>
      <c r="L607" s="656"/>
      <c r="M607" s="656"/>
      <c r="N607" s="657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3.5" customHeight="1">
      <c r="A608" s="9"/>
      <c r="B608" s="293"/>
      <c r="C608" s="293"/>
      <c r="D608" s="9"/>
      <c r="E608" s="8"/>
      <c r="F608" s="9"/>
      <c r="G608" s="657"/>
      <c r="H608" s="293"/>
      <c r="I608" s="293"/>
      <c r="J608" s="9"/>
      <c r="K608" s="656"/>
      <c r="L608" s="656"/>
      <c r="M608" s="656"/>
      <c r="N608" s="657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3.5" customHeight="1">
      <c r="A609" s="9"/>
      <c r="B609" s="293"/>
      <c r="C609" s="293"/>
      <c r="D609" s="9"/>
      <c r="E609" s="8"/>
      <c r="F609" s="9"/>
      <c r="G609" s="657"/>
      <c r="H609" s="293"/>
      <c r="I609" s="293"/>
      <c r="J609" s="9"/>
      <c r="K609" s="656"/>
      <c r="L609" s="656"/>
      <c r="M609" s="656"/>
      <c r="N609" s="657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3.5" customHeight="1">
      <c r="A610" s="9"/>
      <c r="B610" s="293"/>
      <c r="C610" s="293"/>
      <c r="D610" s="9"/>
      <c r="E610" s="8"/>
      <c r="F610" s="9"/>
      <c r="G610" s="657"/>
      <c r="H610" s="293"/>
      <c r="I610" s="293"/>
      <c r="J610" s="9"/>
      <c r="K610" s="656"/>
      <c r="L610" s="656"/>
      <c r="M610" s="656"/>
      <c r="N610" s="657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3.5" customHeight="1">
      <c r="A611" s="9"/>
      <c r="B611" s="293"/>
      <c r="C611" s="293"/>
      <c r="D611" s="9"/>
      <c r="E611" s="8"/>
      <c r="F611" s="9"/>
      <c r="G611" s="657"/>
      <c r="H611" s="293"/>
      <c r="I611" s="293"/>
      <c r="J611" s="9"/>
      <c r="K611" s="656"/>
      <c r="L611" s="656"/>
      <c r="M611" s="656"/>
      <c r="N611" s="657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3.5" customHeight="1">
      <c r="A612" s="9"/>
      <c r="B612" s="293"/>
      <c r="C612" s="293"/>
      <c r="D612" s="9"/>
      <c r="E612" s="8"/>
      <c r="F612" s="9"/>
      <c r="G612" s="657"/>
      <c r="H612" s="293"/>
      <c r="I612" s="293"/>
      <c r="J612" s="9"/>
      <c r="K612" s="656"/>
      <c r="L612" s="656"/>
      <c r="M612" s="656"/>
      <c r="N612" s="657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3.5" customHeight="1">
      <c r="A613" s="9"/>
      <c r="B613" s="293"/>
      <c r="C613" s="293"/>
      <c r="D613" s="9"/>
      <c r="E613" s="8"/>
      <c r="F613" s="9"/>
      <c r="G613" s="657"/>
      <c r="H613" s="293"/>
      <c r="I613" s="293"/>
      <c r="J613" s="9"/>
      <c r="K613" s="656"/>
      <c r="L613" s="656"/>
      <c r="M613" s="656"/>
      <c r="N613" s="657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3.5" customHeight="1">
      <c r="A614" s="9"/>
      <c r="B614" s="293"/>
      <c r="C614" s="293"/>
      <c r="D614" s="9"/>
      <c r="E614" s="8"/>
      <c r="F614" s="9"/>
      <c r="G614" s="657"/>
      <c r="H614" s="293"/>
      <c r="I614" s="293"/>
      <c r="J614" s="9"/>
      <c r="K614" s="656"/>
      <c r="L614" s="656"/>
      <c r="M614" s="656"/>
      <c r="N614" s="657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3.5" customHeight="1">
      <c r="A615" s="9"/>
      <c r="B615" s="293"/>
      <c r="C615" s="293"/>
      <c r="D615" s="9"/>
      <c r="E615" s="8"/>
      <c r="F615" s="9"/>
      <c r="G615" s="657"/>
      <c r="H615" s="293"/>
      <c r="I615" s="293"/>
      <c r="J615" s="9"/>
      <c r="K615" s="656"/>
      <c r="L615" s="656"/>
      <c r="M615" s="656"/>
      <c r="N615" s="657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3.5" customHeight="1">
      <c r="A616" s="9"/>
      <c r="B616" s="293"/>
      <c r="C616" s="293"/>
      <c r="D616" s="9"/>
      <c r="E616" s="8"/>
      <c r="F616" s="9"/>
      <c r="G616" s="657"/>
      <c r="H616" s="293"/>
      <c r="I616" s="293"/>
      <c r="J616" s="9"/>
      <c r="K616" s="656"/>
      <c r="L616" s="656"/>
      <c r="M616" s="656"/>
      <c r="N616" s="657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3.5" customHeight="1">
      <c r="A617" s="9"/>
      <c r="B617" s="293"/>
      <c r="C617" s="293"/>
      <c r="D617" s="9"/>
      <c r="E617" s="8"/>
      <c r="F617" s="9"/>
      <c r="G617" s="657"/>
      <c r="H617" s="293"/>
      <c r="I617" s="293"/>
      <c r="J617" s="9"/>
      <c r="K617" s="656"/>
      <c r="L617" s="656"/>
      <c r="M617" s="656"/>
      <c r="N617" s="657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3.5" customHeight="1">
      <c r="A618" s="9"/>
      <c r="B618" s="293"/>
      <c r="C618" s="293"/>
      <c r="D618" s="9"/>
      <c r="E618" s="8"/>
      <c r="F618" s="9"/>
      <c r="G618" s="657"/>
      <c r="H618" s="293"/>
      <c r="I618" s="293"/>
      <c r="J618" s="9"/>
      <c r="K618" s="656"/>
      <c r="L618" s="656"/>
      <c r="M618" s="656"/>
      <c r="N618" s="657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3.5" customHeight="1">
      <c r="A619" s="9"/>
      <c r="B619" s="293"/>
      <c r="C619" s="293"/>
      <c r="D619" s="9"/>
      <c r="E619" s="8"/>
      <c r="F619" s="9"/>
      <c r="G619" s="657"/>
      <c r="H619" s="293"/>
      <c r="I619" s="293"/>
      <c r="J619" s="9"/>
      <c r="K619" s="656"/>
      <c r="L619" s="656"/>
      <c r="M619" s="656"/>
      <c r="N619" s="657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3.5" customHeight="1">
      <c r="A620" s="9"/>
      <c r="B620" s="293"/>
      <c r="C620" s="293"/>
      <c r="D620" s="9"/>
      <c r="E620" s="8"/>
      <c r="F620" s="9"/>
      <c r="G620" s="657"/>
      <c r="H620" s="293"/>
      <c r="I620" s="293"/>
      <c r="J620" s="9"/>
      <c r="K620" s="656"/>
      <c r="L620" s="656"/>
      <c r="M620" s="656"/>
      <c r="N620" s="657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3.5" customHeight="1">
      <c r="A621" s="9"/>
      <c r="B621" s="293"/>
      <c r="C621" s="293"/>
      <c r="D621" s="9"/>
      <c r="E621" s="8"/>
      <c r="F621" s="9"/>
      <c r="G621" s="657"/>
      <c r="H621" s="293"/>
      <c r="I621" s="293"/>
      <c r="J621" s="9"/>
      <c r="K621" s="656"/>
      <c r="L621" s="656"/>
      <c r="M621" s="656"/>
      <c r="N621" s="657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3.5" customHeight="1">
      <c r="A622" s="9"/>
      <c r="B622" s="293"/>
      <c r="C622" s="293"/>
      <c r="D622" s="9"/>
      <c r="E622" s="8"/>
      <c r="F622" s="9"/>
      <c r="G622" s="657"/>
      <c r="H622" s="293"/>
      <c r="I622" s="293"/>
      <c r="J622" s="9"/>
      <c r="K622" s="656"/>
      <c r="L622" s="656"/>
      <c r="M622" s="656"/>
      <c r="N622" s="657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3.5" customHeight="1">
      <c r="A623" s="9"/>
      <c r="B623" s="293"/>
      <c r="C623" s="293"/>
      <c r="D623" s="9"/>
      <c r="E623" s="8"/>
      <c r="F623" s="9"/>
      <c r="G623" s="657"/>
      <c r="H623" s="293"/>
      <c r="I623" s="293"/>
      <c r="J623" s="9"/>
      <c r="K623" s="656"/>
      <c r="L623" s="656"/>
      <c r="M623" s="656"/>
      <c r="N623" s="657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3.5" customHeight="1">
      <c r="A624" s="9"/>
      <c r="B624" s="293"/>
      <c r="C624" s="293"/>
      <c r="D624" s="9"/>
      <c r="E624" s="8"/>
      <c r="F624" s="9"/>
      <c r="G624" s="657"/>
      <c r="H624" s="293"/>
      <c r="I624" s="293"/>
      <c r="J624" s="9"/>
      <c r="K624" s="656"/>
      <c r="L624" s="656"/>
      <c r="M624" s="656"/>
      <c r="N624" s="657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3.5" customHeight="1">
      <c r="A625" s="9"/>
      <c r="B625" s="293"/>
      <c r="C625" s="293"/>
      <c r="D625" s="9"/>
      <c r="E625" s="8"/>
      <c r="F625" s="9"/>
      <c r="G625" s="657"/>
      <c r="H625" s="293"/>
      <c r="I625" s="293"/>
      <c r="J625" s="9"/>
      <c r="K625" s="656"/>
      <c r="L625" s="656"/>
      <c r="M625" s="656"/>
      <c r="N625" s="657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3.5" customHeight="1">
      <c r="A626" s="9"/>
      <c r="B626" s="293"/>
      <c r="C626" s="293"/>
      <c r="D626" s="9"/>
      <c r="E626" s="8"/>
      <c r="F626" s="9"/>
      <c r="G626" s="657"/>
      <c r="H626" s="293"/>
      <c r="I626" s="293"/>
      <c r="J626" s="9"/>
      <c r="K626" s="656"/>
      <c r="L626" s="656"/>
      <c r="M626" s="656"/>
      <c r="N626" s="657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3.5" customHeight="1">
      <c r="A627" s="9"/>
      <c r="B627" s="293"/>
      <c r="C627" s="293"/>
      <c r="D627" s="9"/>
      <c r="E627" s="8"/>
      <c r="F627" s="9"/>
      <c r="G627" s="657"/>
      <c r="H627" s="293"/>
      <c r="I627" s="293"/>
      <c r="J627" s="9"/>
      <c r="K627" s="656"/>
      <c r="L627" s="656"/>
      <c r="M627" s="656"/>
      <c r="N627" s="657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3.5" customHeight="1">
      <c r="A628" s="9"/>
      <c r="B628" s="293"/>
      <c r="C628" s="293"/>
      <c r="D628" s="9"/>
      <c r="E628" s="8"/>
      <c r="F628" s="9"/>
      <c r="G628" s="657"/>
      <c r="H628" s="293"/>
      <c r="I628" s="293"/>
      <c r="J628" s="9"/>
      <c r="K628" s="656"/>
      <c r="L628" s="656"/>
      <c r="M628" s="656"/>
      <c r="N628" s="657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3.5" customHeight="1">
      <c r="A629" s="9"/>
      <c r="B629" s="293"/>
      <c r="C629" s="293"/>
      <c r="D629" s="9"/>
      <c r="E629" s="8"/>
      <c r="F629" s="9"/>
      <c r="G629" s="657"/>
      <c r="H629" s="293"/>
      <c r="I629" s="293"/>
      <c r="J629" s="9"/>
      <c r="K629" s="656"/>
      <c r="L629" s="656"/>
      <c r="M629" s="656"/>
      <c r="N629" s="657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3.5" customHeight="1">
      <c r="A630" s="9"/>
      <c r="B630" s="293"/>
      <c r="C630" s="293"/>
      <c r="D630" s="9"/>
      <c r="E630" s="8"/>
      <c r="F630" s="9"/>
      <c r="G630" s="657"/>
      <c r="H630" s="293"/>
      <c r="I630" s="293"/>
      <c r="J630" s="9"/>
      <c r="K630" s="656"/>
      <c r="L630" s="656"/>
      <c r="M630" s="656"/>
      <c r="N630" s="657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3.5" customHeight="1">
      <c r="A631" s="9"/>
      <c r="B631" s="293"/>
      <c r="C631" s="293"/>
      <c r="D631" s="9"/>
      <c r="E631" s="8"/>
      <c r="F631" s="9"/>
      <c r="G631" s="657"/>
      <c r="H631" s="293"/>
      <c r="I631" s="293"/>
      <c r="J631" s="9"/>
      <c r="K631" s="656"/>
      <c r="L631" s="656"/>
      <c r="M631" s="656"/>
      <c r="N631" s="657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3.5" customHeight="1">
      <c r="A632" s="9"/>
      <c r="B632" s="293"/>
      <c r="C632" s="293"/>
      <c r="D632" s="9"/>
      <c r="E632" s="8"/>
      <c r="F632" s="9"/>
      <c r="G632" s="657"/>
      <c r="H632" s="293"/>
      <c r="I632" s="293"/>
      <c r="J632" s="9"/>
      <c r="K632" s="656"/>
      <c r="L632" s="656"/>
      <c r="M632" s="656"/>
      <c r="N632" s="657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3.5" customHeight="1">
      <c r="A633" s="9"/>
      <c r="B633" s="293"/>
      <c r="C633" s="293"/>
      <c r="D633" s="9"/>
      <c r="E633" s="8"/>
      <c r="F633" s="9"/>
      <c r="G633" s="657"/>
      <c r="H633" s="293"/>
      <c r="I633" s="293"/>
      <c r="J633" s="9"/>
      <c r="K633" s="656"/>
      <c r="L633" s="656"/>
      <c r="M633" s="656"/>
      <c r="N633" s="657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3.5" customHeight="1">
      <c r="A634" s="9"/>
      <c r="B634" s="293"/>
      <c r="C634" s="293"/>
      <c r="D634" s="9"/>
      <c r="E634" s="8"/>
      <c r="F634" s="9"/>
      <c r="G634" s="657"/>
      <c r="H634" s="293"/>
      <c r="I634" s="293"/>
      <c r="J634" s="9"/>
      <c r="K634" s="656"/>
      <c r="L634" s="656"/>
      <c r="M634" s="656"/>
      <c r="N634" s="657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3.5" customHeight="1">
      <c r="A635" s="9"/>
      <c r="B635" s="293"/>
      <c r="C635" s="293"/>
      <c r="D635" s="9"/>
      <c r="E635" s="8"/>
      <c r="F635" s="9"/>
      <c r="G635" s="657"/>
      <c r="H635" s="293"/>
      <c r="I635" s="293"/>
      <c r="J635" s="9"/>
      <c r="K635" s="656"/>
      <c r="L635" s="656"/>
      <c r="M635" s="656"/>
      <c r="N635" s="657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3.5" customHeight="1">
      <c r="A636" s="9"/>
      <c r="B636" s="293"/>
      <c r="C636" s="293"/>
      <c r="D636" s="9"/>
      <c r="E636" s="8"/>
      <c r="F636" s="9"/>
      <c r="G636" s="657"/>
      <c r="H636" s="293"/>
      <c r="I636" s="293"/>
      <c r="J636" s="9"/>
      <c r="K636" s="656"/>
      <c r="L636" s="656"/>
      <c r="M636" s="656"/>
      <c r="N636" s="657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3.5" customHeight="1">
      <c r="A637" s="9"/>
      <c r="B637" s="293"/>
      <c r="C637" s="293"/>
      <c r="D637" s="9"/>
      <c r="E637" s="8"/>
      <c r="F637" s="9"/>
      <c r="G637" s="657"/>
      <c r="H637" s="293"/>
      <c r="I637" s="293"/>
      <c r="J637" s="9"/>
      <c r="K637" s="656"/>
      <c r="L637" s="656"/>
      <c r="M637" s="656"/>
      <c r="N637" s="657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3.5" customHeight="1">
      <c r="A638" s="9"/>
      <c r="B638" s="293"/>
      <c r="C638" s="293"/>
      <c r="D638" s="9"/>
      <c r="E638" s="8"/>
      <c r="F638" s="9"/>
      <c r="G638" s="657"/>
      <c r="H638" s="293"/>
      <c r="I638" s="293"/>
      <c r="J638" s="9"/>
      <c r="K638" s="656"/>
      <c r="L638" s="656"/>
      <c r="M638" s="656"/>
      <c r="N638" s="657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3.5" customHeight="1">
      <c r="A639" s="9"/>
      <c r="B639" s="293"/>
      <c r="C639" s="293"/>
      <c r="D639" s="9"/>
      <c r="E639" s="8"/>
      <c r="F639" s="9"/>
      <c r="G639" s="657"/>
      <c r="H639" s="293"/>
      <c r="I639" s="293"/>
      <c r="J639" s="9"/>
      <c r="K639" s="656"/>
      <c r="L639" s="656"/>
      <c r="M639" s="656"/>
      <c r="N639" s="657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3.5" customHeight="1">
      <c r="A640" s="9"/>
      <c r="B640" s="293"/>
      <c r="C640" s="293"/>
      <c r="D640" s="9"/>
      <c r="E640" s="8"/>
      <c r="F640" s="9"/>
      <c r="G640" s="657"/>
      <c r="H640" s="293"/>
      <c r="I640" s="293"/>
      <c r="J640" s="9"/>
      <c r="K640" s="656"/>
      <c r="L640" s="656"/>
      <c r="M640" s="656"/>
      <c r="N640" s="657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3.5" customHeight="1">
      <c r="A641" s="9"/>
      <c r="B641" s="293"/>
      <c r="C641" s="293"/>
      <c r="D641" s="9"/>
      <c r="E641" s="8"/>
      <c r="F641" s="9"/>
      <c r="G641" s="657"/>
      <c r="H641" s="293"/>
      <c r="I641" s="293"/>
      <c r="J641" s="9"/>
      <c r="K641" s="656"/>
      <c r="L641" s="656"/>
      <c r="M641" s="656"/>
      <c r="N641" s="657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3.5" customHeight="1">
      <c r="A642" s="9"/>
      <c r="B642" s="293"/>
      <c r="C642" s="293"/>
      <c r="D642" s="9"/>
      <c r="E642" s="8"/>
      <c r="F642" s="9"/>
      <c r="G642" s="657"/>
      <c r="H642" s="293"/>
      <c r="I642" s="293"/>
      <c r="J642" s="9"/>
      <c r="K642" s="656"/>
      <c r="L642" s="656"/>
      <c r="M642" s="656"/>
      <c r="N642" s="657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3.5" customHeight="1">
      <c r="A643" s="9"/>
      <c r="B643" s="293"/>
      <c r="C643" s="293"/>
      <c r="D643" s="9"/>
      <c r="E643" s="8"/>
      <c r="F643" s="9"/>
      <c r="G643" s="657"/>
      <c r="H643" s="293"/>
      <c r="I643" s="293"/>
      <c r="J643" s="9"/>
      <c r="K643" s="656"/>
      <c r="L643" s="656"/>
      <c r="M643" s="656"/>
      <c r="N643" s="657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3.5" customHeight="1">
      <c r="A644" s="9"/>
      <c r="B644" s="293"/>
      <c r="C644" s="293"/>
      <c r="D644" s="9"/>
      <c r="E644" s="8"/>
      <c r="F644" s="9"/>
      <c r="G644" s="657"/>
      <c r="H644" s="293"/>
      <c r="I644" s="293"/>
      <c r="J644" s="9"/>
      <c r="K644" s="656"/>
      <c r="L644" s="656"/>
      <c r="M644" s="656"/>
      <c r="N644" s="657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3.5" customHeight="1">
      <c r="A645" s="9"/>
      <c r="B645" s="293"/>
      <c r="C645" s="293"/>
      <c r="D645" s="9"/>
      <c r="E645" s="8"/>
      <c r="F645" s="9"/>
      <c r="G645" s="657"/>
      <c r="H645" s="293"/>
      <c r="I645" s="293"/>
      <c r="J645" s="9"/>
      <c r="K645" s="656"/>
      <c r="L645" s="656"/>
      <c r="M645" s="656"/>
      <c r="N645" s="657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3.5" customHeight="1">
      <c r="A646" s="9"/>
      <c r="B646" s="293"/>
      <c r="C646" s="293"/>
      <c r="D646" s="9"/>
      <c r="E646" s="8"/>
      <c r="F646" s="9"/>
      <c r="G646" s="657"/>
      <c r="H646" s="293"/>
      <c r="I646" s="293"/>
      <c r="J646" s="9"/>
      <c r="K646" s="656"/>
      <c r="L646" s="656"/>
      <c r="M646" s="656"/>
      <c r="N646" s="657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3.5" customHeight="1">
      <c r="A647" s="9"/>
      <c r="B647" s="293"/>
      <c r="C647" s="293"/>
      <c r="D647" s="9"/>
      <c r="E647" s="8"/>
      <c r="F647" s="9"/>
      <c r="G647" s="657"/>
      <c r="H647" s="293"/>
      <c r="I647" s="293"/>
      <c r="J647" s="9"/>
      <c r="K647" s="656"/>
      <c r="L647" s="656"/>
      <c r="M647" s="656"/>
      <c r="N647" s="657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3.5" customHeight="1">
      <c r="A648" s="9"/>
      <c r="B648" s="293"/>
      <c r="C648" s="293"/>
      <c r="D648" s="9"/>
      <c r="E648" s="8"/>
      <c r="F648" s="9"/>
      <c r="G648" s="657"/>
      <c r="H648" s="293"/>
      <c r="I648" s="293"/>
      <c r="J648" s="9"/>
      <c r="K648" s="656"/>
      <c r="L648" s="656"/>
      <c r="M648" s="656"/>
      <c r="N648" s="657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3.5" customHeight="1">
      <c r="A649" s="9"/>
      <c r="B649" s="293"/>
      <c r="C649" s="293"/>
      <c r="D649" s="9"/>
      <c r="E649" s="8"/>
      <c r="F649" s="9"/>
      <c r="G649" s="657"/>
      <c r="H649" s="293"/>
      <c r="I649" s="293"/>
      <c r="J649" s="9"/>
      <c r="K649" s="656"/>
      <c r="L649" s="656"/>
      <c r="M649" s="656"/>
      <c r="N649" s="657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3.5" customHeight="1">
      <c r="A650" s="9"/>
      <c r="B650" s="293"/>
      <c r="C650" s="293"/>
      <c r="D650" s="9"/>
      <c r="E650" s="8"/>
      <c r="F650" s="9"/>
      <c r="G650" s="657"/>
      <c r="H650" s="293"/>
      <c r="I650" s="293"/>
      <c r="J650" s="9"/>
      <c r="K650" s="656"/>
      <c r="L650" s="656"/>
      <c r="M650" s="656"/>
      <c r="N650" s="657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3.5" customHeight="1">
      <c r="A651" s="9"/>
      <c r="B651" s="293"/>
      <c r="C651" s="293"/>
      <c r="D651" s="9"/>
      <c r="E651" s="8"/>
      <c r="F651" s="9"/>
      <c r="G651" s="657"/>
      <c r="H651" s="293"/>
      <c r="I651" s="293"/>
      <c r="J651" s="9"/>
      <c r="K651" s="656"/>
      <c r="L651" s="656"/>
      <c r="M651" s="656"/>
      <c r="N651" s="657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3.5" customHeight="1">
      <c r="A652" s="9"/>
      <c r="B652" s="293"/>
      <c r="C652" s="293"/>
      <c r="D652" s="9"/>
      <c r="E652" s="8"/>
      <c r="F652" s="9"/>
      <c r="G652" s="657"/>
      <c r="H652" s="293"/>
      <c r="I652" s="293"/>
      <c r="J652" s="9"/>
      <c r="K652" s="656"/>
      <c r="L652" s="656"/>
      <c r="M652" s="656"/>
      <c r="N652" s="657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3.5" customHeight="1">
      <c r="A653" s="9"/>
      <c r="B653" s="293"/>
      <c r="C653" s="293"/>
      <c r="D653" s="9"/>
      <c r="E653" s="8"/>
      <c r="F653" s="9"/>
      <c r="G653" s="657"/>
      <c r="H653" s="293"/>
      <c r="I653" s="293"/>
      <c r="J653" s="9"/>
      <c r="K653" s="656"/>
      <c r="L653" s="656"/>
      <c r="M653" s="656"/>
      <c r="N653" s="657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3.5" customHeight="1">
      <c r="A654" s="9"/>
      <c r="B654" s="293"/>
      <c r="C654" s="293"/>
      <c r="D654" s="9"/>
      <c r="E654" s="8"/>
      <c r="F654" s="9"/>
      <c r="G654" s="657"/>
      <c r="H654" s="293"/>
      <c r="I654" s="293"/>
      <c r="J654" s="9"/>
      <c r="K654" s="656"/>
      <c r="L654" s="656"/>
      <c r="M654" s="656"/>
      <c r="N654" s="657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3.5" customHeight="1">
      <c r="A655" s="9"/>
      <c r="B655" s="293"/>
      <c r="C655" s="293"/>
      <c r="D655" s="9"/>
      <c r="E655" s="8"/>
      <c r="F655" s="9"/>
      <c r="G655" s="657"/>
      <c r="H655" s="293"/>
      <c r="I655" s="293"/>
      <c r="J655" s="9"/>
      <c r="K655" s="656"/>
      <c r="L655" s="656"/>
      <c r="M655" s="656"/>
      <c r="N655" s="657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3.5" customHeight="1">
      <c r="A656" s="9"/>
      <c r="B656" s="293"/>
      <c r="C656" s="293"/>
      <c r="D656" s="9"/>
      <c r="E656" s="8"/>
      <c r="F656" s="9"/>
      <c r="G656" s="657"/>
      <c r="H656" s="293"/>
      <c r="I656" s="293"/>
      <c r="J656" s="9"/>
      <c r="K656" s="656"/>
      <c r="L656" s="656"/>
      <c r="M656" s="656"/>
      <c r="N656" s="657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3.5" customHeight="1">
      <c r="A657" s="9"/>
      <c r="B657" s="293"/>
      <c r="C657" s="293"/>
      <c r="D657" s="9"/>
      <c r="E657" s="8"/>
      <c r="F657" s="9"/>
      <c r="G657" s="657"/>
      <c r="H657" s="293"/>
      <c r="I657" s="293"/>
      <c r="J657" s="9"/>
      <c r="K657" s="656"/>
      <c r="L657" s="656"/>
      <c r="M657" s="656"/>
      <c r="N657" s="657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3.5" customHeight="1">
      <c r="A658" s="9"/>
      <c r="B658" s="293"/>
      <c r="C658" s="293"/>
      <c r="D658" s="9"/>
      <c r="E658" s="8"/>
      <c r="F658" s="9"/>
      <c r="G658" s="657"/>
      <c r="H658" s="293"/>
      <c r="I658" s="293"/>
      <c r="J658" s="9"/>
      <c r="K658" s="656"/>
      <c r="L658" s="656"/>
      <c r="M658" s="656"/>
      <c r="N658" s="657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3.5" customHeight="1">
      <c r="A659" s="9"/>
      <c r="B659" s="293"/>
      <c r="C659" s="293"/>
      <c r="D659" s="9"/>
      <c r="E659" s="8"/>
      <c r="F659" s="9"/>
      <c r="G659" s="657"/>
      <c r="H659" s="293"/>
      <c r="I659" s="293"/>
      <c r="J659" s="9"/>
      <c r="K659" s="656"/>
      <c r="L659" s="656"/>
      <c r="M659" s="656"/>
      <c r="N659" s="657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3.5" customHeight="1">
      <c r="A660" s="9"/>
      <c r="B660" s="293"/>
      <c r="C660" s="293"/>
      <c r="D660" s="9"/>
      <c r="E660" s="8"/>
      <c r="F660" s="9"/>
      <c r="G660" s="657"/>
      <c r="H660" s="293"/>
      <c r="I660" s="293"/>
      <c r="J660" s="9"/>
      <c r="K660" s="656"/>
      <c r="L660" s="656"/>
      <c r="M660" s="656"/>
      <c r="N660" s="657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3.5" customHeight="1">
      <c r="A661" s="9"/>
      <c r="B661" s="293"/>
      <c r="C661" s="293"/>
      <c r="D661" s="9"/>
      <c r="E661" s="8"/>
      <c r="F661" s="9"/>
      <c r="G661" s="657"/>
      <c r="H661" s="293"/>
      <c r="I661" s="293"/>
      <c r="J661" s="9"/>
      <c r="K661" s="656"/>
      <c r="L661" s="656"/>
      <c r="M661" s="656"/>
      <c r="N661" s="657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3.5" customHeight="1">
      <c r="A662" s="9"/>
      <c r="B662" s="293"/>
      <c r="C662" s="293"/>
      <c r="D662" s="9"/>
      <c r="E662" s="8"/>
      <c r="F662" s="9"/>
      <c r="G662" s="657"/>
      <c r="H662" s="293"/>
      <c r="I662" s="293"/>
      <c r="J662" s="9"/>
      <c r="K662" s="656"/>
      <c r="L662" s="656"/>
      <c r="M662" s="656"/>
      <c r="N662" s="657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3.5" customHeight="1">
      <c r="A663" s="9"/>
      <c r="B663" s="293"/>
      <c r="C663" s="293"/>
      <c r="D663" s="9"/>
      <c r="E663" s="8"/>
      <c r="F663" s="9"/>
      <c r="G663" s="657"/>
      <c r="H663" s="293"/>
      <c r="I663" s="293"/>
      <c r="J663" s="9"/>
      <c r="K663" s="656"/>
      <c r="L663" s="656"/>
      <c r="M663" s="656"/>
      <c r="N663" s="657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3.5" customHeight="1">
      <c r="A664" s="9"/>
      <c r="B664" s="293"/>
      <c r="C664" s="293"/>
      <c r="D664" s="9"/>
      <c r="E664" s="8"/>
      <c r="F664" s="9"/>
      <c r="G664" s="657"/>
      <c r="H664" s="293"/>
      <c r="I664" s="293"/>
      <c r="J664" s="9"/>
      <c r="K664" s="656"/>
      <c r="L664" s="656"/>
      <c r="M664" s="656"/>
      <c r="N664" s="657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3.5" customHeight="1">
      <c r="A665" s="9"/>
      <c r="B665" s="293"/>
      <c r="C665" s="293"/>
      <c r="D665" s="9"/>
      <c r="E665" s="8"/>
      <c r="F665" s="9"/>
      <c r="G665" s="657"/>
      <c r="H665" s="293"/>
      <c r="I665" s="293"/>
      <c r="J665" s="9"/>
      <c r="K665" s="656"/>
      <c r="L665" s="656"/>
      <c r="M665" s="656"/>
      <c r="N665" s="657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3.5" customHeight="1">
      <c r="A666" s="9"/>
      <c r="B666" s="293"/>
      <c r="C666" s="293"/>
      <c r="D666" s="9"/>
      <c r="E666" s="8"/>
      <c r="F666" s="9"/>
      <c r="G666" s="657"/>
      <c r="H666" s="293"/>
      <c r="I666" s="293"/>
      <c r="J666" s="9"/>
      <c r="K666" s="656"/>
      <c r="L666" s="656"/>
      <c r="M666" s="656"/>
      <c r="N666" s="657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3.5" customHeight="1">
      <c r="A667" s="9"/>
      <c r="B667" s="293"/>
      <c r="C667" s="293"/>
      <c r="D667" s="9"/>
      <c r="E667" s="8"/>
      <c r="F667" s="9"/>
      <c r="G667" s="657"/>
      <c r="H667" s="293"/>
      <c r="I667" s="293"/>
      <c r="J667" s="9"/>
      <c r="K667" s="656"/>
      <c r="L667" s="656"/>
      <c r="M667" s="656"/>
      <c r="N667" s="657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3.5" customHeight="1">
      <c r="A668" s="9"/>
      <c r="B668" s="293"/>
      <c r="C668" s="293"/>
      <c r="D668" s="9"/>
      <c r="E668" s="8"/>
      <c r="F668" s="9"/>
      <c r="G668" s="657"/>
      <c r="H668" s="293"/>
      <c r="I668" s="293"/>
      <c r="J668" s="9"/>
      <c r="K668" s="656"/>
      <c r="L668" s="656"/>
      <c r="M668" s="656"/>
      <c r="N668" s="657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3.5" customHeight="1">
      <c r="A669" s="9"/>
      <c r="B669" s="293"/>
      <c r="C669" s="293"/>
      <c r="D669" s="9"/>
      <c r="E669" s="8"/>
      <c r="F669" s="9"/>
      <c r="G669" s="657"/>
      <c r="H669" s="293"/>
      <c r="I669" s="293"/>
      <c r="J669" s="9"/>
      <c r="K669" s="656"/>
      <c r="L669" s="656"/>
      <c r="M669" s="656"/>
      <c r="N669" s="657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3.5" customHeight="1">
      <c r="A670" s="9"/>
      <c r="B670" s="293"/>
      <c r="C670" s="293"/>
      <c r="D670" s="9"/>
      <c r="E670" s="8"/>
      <c r="F670" s="9"/>
      <c r="G670" s="657"/>
      <c r="H670" s="293"/>
      <c r="I670" s="293"/>
      <c r="J670" s="9"/>
      <c r="K670" s="656"/>
      <c r="L670" s="656"/>
      <c r="M670" s="656"/>
      <c r="N670" s="657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3.5" customHeight="1">
      <c r="A671" s="9"/>
      <c r="B671" s="293"/>
      <c r="C671" s="293"/>
      <c r="D671" s="9"/>
      <c r="E671" s="8"/>
      <c r="F671" s="9"/>
      <c r="G671" s="657"/>
      <c r="H671" s="293"/>
      <c r="I671" s="293"/>
      <c r="J671" s="9"/>
      <c r="K671" s="656"/>
      <c r="L671" s="656"/>
      <c r="M671" s="656"/>
      <c r="N671" s="657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3.5" customHeight="1">
      <c r="A672" s="9"/>
      <c r="B672" s="293"/>
      <c r="C672" s="293"/>
      <c r="D672" s="9"/>
      <c r="E672" s="8"/>
      <c r="F672" s="9"/>
      <c r="G672" s="657"/>
      <c r="H672" s="293"/>
      <c r="I672" s="293"/>
      <c r="J672" s="9"/>
      <c r="K672" s="656"/>
      <c r="L672" s="656"/>
      <c r="M672" s="656"/>
      <c r="N672" s="657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3.5" customHeight="1">
      <c r="A673" s="9"/>
      <c r="B673" s="293"/>
      <c r="C673" s="293"/>
      <c r="D673" s="9"/>
      <c r="E673" s="8"/>
      <c r="F673" s="9"/>
      <c r="G673" s="657"/>
      <c r="H673" s="293"/>
      <c r="I673" s="293"/>
      <c r="J673" s="9"/>
      <c r="K673" s="656"/>
      <c r="L673" s="656"/>
      <c r="M673" s="656"/>
      <c r="N673" s="657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3.5" customHeight="1">
      <c r="A674" s="9"/>
      <c r="B674" s="293"/>
      <c r="C674" s="293"/>
      <c r="D674" s="9"/>
      <c r="E674" s="8"/>
      <c r="F674" s="9"/>
      <c r="G674" s="657"/>
      <c r="H674" s="293"/>
      <c r="I674" s="293"/>
      <c r="J674" s="9"/>
      <c r="K674" s="656"/>
      <c r="L674" s="656"/>
      <c r="M674" s="656"/>
      <c r="N674" s="657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3.5" customHeight="1">
      <c r="A675" s="9"/>
      <c r="B675" s="293"/>
      <c r="C675" s="293"/>
      <c r="D675" s="9"/>
      <c r="E675" s="8"/>
      <c r="F675" s="9"/>
      <c r="G675" s="657"/>
      <c r="H675" s="293"/>
      <c r="I675" s="293"/>
      <c r="J675" s="9"/>
      <c r="K675" s="656"/>
      <c r="L675" s="656"/>
      <c r="M675" s="656"/>
      <c r="N675" s="657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3.5" customHeight="1">
      <c r="A676" s="9"/>
      <c r="B676" s="293"/>
      <c r="C676" s="293"/>
      <c r="D676" s="9"/>
      <c r="E676" s="8"/>
      <c r="F676" s="9"/>
      <c r="G676" s="657"/>
      <c r="H676" s="293"/>
      <c r="I676" s="293"/>
      <c r="J676" s="9"/>
      <c r="K676" s="656"/>
      <c r="L676" s="656"/>
      <c r="M676" s="656"/>
      <c r="N676" s="657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3.5" customHeight="1">
      <c r="A677" s="9"/>
      <c r="B677" s="293"/>
      <c r="C677" s="293"/>
      <c r="D677" s="9"/>
      <c r="E677" s="8"/>
      <c r="F677" s="9"/>
      <c r="G677" s="657"/>
      <c r="H677" s="293"/>
      <c r="I677" s="293"/>
      <c r="J677" s="9"/>
      <c r="K677" s="656"/>
      <c r="L677" s="656"/>
      <c r="M677" s="656"/>
      <c r="N677" s="657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3.5" customHeight="1">
      <c r="A678" s="9"/>
      <c r="B678" s="293"/>
      <c r="C678" s="293"/>
      <c r="D678" s="9"/>
      <c r="E678" s="8"/>
      <c r="F678" s="9"/>
      <c r="G678" s="657"/>
      <c r="H678" s="293"/>
      <c r="I678" s="293"/>
      <c r="J678" s="9"/>
      <c r="K678" s="656"/>
      <c r="L678" s="656"/>
      <c r="M678" s="656"/>
      <c r="N678" s="657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3.5" customHeight="1">
      <c r="A679" s="9"/>
      <c r="B679" s="293"/>
      <c r="C679" s="293"/>
      <c r="D679" s="9"/>
      <c r="E679" s="8"/>
      <c r="F679" s="9"/>
      <c r="G679" s="657"/>
      <c r="H679" s="293"/>
      <c r="I679" s="293"/>
      <c r="J679" s="9"/>
      <c r="K679" s="656"/>
      <c r="L679" s="656"/>
      <c r="M679" s="656"/>
      <c r="N679" s="657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3.5" customHeight="1">
      <c r="A680" s="9"/>
      <c r="B680" s="293"/>
      <c r="C680" s="293"/>
      <c r="D680" s="9"/>
      <c r="E680" s="8"/>
      <c r="F680" s="9"/>
      <c r="G680" s="657"/>
      <c r="H680" s="293"/>
      <c r="I680" s="293"/>
      <c r="J680" s="9"/>
      <c r="K680" s="656"/>
      <c r="L680" s="656"/>
      <c r="M680" s="656"/>
      <c r="N680" s="657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3.5" customHeight="1">
      <c r="A681" s="9"/>
      <c r="B681" s="293"/>
      <c r="C681" s="293"/>
      <c r="D681" s="9"/>
      <c r="E681" s="8"/>
      <c r="F681" s="9"/>
      <c r="G681" s="657"/>
      <c r="H681" s="293"/>
      <c r="I681" s="293"/>
      <c r="J681" s="9"/>
      <c r="K681" s="656"/>
      <c r="L681" s="656"/>
      <c r="M681" s="656"/>
      <c r="N681" s="657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3.5" customHeight="1">
      <c r="A682" s="9"/>
      <c r="B682" s="293"/>
      <c r="C682" s="293"/>
      <c r="D682" s="9"/>
      <c r="E682" s="8"/>
      <c r="F682" s="9"/>
      <c r="G682" s="657"/>
      <c r="H682" s="293"/>
      <c r="I682" s="293"/>
      <c r="J682" s="9"/>
      <c r="K682" s="656"/>
      <c r="L682" s="656"/>
      <c r="M682" s="656"/>
      <c r="N682" s="657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3.5" customHeight="1">
      <c r="A683" s="9"/>
      <c r="B683" s="293"/>
      <c r="C683" s="293"/>
      <c r="D683" s="9"/>
      <c r="E683" s="8"/>
      <c r="F683" s="9"/>
      <c r="G683" s="657"/>
      <c r="H683" s="293"/>
      <c r="I683" s="293"/>
      <c r="J683" s="9"/>
      <c r="K683" s="656"/>
      <c r="L683" s="656"/>
      <c r="M683" s="656"/>
      <c r="N683" s="657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3.5" customHeight="1">
      <c r="A684" s="9"/>
      <c r="B684" s="293"/>
      <c r="C684" s="293"/>
      <c r="D684" s="9"/>
      <c r="E684" s="8"/>
      <c r="F684" s="9"/>
      <c r="G684" s="657"/>
      <c r="H684" s="293"/>
      <c r="I684" s="293"/>
      <c r="J684" s="9"/>
      <c r="K684" s="656"/>
      <c r="L684" s="656"/>
      <c r="M684" s="656"/>
      <c r="N684" s="657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3.5" customHeight="1">
      <c r="A685" s="9"/>
      <c r="B685" s="293"/>
      <c r="C685" s="293"/>
      <c r="D685" s="9"/>
      <c r="E685" s="8"/>
      <c r="F685" s="9"/>
      <c r="G685" s="657"/>
      <c r="H685" s="293"/>
      <c r="I685" s="293"/>
      <c r="J685" s="9"/>
      <c r="K685" s="656"/>
      <c r="L685" s="656"/>
      <c r="M685" s="656"/>
      <c r="N685" s="657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3.5" customHeight="1">
      <c r="A686" s="9"/>
      <c r="B686" s="293"/>
      <c r="C686" s="293"/>
      <c r="D686" s="9"/>
      <c r="E686" s="8"/>
      <c r="F686" s="9"/>
      <c r="G686" s="657"/>
      <c r="H686" s="293"/>
      <c r="I686" s="293"/>
      <c r="J686" s="9"/>
      <c r="K686" s="656"/>
      <c r="L686" s="656"/>
      <c r="M686" s="656"/>
      <c r="N686" s="657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3.5" customHeight="1">
      <c r="A687" s="9"/>
      <c r="B687" s="293"/>
      <c r="C687" s="293"/>
      <c r="D687" s="9"/>
      <c r="E687" s="8"/>
      <c r="F687" s="9"/>
      <c r="G687" s="657"/>
      <c r="H687" s="293"/>
      <c r="I687" s="293"/>
      <c r="J687" s="9"/>
      <c r="K687" s="656"/>
      <c r="L687" s="656"/>
      <c r="M687" s="656"/>
      <c r="N687" s="657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3.5" customHeight="1">
      <c r="A688" s="9"/>
      <c r="B688" s="293"/>
      <c r="C688" s="293"/>
      <c r="D688" s="9"/>
      <c r="E688" s="8"/>
      <c r="F688" s="9"/>
      <c r="G688" s="657"/>
      <c r="H688" s="293"/>
      <c r="I688" s="293"/>
      <c r="J688" s="9"/>
      <c r="K688" s="656"/>
      <c r="L688" s="656"/>
      <c r="M688" s="656"/>
      <c r="N688" s="657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3.5" customHeight="1">
      <c r="A689" s="9"/>
      <c r="B689" s="293"/>
      <c r="C689" s="293"/>
      <c r="D689" s="9"/>
      <c r="E689" s="8"/>
      <c r="F689" s="9"/>
      <c r="G689" s="657"/>
      <c r="H689" s="293"/>
      <c r="I689" s="293"/>
      <c r="J689" s="9"/>
      <c r="K689" s="656"/>
      <c r="L689" s="656"/>
      <c r="M689" s="656"/>
      <c r="N689" s="657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3.5" customHeight="1">
      <c r="A690" s="9"/>
      <c r="B690" s="293"/>
      <c r="C690" s="293"/>
      <c r="D690" s="9"/>
      <c r="E690" s="8"/>
      <c r="F690" s="9"/>
      <c r="G690" s="657"/>
      <c r="H690" s="293"/>
      <c r="I690" s="293"/>
      <c r="J690" s="9"/>
      <c r="K690" s="656"/>
      <c r="L690" s="656"/>
      <c r="M690" s="656"/>
      <c r="N690" s="657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3.5" customHeight="1">
      <c r="A691" s="9"/>
      <c r="B691" s="293"/>
      <c r="C691" s="293"/>
      <c r="D691" s="9"/>
      <c r="E691" s="8"/>
      <c r="F691" s="9"/>
      <c r="G691" s="657"/>
      <c r="H691" s="293"/>
      <c r="I691" s="293"/>
      <c r="J691" s="9"/>
      <c r="K691" s="656"/>
      <c r="L691" s="656"/>
      <c r="M691" s="656"/>
      <c r="N691" s="657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3.5" customHeight="1">
      <c r="A692" s="9"/>
      <c r="B692" s="293"/>
      <c r="C692" s="293"/>
      <c r="D692" s="9"/>
      <c r="E692" s="8"/>
      <c r="F692" s="9"/>
      <c r="G692" s="657"/>
      <c r="H692" s="293"/>
      <c r="I692" s="293"/>
      <c r="J692" s="9"/>
      <c r="K692" s="656"/>
      <c r="L692" s="656"/>
      <c r="M692" s="656"/>
      <c r="N692" s="657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3.5" customHeight="1">
      <c r="A693" s="9"/>
      <c r="B693" s="293"/>
      <c r="C693" s="293"/>
      <c r="D693" s="9"/>
      <c r="E693" s="8"/>
      <c r="F693" s="9"/>
      <c r="G693" s="657"/>
      <c r="H693" s="293"/>
      <c r="I693" s="293"/>
      <c r="J693" s="9"/>
      <c r="K693" s="656"/>
      <c r="L693" s="656"/>
      <c r="M693" s="656"/>
      <c r="N693" s="657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3.5" customHeight="1">
      <c r="A694" s="9"/>
      <c r="B694" s="293"/>
      <c r="C694" s="293"/>
      <c r="D694" s="9"/>
      <c r="E694" s="8"/>
      <c r="F694" s="9"/>
      <c r="G694" s="657"/>
      <c r="H694" s="293"/>
      <c r="I694" s="293"/>
      <c r="J694" s="9"/>
      <c r="K694" s="656"/>
      <c r="L694" s="656"/>
      <c r="M694" s="656"/>
      <c r="N694" s="657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3.5" customHeight="1">
      <c r="A695" s="9"/>
      <c r="B695" s="293"/>
      <c r="C695" s="293"/>
      <c r="D695" s="9"/>
      <c r="E695" s="8"/>
      <c r="F695" s="9"/>
      <c r="G695" s="657"/>
      <c r="H695" s="293"/>
      <c r="I695" s="293"/>
      <c r="J695" s="9"/>
      <c r="K695" s="656"/>
      <c r="L695" s="656"/>
      <c r="M695" s="656"/>
      <c r="N695" s="657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3.5" customHeight="1">
      <c r="A696" s="9"/>
      <c r="B696" s="293"/>
      <c r="C696" s="293"/>
      <c r="D696" s="9"/>
      <c r="E696" s="8"/>
      <c r="F696" s="9"/>
      <c r="G696" s="657"/>
      <c r="H696" s="293"/>
      <c r="I696" s="293"/>
      <c r="J696" s="9"/>
      <c r="K696" s="656"/>
      <c r="L696" s="656"/>
      <c r="M696" s="656"/>
      <c r="N696" s="657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3.5" customHeight="1">
      <c r="A697" s="9"/>
      <c r="B697" s="293"/>
      <c r="C697" s="293"/>
      <c r="D697" s="9"/>
      <c r="E697" s="8"/>
      <c r="F697" s="9"/>
      <c r="G697" s="657"/>
      <c r="H697" s="293"/>
      <c r="I697" s="293"/>
      <c r="J697" s="9"/>
      <c r="K697" s="656"/>
      <c r="L697" s="656"/>
      <c r="M697" s="656"/>
      <c r="N697" s="657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3.5" customHeight="1">
      <c r="A698" s="9"/>
      <c r="B698" s="293"/>
      <c r="C698" s="293"/>
      <c r="D698" s="9"/>
      <c r="E698" s="8"/>
      <c r="F698" s="9"/>
      <c r="G698" s="657"/>
      <c r="H698" s="293"/>
      <c r="I698" s="293"/>
      <c r="J698" s="9"/>
      <c r="K698" s="656"/>
      <c r="L698" s="656"/>
      <c r="M698" s="656"/>
      <c r="N698" s="657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3.5" customHeight="1">
      <c r="A699" s="9"/>
      <c r="B699" s="293"/>
      <c r="C699" s="293"/>
      <c r="D699" s="9"/>
      <c r="E699" s="8"/>
      <c r="F699" s="9"/>
      <c r="G699" s="657"/>
      <c r="H699" s="293"/>
      <c r="I699" s="293"/>
      <c r="J699" s="9"/>
      <c r="K699" s="656"/>
      <c r="L699" s="656"/>
      <c r="M699" s="656"/>
      <c r="N699" s="657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3.5" customHeight="1">
      <c r="A700" s="9"/>
      <c r="B700" s="293"/>
      <c r="C700" s="293"/>
      <c r="D700" s="9"/>
      <c r="E700" s="8"/>
      <c r="F700" s="9"/>
      <c r="G700" s="657"/>
      <c r="H700" s="293"/>
      <c r="I700" s="293"/>
      <c r="J700" s="9"/>
      <c r="K700" s="656"/>
      <c r="L700" s="656"/>
      <c r="M700" s="656"/>
      <c r="N700" s="657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3.5" customHeight="1">
      <c r="A701" s="9"/>
      <c r="B701" s="293"/>
      <c r="C701" s="293"/>
      <c r="D701" s="9"/>
      <c r="E701" s="8"/>
      <c r="F701" s="9"/>
      <c r="G701" s="657"/>
      <c r="H701" s="293"/>
      <c r="I701" s="293"/>
      <c r="J701" s="9"/>
      <c r="K701" s="656"/>
      <c r="L701" s="656"/>
      <c r="M701" s="656"/>
      <c r="N701" s="657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3.5" customHeight="1">
      <c r="A702" s="9"/>
      <c r="B702" s="293"/>
      <c r="C702" s="293"/>
      <c r="D702" s="9"/>
      <c r="E702" s="8"/>
      <c r="F702" s="9"/>
      <c r="G702" s="657"/>
      <c r="H702" s="293"/>
      <c r="I702" s="293"/>
      <c r="J702" s="9"/>
      <c r="K702" s="656"/>
      <c r="L702" s="656"/>
      <c r="M702" s="656"/>
      <c r="N702" s="657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3.5" customHeight="1">
      <c r="A703" s="9"/>
      <c r="B703" s="293"/>
      <c r="C703" s="293"/>
      <c r="D703" s="9"/>
      <c r="E703" s="8"/>
      <c r="F703" s="9"/>
      <c r="G703" s="657"/>
      <c r="H703" s="293"/>
      <c r="I703" s="293"/>
      <c r="J703" s="9"/>
      <c r="K703" s="656"/>
      <c r="L703" s="656"/>
      <c r="M703" s="656"/>
      <c r="N703" s="657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3.5" customHeight="1">
      <c r="A704" s="9"/>
      <c r="B704" s="293"/>
      <c r="C704" s="293"/>
      <c r="D704" s="9"/>
      <c r="E704" s="8"/>
      <c r="F704" s="9"/>
      <c r="G704" s="657"/>
      <c r="H704" s="293"/>
      <c r="I704" s="293"/>
      <c r="J704" s="9"/>
      <c r="K704" s="656"/>
      <c r="L704" s="656"/>
      <c r="M704" s="656"/>
      <c r="N704" s="657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3.5" customHeight="1">
      <c r="A705" s="9"/>
      <c r="B705" s="293"/>
      <c r="C705" s="293"/>
      <c r="D705" s="9"/>
      <c r="E705" s="8"/>
      <c r="F705" s="9"/>
      <c r="G705" s="657"/>
      <c r="H705" s="293"/>
      <c r="I705" s="293"/>
      <c r="J705" s="9"/>
      <c r="K705" s="656"/>
      <c r="L705" s="656"/>
      <c r="M705" s="656"/>
      <c r="N705" s="657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3.5" customHeight="1">
      <c r="A706" s="9"/>
      <c r="B706" s="293"/>
      <c r="C706" s="293"/>
      <c r="D706" s="9"/>
      <c r="E706" s="8"/>
      <c r="F706" s="9"/>
      <c r="G706" s="657"/>
      <c r="H706" s="293"/>
      <c r="I706" s="293"/>
      <c r="J706" s="9"/>
      <c r="K706" s="656"/>
      <c r="L706" s="656"/>
      <c r="M706" s="656"/>
      <c r="N706" s="657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3.5" customHeight="1">
      <c r="A707" s="9"/>
      <c r="B707" s="293"/>
      <c r="C707" s="293"/>
      <c r="D707" s="9"/>
      <c r="E707" s="8"/>
      <c r="F707" s="9"/>
      <c r="G707" s="657"/>
      <c r="H707" s="293"/>
      <c r="I707" s="293"/>
      <c r="J707" s="9"/>
      <c r="K707" s="656"/>
      <c r="L707" s="656"/>
      <c r="M707" s="656"/>
      <c r="N707" s="657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3.5" customHeight="1">
      <c r="A708" s="9"/>
      <c r="B708" s="293"/>
      <c r="C708" s="293"/>
      <c r="D708" s="9"/>
      <c r="E708" s="8"/>
      <c r="F708" s="9"/>
      <c r="G708" s="657"/>
      <c r="H708" s="293"/>
      <c r="I708" s="293"/>
      <c r="J708" s="9"/>
      <c r="K708" s="656"/>
      <c r="L708" s="656"/>
      <c r="M708" s="656"/>
      <c r="N708" s="657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3.5" customHeight="1">
      <c r="A709" s="9"/>
      <c r="B709" s="293"/>
      <c r="C709" s="293"/>
      <c r="D709" s="9"/>
      <c r="E709" s="8"/>
      <c r="F709" s="9"/>
      <c r="G709" s="657"/>
      <c r="H709" s="293"/>
      <c r="I709" s="293"/>
      <c r="J709" s="9"/>
      <c r="K709" s="656"/>
      <c r="L709" s="656"/>
      <c r="M709" s="656"/>
      <c r="N709" s="657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3.5" customHeight="1">
      <c r="A710" s="9"/>
      <c r="B710" s="293"/>
      <c r="C710" s="293"/>
      <c r="D710" s="9"/>
      <c r="E710" s="8"/>
      <c r="F710" s="9"/>
      <c r="G710" s="657"/>
      <c r="H710" s="293"/>
      <c r="I710" s="293"/>
      <c r="J710" s="9"/>
      <c r="K710" s="656"/>
      <c r="L710" s="656"/>
      <c r="M710" s="656"/>
      <c r="N710" s="657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3.5" customHeight="1">
      <c r="A711" s="9"/>
      <c r="B711" s="293"/>
      <c r="C711" s="293"/>
      <c r="D711" s="9"/>
      <c r="E711" s="8"/>
      <c r="F711" s="9"/>
      <c r="G711" s="657"/>
      <c r="H711" s="293"/>
      <c r="I711" s="293"/>
      <c r="J711" s="9"/>
      <c r="K711" s="656"/>
      <c r="L711" s="656"/>
      <c r="M711" s="656"/>
      <c r="N711" s="657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3.5" customHeight="1">
      <c r="A712" s="9"/>
      <c r="B712" s="293"/>
      <c r="C712" s="293"/>
      <c r="D712" s="9"/>
      <c r="E712" s="8"/>
      <c r="F712" s="9"/>
      <c r="G712" s="657"/>
      <c r="H712" s="293"/>
      <c r="I712" s="293"/>
      <c r="J712" s="9"/>
      <c r="K712" s="656"/>
      <c r="L712" s="656"/>
      <c r="M712" s="656"/>
      <c r="N712" s="657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3.5" customHeight="1">
      <c r="A713" s="9"/>
      <c r="B713" s="293"/>
      <c r="C713" s="293"/>
      <c r="D713" s="9"/>
      <c r="E713" s="8"/>
      <c r="F713" s="9"/>
      <c r="G713" s="657"/>
      <c r="H713" s="293"/>
      <c r="I713" s="293"/>
      <c r="J713" s="9"/>
      <c r="K713" s="656"/>
      <c r="L713" s="656"/>
      <c r="M713" s="656"/>
      <c r="N713" s="657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3.5" customHeight="1">
      <c r="A714" s="9"/>
      <c r="B714" s="293"/>
      <c r="C714" s="293"/>
      <c r="D714" s="9"/>
      <c r="E714" s="8"/>
      <c r="F714" s="9"/>
      <c r="G714" s="657"/>
      <c r="H714" s="293"/>
      <c r="I714" s="293"/>
      <c r="J714" s="9"/>
      <c r="K714" s="656"/>
      <c r="L714" s="656"/>
      <c r="M714" s="656"/>
      <c r="N714" s="657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3.5" customHeight="1">
      <c r="A715" s="9"/>
      <c r="B715" s="293"/>
      <c r="C715" s="293"/>
      <c r="D715" s="9"/>
      <c r="E715" s="8"/>
      <c r="F715" s="9"/>
      <c r="G715" s="657"/>
      <c r="H715" s="293"/>
      <c r="I715" s="293"/>
      <c r="J715" s="9"/>
      <c r="K715" s="656"/>
      <c r="L715" s="656"/>
      <c r="M715" s="656"/>
      <c r="N715" s="657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3.5" customHeight="1">
      <c r="A716" s="9"/>
      <c r="B716" s="293"/>
      <c r="C716" s="293"/>
      <c r="D716" s="9"/>
      <c r="E716" s="8"/>
      <c r="F716" s="9"/>
      <c r="G716" s="657"/>
      <c r="H716" s="293"/>
      <c r="I716" s="293"/>
      <c r="J716" s="9"/>
      <c r="K716" s="656"/>
      <c r="L716" s="656"/>
      <c r="M716" s="656"/>
      <c r="N716" s="657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3.5" customHeight="1">
      <c r="A717" s="9"/>
      <c r="B717" s="293"/>
      <c r="C717" s="293"/>
      <c r="D717" s="9"/>
      <c r="E717" s="8"/>
      <c r="F717" s="9"/>
      <c r="G717" s="657"/>
      <c r="H717" s="293"/>
      <c r="I717" s="293"/>
      <c r="J717" s="9"/>
      <c r="K717" s="656"/>
      <c r="L717" s="656"/>
      <c r="M717" s="656"/>
      <c r="N717" s="657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3.5" customHeight="1">
      <c r="A718" s="9"/>
      <c r="B718" s="293"/>
      <c r="C718" s="293"/>
      <c r="D718" s="9"/>
      <c r="E718" s="8"/>
      <c r="F718" s="9"/>
      <c r="G718" s="657"/>
      <c r="H718" s="293"/>
      <c r="I718" s="293"/>
      <c r="J718" s="9"/>
      <c r="K718" s="656"/>
      <c r="L718" s="656"/>
      <c r="M718" s="656"/>
      <c r="N718" s="657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3.5" customHeight="1">
      <c r="A719" s="9"/>
      <c r="B719" s="293"/>
      <c r="C719" s="293"/>
      <c r="D719" s="9"/>
      <c r="E719" s="8"/>
      <c r="F719" s="9"/>
      <c r="G719" s="657"/>
      <c r="H719" s="293"/>
      <c r="I719" s="293"/>
      <c r="J719" s="9"/>
      <c r="K719" s="656"/>
      <c r="L719" s="656"/>
      <c r="M719" s="656"/>
      <c r="N719" s="657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3.5" customHeight="1">
      <c r="A720" s="9"/>
      <c r="B720" s="293"/>
      <c r="C720" s="293"/>
      <c r="D720" s="9"/>
      <c r="E720" s="8"/>
      <c r="F720" s="9"/>
      <c r="G720" s="657"/>
      <c r="H720" s="293"/>
      <c r="I720" s="293"/>
      <c r="J720" s="9"/>
      <c r="K720" s="656"/>
      <c r="L720" s="656"/>
      <c r="M720" s="656"/>
      <c r="N720" s="657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3.5" customHeight="1">
      <c r="A721" s="9"/>
      <c r="B721" s="293"/>
      <c r="C721" s="293"/>
      <c r="D721" s="9"/>
      <c r="E721" s="8"/>
      <c r="F721" s="9"/>
      <c r="G721" s="657"/>
      <c r="H721" s="293"/>
      <c r="I721" s="293"/>
      <c r="J721" s="9"/>
      <c r="K721" s="656"/>
      <c r="L721" s="656"/>
      <c r="M721" s="656"/>
      <c r="N721" s="657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3.5" customHeight="1">
      <c r="A722" s="9"/>
      <c r="B722" s="293"/>
      <c r="C722" s="293"/>
      <c r="D722" s="9"/>
      <c r="E722" s="8"/>
      <c r="F722" s="9"/>
      <c r="G722" s="657"/>
      <c r="H722" s="293"/>
      <c r="I722" s="293"/>
      <c r="J722" s="9"/>
      <c r="K722" s="656"/>
      <c r="L722" s="656"/>
      <c r="M722" s="656"/>
      <c r="N722" s="657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3.5" customHeight="1">
      <c r="A723" s="9"/>
      <c r="B723" s="293"/>
      <c r="C723" s="293"/>
      <c r="D723" s="9"/>
      <c r="E723" s="8"/>
      <c r="F723" s="9"/>
      <c r="G723" s="657"/>
      <c r="H723" s="293"/>
      <c r="I723" s="293"/>
      <c r="J723" s="9"/>
      <c r="K723" s="656"/>
      <c r="L723" s="656"/>
      <c r="M723" s="656"/>
      <c r="N723" s="657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3.5" customHeight="1">
      <c r="A724" s="9"/>
      <c r="B724" s="293"/>
      <c r="C724" s="293"/>
      <c r="D724" s="9"/>
      <c r="E724" s="8"/>
      <c r="F724" s="9"/>
      <c r="G724" s="657"/>
      <c r="H724" s="293"/>
      <c r="I724" s="293"/>
      <c r="J724" s="9"/>
      <c r="K724" s="656"/>
      <c r="L724" s="656"/>
      <c r="M724" s="656"/>
      <c r="N724" s="657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3.5" customHeight="1">
      <c r="A725" s="9"/>
      <c r="B725" s="293"/>
      <c r="C725" s="293"/>
      <c r="D725" s="9"/>
      <c r="E725" s="8"/>
      <c r="F725" s="9"/>
      <c r="G725" s="657"/>
      <c r="H725" s="293"/>
      <c r="I725" s="293"/>
      <c r="J725" s="9"/>
      <c r="K725" s="656"/>
      <c r="L725" s="656"/>
      <c r="M725" s="656"/>
      <c r="N725" s="657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3.5" customHeight="1">
      <c r="A726" s="9"/>
      <c r="B726" s="293"/>
      <c r="C726" s="293"/>
      <c r="D726" s="9"/>
      <c r="E726" s="8"/>
      <c r="F726" s="9"/>
      <c r="G726" s="657"/>
      <c r="H726" s="293"/>
      <c r="I726" s="293"/>
      <c r="J726" s="9"/>
      <c r="K726" s="656"/>
      <c r="L726" s="656"/>
      <c r="M726" s="656"/>
      <c r="N726" s="657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3.5" customHeight="1">
      <c r="A727" s="9"/>
      <c r="B727" s="293"/>
      <c r="C727" s="293"/>
      <c r="D727" s="9"/>
      <c r="E727" s="8"/>
      <c r="F727" s="9"/>
      <c r="G727" s="657"/>
      <c r="H727" s="293"/>
      <c r="I727" s="293"/>
      <c r="J727" s="9"/>
      <c r="K727" s="656"/>
      <c r="L727" s="656"/>
      <c r="M727" s="656"/>
      <c r="N727" s="657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3.5" customHeight="1">
      <c r="A728" s="9"/>
      <c r="B728" s="293"/>
      <c r="C728" s="293"/>
      <c r="D728" s="9"/>
      <c r="E728" s="8"/>
      <c r="F728" s="9"/>
      <c r="G728" s="657"/>
      <c r="H728" s="293"/>
      <c r="I728" s="293"/>
      <c r="J728" s="9"/>
      <c r="K728" s="656"/>
      <c r="L728" s="656"/>
      <c r="M728" s="656"/>
      <c r="N728" s="657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3.5" customHeight="1">
      <c r="A729" s="9"/>
      <c r="B729" s="293"/>
      <c r="C729" s="293"/>
      <c r="D729" s="9"/>
      <c r="E729" s="8"/>
      <c r="F729" s="9"/>
      <c r="G729" s="657"/>
      <c r="H729" s="293"/>
      <c r="I729" s="293"/>
      <c r="J729" s="9"/>
      <c r="K729" s="656"/>
      <c r="L729" s="656"/>
      <c r="M729" s="656"/>
      <c r="N729" s="657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3.5" customHeight="1">
      <c r="A730" s="9"/>
      <c r="B730" s="293"/>
      <c r="C730" s="293"/>
      <c r="D730" s="9"/>
      <c r="E730" s="8"/>
      <c r="F730" s="9"/>
      <c r="G730" s="657"/>
      <c r="H730" s="293"/>
      <c r="I730" s="293"/>
      <c r="J730" s="9"/>
      <c r="K730" s="656"/>
      <c r="L730" s="656"/>
      <c r="M730" s="656"/>
      <c r="N730" s="657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3.5" customHeight="1">
      <c r="A731" s="9"/>
      <c r="B731" s="293"/>
      <c r="C731" s="293"/>
      <c r="D731" s="9"/>
      <c r="E731" s="8"/>
      <c r="F731" s="9"/>
      <c r="G731" s="657"/>
      <c r="H731" s="293"/>
      <c r="I731" s="293"/>
      <c r="J731" s="9"/>
      <c r="K731" s="656"/>
      <c r="L731" s="656"/>
      <c r="M731" s="656"/>
      <c r="N731" s="657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3.5" customHeight="1">
      <c r="A732" s="9"/>
      <c r="B732" s="293"/>
      <c r="C732" s="293"/>
      <c r="D732" s="9"/>
      <c r="E732" s="8"/>
      <c r="F732" s="9"/>
      <c r="G732" s="657"/>
      <c r="H732" s="293"/>
      <c r="I732" s="293"/>
      <c r="J732" s="9"/>
      <c r="K732" s="656"/>
      <c r="L732" s="656"/>
      <c r="M732" s="656"/>
      <c r="N732" s="657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3.5" customHeight="1">
      <c r="A733" s="9"/>
      <c r="B733" s="293"/>
      <c r="C733" s="293"/>
      <c r="D733" s="9"/>
      <c r="E733" s="8"/>
      <c r="F733" s="9"/>
      <c r="G733" s="657"/>
      <c r="H733" s="293"/>
      <c r="I733" s="293"/>
      <c r="J733" s="9"/>
      <c r="K733" s="656"/>
      <c r="L733" s="656"/>
      <c r="M733" s="656"/>
      <c r="N733" s="657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3.5" customHeight="1">
      <c r="A734" s="9"/>
      <c r="B734" s="293"/>
      <c r="C734" s="293"/>
      <c r="D734" s="9"/>
      <c r="E734" s="8"/>
      <c r="F734" s="9"/>
      <c r="G734" s="657"/>
      <c r="H734" s="293"/>
      <c r="I734" s="293"/>
      <c r="J734" s="9"/>
      <c r="K734" s="656"/>
      <c r="L734" s="656"/>
      <c r="M734" s="656"/>
      <c r="N734" s="657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3.5" customHeight="1">
      <c r="A735" s="9"/>
      <c r="B735" s="293"/>
      <c r="C735" s="293"/>
      <c r="D735" s="9"/>
      <c r="E735" s="8"/>
      <c r="F735" s="9"/>
      <c r="G735" s="657"/>
      <c r="H735" s="293"/>
      <c r="I735" s="293"/>
      <c r="J735" s="9"/>
      <c r="K735" s="656"/>
      <c r="L735" s="656"/>
      <c r="M735" s="656"/>
      <c r="N735" s="657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3.5" customHeight="1">
      <c r="A736" s="9"/>
      <c r="B736" s="293"/>
      <c r="C736" s="293"/>
      <c r="D736" s="9"/>
      <c r="E736" s="8"/>
      <c r="F736" s="9"/>
      <c r="G736" s="657"/>
      <c r="H736" s="293"/>
      <c r="I736" s="293"/>
      <c r="J736" s="9"/>
      <c r="K736" s="656"/>
      <c r="L736" s="656"/>
      <c r="M736" s="656"/>
      <c r="N736" s="657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3.5" customHeight="1">
      <c r="A737" s="9"/>
      <c r="B737" s="293"/>
      <c r="C737" s="293"/>
      <c r="D737" s="9"/>
      <c r="E737" s="8"/>
      <c r="F737" s="9"/>
      <c r="G737" s="657"/>
      <c r="H737" s="293"/>
      <c r="I737" s="293"/>
      <c r="J737" s="9"/>
      <c r="K737" s="656"/>
      <c r="L737" s="656"/>
      <c r="M737" s="656"/>
      <c r="N737" s="657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3.5" customHeight="1">
      <c r="A738" s="9"/>
      <c r="B738" s="293"/>
      <c r="C738" s="293"/>
      <c r="D738" s="9"/>
      <c r="E738" s="8"/>
      <c r="F738" s="9"/>
      <c r="G738" s="657"/>
      <c r="H738" s="293"/>
      <c r="I738" s="293"/>
      <c r="J738" s="9"/>
      <c r="K738" s="656"/>
      <c r="L738" s="656"/>
      <c r="M738" s="656"/>
      <c r="N738" s="657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3.5" customHeight="1">
      <c r="A739" s="9"/>
      <c r="B739" s="293"/>
      <c r="C739" s="293"/>
      <c r="D739" s="9"/>
      <c r="E739" s="8"/>
      <c r="F739" s="9"/>
      <c r="G739" s="657"/>
      <c r="H739" s="293"/>
      <c r="I739" s="293"/>
      <c r="J739" s="9"/>
      <c r="K739" s="656"/>
      <c r="L739" s="656"/>
      <c r="M739" s="656"/>
      <c r="N739" s="657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3.5" customHeight="1">
      <c r="A740" s="9"/>
      <c r="B740" s="293"/>
      <c r="C740" s="293"/>
      <c r="D740" s="9"/>
      <c r="E740" s="8"/>
      <c r="F740" s="9"/>
      <c r="G740" s="657"/>
      <c r="H740" s="293"/>
      <c r="I740" s="293"/>
      <c r="J740" s="9"/>
      <c r="K740" s="656"/>
      <c r="L740" s="656"/>
      <c r="M740" s="656"/>
      <c r="N740" s="657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3.5" customHeight="1">
      <c r="A741" s="9"/>
      <c r="B741" s="293"/>
      <c r="C741" s="293"/>
      <c r="D741" s="9"/>
      <c r="E741" s="8"/>
      <c r="F741" s="9"/>
      <c r="G741" s="657"/>
      <c r="H741" s="293"/>
      <c r="I741" s="293"/>
      <c r="J741" s="9"/>
      <c r="K741" s="656"/>
      <c r="L741" s="656"/>
      <c r="M741" s="656"/>
      <c r="N741" s="657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3.5" customHeight="1">
      <c r="A742" s="9"/>
      <c r="B742" s="293"/>
      <c r="C742" s="293"/>
      <c r="D742" s="9"/>
      <c r="E742" s="8"/>
      <c r="F742" s="9"/>
      <c r="G742" s="657"/>
      <c r="H742" s="293"/>
      <c r="I742" s="293"/>
      <c r="J742" s="9"/>
      <c r="K742" s="656"/>
      <c r="L742" s="656"/>
      <c r="M742" s="656"/>
      <c r="N742" s="657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3.5" customHeight="1">
      <c r="A743" s="9"/>
      <c r="B743" s="293"/>
      <c r="C743" s="293"/>
      <c r="D743" s="9"/>
      <c r="E743" s="8"/>
      <c r="F743" s="9"/>
      <c r="G743" s="657"/>
      <c r="H743" s="293"/>
      <c r="I743" s="293"/>
      <c r="J743" s="9"/>
      <c r="K743" s="656"/>
      <c r="L743" s="656"/>
      <c r="M743" s="656"/>
      <c r="N743" s="657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3.5" customHeight="1">
      <c r="A744" s="9"/>
      <c r="B744" s="293"/>
      <c r="C744" s="293"/>
      <c r="D744" s="9"/>
      <c r="E744" s="8"/>
      <c r="F744" s="9"/>
      <c r="G744" s="657"/>
      <c r="H744" s="293"/>
      <c r="I744" s="293"/>
      <c r="J744" s="9"/>
      <c r="K744" s="656"/>
      <c r="L744" s="656"/>
      <c r="M744" s="656"/>
      <c r="N744" s="657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3.5" customHeight="1">
      <c r="A745" s="9"/>
      <c r="B745" s="293"/>
      <c r="C745" s="293"/>
      <c r="D745" s="9"/>
      <c r="E745" s="8"/>
      <c r="F745" s="9"/>
      <c r="G745" s="657"/>
      <c r="H745" s="293"/>
      <c r="I745" s="293"/>
      <c r="J745" s="9"/>
      <c r="K745" s="656"/>
      <c r="L745" s="656"/>
      <c r="M745" s="656"/>
      <c r="N745" s="657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3.5" customHeight="1">
      <c r="A746" s="9"/>
      <c r="B746" s="293"/>
      <c r="C746" s="293"/>
      <c r="D746" s="9"/>
      <c r="E746" s="8"/>
      <c r="F746" s="9"/>
      <c r="G746" s="657"/>
      <c r="H746" s="293"/>
      <c r="I746" s="293"/>
      <c r="J746" s="9"/>
      <c r="K746" s="656"/>
      <c r="L746" s="656"/>
      <c r="M746" s="656"/>
      <c r="N746" s="657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3.5" customHeight="1">
      <c r="A747" s="9"/>
      <c r="B747" s="293"/>
      <c r="C747" s="293"/>
      <c r="D747" s="9"/>
      <c r="E747" s="8"/>
      <c r="F747" s="9"/>
      <c r="G747" s="657"/>
      <c r="H747" s="293"/>
      <c r="I747" s="293"/>
      <c r="J747" s="9"/>
      <c r="K747" s="656"/>
      <c r="L747" s="656"/>
      <c r="M747" s="656"/>
      <c r="N747" s="657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3.5" customHeight="1">
      <c r="A748" s="9"/>
      <c r="B748" s="293"/>
      <c r="C748" s="293"/>
      <c r="D748" s="9"/>
      <c r="E748" s="8"/>
      <c r="F748" s="9"/>
      <c r="G748" s="657"/>
      <c r="H748" s="293"/>
      <c r="I748" s="293"/>
      <c r="J748" s="9"/>
      <c r="K748" s="656"/>
      <c r="L748" s="656"/>
      <c r="M748" s="656"/>
      <c r="N748" s="657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3.5" customHeight="1">
      <c r="A749" s="9"/>
      <c r="B749" s="293"/>
      <c r="C749" s="293"/>
      <c r="D749" s="9"/>
      <c r="E749" s="8"/>
      <c r="F749" s="9"/>
      <c r="G749" s="657"/>
      <c r="H749" s="293"/>
      <c r="I749" s="293"/>
      <c r="J749" s="9"/>
      <c r="K749" s="656"/>
      <c r="L749" s="656"/>
      <c r="M749" s="656"/>
      <c r="N749" s="657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3.5" customHeight="1">
      <c r="A750" s="9"/>
      <c r="B750" s="293"/>
      <c r="C750" s="293"/>
      <c r="D750" s="9"/>
      <c r="E750" s="8"/>
      <c r="F750" s="9"/>
      <c r="G750" s="657"/>
      <c r="H750" s="293"/>
      <c r="I750" s="293"/>
      <c r="J750" s="9"/>
      <c r="K750" s="656"/>
      <c r="L750" s="656"/>
      <c r="M750" s="656"/>
      <c r="N750" s="657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3.5" customHeight="1">
      <c r="A751" s="9"/>
      <c r="B751" s="293"/>
      <c r="C751" s="293"/>
      <c r="D751" s="9"/>
      <c r="E751" s="8"/>
      <c r="F751" s="9"/>
      <c r="G751" s="657"/>
      <c r="H751" s="293"/>
      <c r="I751" s="293"/>
      <c r="J751" s="9"/>
      <c r="K751" s="656"/>
      <c r="L751" s="656"/>
      <c r="M751" s="656"/>
      <c r="N751" s="657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3.5" customHeight="1">
      <c r="A752" s="9"/>
      <c r="B752" s="293"/>
      <c r="C752" s="293"/>
      <c r="D752" s="9"/>
      <c r="E752" s="8"/>
      <c r="F752" s="9"/>
      <c r="G752" s="657"/>
      <c r="H752" s="293"/>
      <c r="I752" s="293"/>
      <c r="J752" s="9"/>
      <c r="K752" s="656"/>
      <c r="L752" s="656"/>
      <c r="M752" s="656"/>
      <c r="N752" s="657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3.5" customHeight="1">
      <c r="A753" s="9"/>
      <c r="B753" s="293"/>
      <c r="C753" s="293"/>
      <c r="D753" s="9"/>
      <c r="E753" s="8"/>
      <c r="F753" s="9"/>
      <c r="G753" s="657"/>
      <c r="H753" s="293"/>
      <c r="I753" s="293"/>
      <c r="J753" s="9"/>
      <c r="K753" s="656"/>
      <c r="L753" s="656"/>
      <c r="M753" s="656"/>
      <c r="N753" s="657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3.5" customHeight="1">
      <c r="A754" s="9"/>
      <c r="B754" s="293"/>
      <c r="C754" s="293"/>
      <c r="D754" s="9"/>
      <c r="E754" s="8"/>
      <c r="F754" s="9"/>
      <c r="G754" s="657"/>
      <c r="H754" s="293"/>
      <c r="I754" s="293"/>
      <c r="J754" s="9"/>
      <c r="K754" s="656"/>
      <c r="L754" s="656"/>
      <c r="M754" s="656"/>
      <c r="N754" s="657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3.5" customHeight="1">
      <c r="A755" s="9"/>
      <c r="B755" s="293"/>
      <c r="C755" s="293"/>
      <c r="D755" s="9"/>
      <c r="E755" s="8"/>
      <c r="F755" s="9"/>
      <c r="G755" s="657"/>
      <c r="H755" s="293"/>
      <c r="I755" s="293"/>
      <c r="J755" s="9"/>
      <c r="K755" s="656"/>
      <c r="L755" s="656"/>
      <c r="M755" s="656"/>
      <c r="N755" s="657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3.5" customHeight="1">
      <c r="A756" s="9"/>
      <c r="B756" s="293"/>
      <c r="C756" s="293"/>
      <c r="D756" s="9"/>
      <c r="E756" s="8"/>
      <c r="F756" s="9"/>
      <c r="G756" s="657"/>
      <c r="H756" s="293"/>
      <c r="I756" s="293"/>
      <c r="J756" s="9"/>
      <c r="K756" s="656"/>
      <c r="L756" s="656"/>
      <c r="M756" s="656"/>
      <c r="N756" s="657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3.5" customHeight="1">
      <c r="A757" s="9"/>
      <c r="B757" s="293"/>
      <c r="C757" s="293"/>
      <c r="D757" s="9"/>
      <c r="E757" s="8"/>
      <c r="F757" s="9"/>
      <c r="G757" s="657"/>
      <c r="H757" s="293"/>
      <c r="I757" s="293"/>
      <c r="J757" s="9"/>
      <c r="K757" s="656"/>
      <c r="L757" s="656"/>
      <c r="M757" s="656"/>
      <c r="N757" s="657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3.5" customHeight="1">
      <c r="A758" s="9"/>
      <c r="B758" s="293"/>
      <c r="C758" s="293"/>
      <c r="D758" s="9"/>
      <c r="E758" s="8"/>
      <c r="F758" s="9"/>
      <c r="G758" s="657"/>
      <c r="H758" s="293"/>
      <c r="I758" s="293"/>
      <c r="J758" s="9"/>
      <c r="K758" s="656"/>
      <c r="L758" s="656"/>
      <c r="M758" s="656"/>
      <c r="N758" s="657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3.5" customHeight="1">
      <c r="A759" s="9"/>
      <c r="B759" s="293"/>
      <c r="C759" s="293"/>
      <c r="D759" s="9"/>
      <c r="E759" s="8"/>
      <c r="F759" s="9"/>
      <c r="G759" s="657"/>
      <c r="H759" s="293"/>
      <c r="I759" s="293"/>
      <c r="J759" s="9"/>
      <c r="K759" s="656"/>
      <c r="L759" s="656"/>
      <c r="M759" s="656"/>
      <c r="N759" s="657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3.5" customHeight="1">
      <c r="A760" s="9"/>
      <c r="B760" s="293"/>
      <c r="C760" s="293"/>
      <c r="D760" s="9"/>
      <c r="E760" s="8"/>
      <c r="F760" s="9"/>
      <c r="G760" s="657"/>
      <c r="H760" s="293"/>
      <c r="I760" s="293"/>
      <c r="J760" s="9"/>
      <c r="K760" s="656"/>
      <c r="L760" s="656"/>
      <c r="M760" s="656"/>
      <c r="N760" s="657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3.5" customHeight="1">
      <c r="A761" s="9"/>
      <c r="B761" s="293"/>
      <c r="C761" s="293"/>
      <c r="D761" s="9"/>
      <c r="E761" s="8"/>
      <c r="F761" s="9"/>
      <c r="G761" s="657"/>
      <c r="H761" s="293"/>
      <c r="I761" s="293"/>
      <c r="J761" s="9"/>
      <c r="K761" s="656"/>
      <c r="L761" s="656"/>
      <c r="M761" s="656"/>
      <c r="N761" s="657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3.5" customHeight="1">
      <c r="A762" s="9"/>
      <c r="B762" s="293"/>
      <c r="C762" s="293"/>
      <c r="D762" s="9"/>
      <c r="E762" s="8"/>
      <c r="F762" s="9"/>
      <c r="G762" s="657"/>
      <c r="H762" s="293"/>
      <c r="I762" s="293"/>
      <c r="J762" s="9"/>
      <c r="K762" s="656"/>
      <c r="L762" s="656"/>
      <c r="M762" s="656"/>
      <c r="N762" s="657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3.5" customHeight="1">
      <c r="A763" s="9"/>
      <c r="B763" s="293"/>
      <c r="C763" s="293"/>
      <c r="D763" s="9"/>
      <c r="E763" s="8"/>
      <c r="F763" s="9"/>
      <c r="G763" s="657"/>
      <c r="H763" s="293"/>
      <c r="I763" s="293"/>
      <c r="J763" s="9"/>
      <c r="K763" s="656"/>
      <c r="L763" s="656"/>
      <c r="M763" s="656"/>
      <c r="N763" s="657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3.5" customHeight="1">
      <c r="A764" s="9"/>
      <c r="B764" s="293"/>
      <c r="C764" s="293"/>
      <c r="D764" s="9"/>
      <c r="E764" s="8"/>
      <c r="F764" s="9"/>
      <c r="G764" s="657"/>
      <c r="H764" s="293"/>
      <c r="I764" s="293"/>
      <c r="J764" s="9"/>
      <c r="K764" s="656"/>
      <c r="L764" s="656"/>
      <c r="M764" s="656"/>
      <c r="N764" s="657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3.5" customHeight="1">
      <c r="A765" s="9"/>
      <c r="B765" s="293"/>
      <c r="C765" s="293"/>
      <c r="D765" s="9"/>
      <c r="E765" s="8"/>
      <c r="F765" s="9"/>
      <c r="G765" s="657"/>
      <c r="H765" s="293"/>
      <c r="I765" s="293"/>
      <c r="J765" s="9"/>
      <c r="K765" s="656"/>
      <c r="L765" s="656"/>
      <c r="M765" s="656"/>
      <c r="N765" s="657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3.5" customHeight="1">
      <c r="A766" s="9"/>
      <c r="B766" s="293"/>
      <c r="C766" s="293"/>
      <c r="D766" s="9"/>
      <c r="E766" s="8"/>
      <c r="F766" s="9"/>
      <c r="G766" s="657"/>
      <c r="H766" s="293"/>
      <c r="I766" s="293"/>
      <c r="J766" s="9"/>
      <c r="K766" s="656"/>
      <c r="L766" s="656"/>
      <c r="M766" s="656"/>
      <c r="N766" s="657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3.5" customHeight="1">
      <c r="A767" s="9"/>
      <c r="B767" s="293"/>
      <c r="C767" s="293"/>
      <c r="D767" s="9"/>
      <c r="E767" s="8"/>
      <c r="F767" s="9"/>
      <c r="G767" s="657"/>
      <c r="H767" s="293"/>
      <c r="I767" s="293"/>
      <c r="J767" s="9"/>
      <c r="K767" s="656"/>
      <c r="L767" s="656"/>
      <c r="M767" s="656"/>
      <c r="N767" s="657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3.5" customHeight="1">
      <c r="A768" s="9"/>
      <c r="B768" s="293"/>
      <c r="C768" s="293"/>
      <c r="D768" s="9"/>
      <c r="E768" s="8"/>
      <c r="F768" s="9"/>
      <c r="G768" s="657"/>
      <c r="H768" s="293"/>
      <c r="I768" s="293"/>
      <c r="J768" s="9"/>
      <c r="K768" s="656"/>
      <c r="L768" s="656"/>
      <c r="M768" s="656"/>
      <c r="N768" s="657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3.5" customHeight="1">
      <c r="A769" s="9"/>
      <c r="B769" s="293"/>
      <c r="C769" s="293"/>
      <c r="D769" s="9"/>
      <c r="E769" s="8"/>
      <c r="F769" s="9"/>
      <c r="G769" s="657"/>
      <c r="H769" s="293"/>
      <c r="I769" s="293"/>
      <c r="J769" s="9"/>
      <c r="K769" s="656"/>
      <c r="L769" s="656"/>
      <c r="M769" s="656"/>
      <c r="N769" s="657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3.5" customHeight="1">
      <c r="A770" s="9"/>
      <c r="B770" s="293"/>
      <c r="C770" s="293"/>
      <c r="D770" s="9"/>
      <c r="E770" s="8"/>
      <c r="F770" s="9"/>
      <c r="G770" s="657"/>
      <c r="H770" s="293"/>
      <c r="I770" s="293"/>
      <c r="J770" s="9"/>
      <c r="K770" s="656"/>
      <c r="L770" s="656"/>
      <c r="M770" s="656"/>
      <c r="N770" s="657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3.5" customHeight="1">
      <c r="A771" s="9"/>
      <c r="B771" s="293"/>
      <c r="C771" s="293"/>
      <c r="D771" s="9"/>
      <c r="E771" s="8"/>
      <c r="F771" s="9"/>
      <c r="G771" s="657"/>
      <c r="H771" s="293"/>
      <c r="I771" s="293"/>
      <c r="J771" s="9"/>
      <c r="K771" s="656"/>
      <c r="L771" s="656"/>
      <c r="M771" s="656"/>
      <c r="N771" s="657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3.5" customHeight="1">
      <c r="A772" s="9"/>
      <c r="B772" s="293"/>
      <c r="C772" s="293"/>
      <c r="D772" s="9"/>
      <c r="E772" s="8"/>
      <c r="F772" s="9"/>
      <c r="G772" s="657"/>
      <c r="H772" s="293"/>
      <c r="I772" s="293"/>
      <c r="J772" s="9"/>
      <c r="K772" s="656"/>
      <c r="L772" s="656"/>
      <c r="M772" s="656"/>
      <c r="N772" s="657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3.5" customHeight="1">
      <c r="A773" s="9"/>
      <c r="B773" s="293"/>
      <c r="C773" s="293"/>
      <c r="D773" s="9"/>
      <c r="E773" s="8"/>
      <c r="F773" s="9"/>
      <c r="G773" s="657"/>
      <c r="H773" s="293"/>
      <c r="I773" s="293"/>
      <c r="J773" s="9"/>
      <c r="K773" s="656"/>
      <c r="L773" s="656"/>
      <c r="M773" s="656"/>
      <c r="N773" s="657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3.5" customHeight="1">
      <c r="A774" s="9"/>
      <c r="B774" s="293"/>
      <c r="C774" s="293"/>
      <c r="D774" s="9"/>
      <c r="E774" s="8"/>
      <c r="F774" s="9"/>
      <c r="G774" s="657"/>
      <c r="H774" s="293"/>
      <c r="I774" s="293"/>
      <c r="J774" s="9"/>
      <c r="K774" s="656"/>
      <c r="L774" s="656"/>
      <c r="M774" s="656"/>
      <c r="N774" s="657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3.5" customHeight="1">
      <c r="A775" s="9"/>
      <c r="B775" s="293"/>
      <c r="C775" s="293"/>
      <c r="D775" s="9"/>
      <c r="E775" s="8"/>
      <c r="F775" s="9"/>
      <c r="G775" s="657"/>
      <c r="H775" s="293"/>
      <c r="I775" s="293"/>
      <c r="J775" s="9"/>
      <c r="K775" s="656"/>
      <c r="L775" s="656"/>
      <c r="M775" s="656"/>
      <c r="N775" s="657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3.5" customHeight="1">
      <c r="A776" s="9"/>
      <c r="B776" s="293"/>
      <c r="C776" s="293"/>
      <c r="D776" s="9"/>
      <c r="E776" s="8"/>
      <c r="F776" s="9"/>
      <c r="G776" s="657"/>
      <c r="H776" s="293"/>
      <c r="I776" s="293"/>
      <c r="J776" s="9"/>
      <c r="K776" s="656"/>
      <c r="L776" s="656"/>
      <c r="M776" s="656"/>
      <c r="N776" s="657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3.5" customHeight="1">
      <c r="A777" s="9"/>
      <c r="B777" s="293"/>
      <c r="C777" s="293"/>
      <c r="D777" s="9"/>
      <c r="E777" s="8"/>
      <c r="F777" s="9"/>
      <c r="G777" s="657"/>
      <c r="H777" s="293"/>
      <c r="I777" s="293"/>
      <c r="J777" s="9"/>
      <c r="K777" s="656"/>
      <c r="L777" s="656"/>
      <c r="M777" s="656"/>
      <c r="N777" s="657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3.5" customHeight="1">
      <c r="A778" s="9"/>
      <c r="B778" s="293"/>
      <c r="C778" s="293"/>
      <c r="D778" s="9"/>
      <c r="E778" s="8"/>
      <c r="F778" s="9"/>
      <c r="G778" s="657"/>
      <c r="H778" s="293"/>
      <c r="I778" s="293"/>
      <c r="J778" s="9"/>
      <c r="K778" s="656"/>
      <c r="L778" s="656"/>
      <c r="M778" s="656"/>
      <c r="N778" s="657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3.5" customHeight="1">
      <c r="A779" s="9"/>
      <c r="B779" s="293"/>
      <c r="C779" s="293"/>
      <c r="D779" s="9"/>
      <c r="E779" s="8"/>
      <c r="F779" s="9"/>
      <c r="G779" s="657"/>
      <c r="H779" s="293"/>
      <c r="I779" s="293"/>
      <c r="J779" s="9"/>
      <c r="K779" s="656"/>
      <c r="L779" s="656"/>
      <c r="M779" s="656"/>
      <c r="N779" s="657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3.5" customHeight="1">
      <c r="A780" s="9"/>
      <c r="B780" s="293"/>
      <c r="C780" s="293"/>
      <c r="D780" s="9"/>
      <c r="E780" s="8"/>
      <c r="F780" s="9"/>
      <c r="G780" s="657"/>
      <c r="H780" s="293"/>
      <c r="I780" s="293"/>
      <c r="J780" s="9"/>
      <c r="K780" s="656"/>
      <c r="L780" s="656"/>
      <c r="M780" s="656"/>
      <c r="N780" s="657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3.5" customHeight="1">
      <c r="A781" s="9"/>
      <c r="B781" s="293"/>
      <c r="C781" s="293"/>
      <c r="D781" s="9"/>
      <c r="E781" s="8"/>
      <c r="F781" s="9"/>
      <c r="G781" s="657"/>
      <c r="H781" s="293"/>
      <c r="I781" s="293"/>
      <c r="J781" s="9"/>
      <c r="K781" s="656"/>
      <c r="L781" s="656"/>
      <c r="M781" s="656"/>
      <c r="N781" s="657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3.5" customHeight="1">
      <c r="A782" s="9"/>
      <c r="B782" s="293"/>
      <c r="C782" s="293"/>
      <c r="D782" s="9"/>
      <c r="E782" s="8"/>
      <c r="F782" s="9"/>
      <c r="G782" s="657"/>
      <c r="H782" s="293"/>
      <c r="I782" s="293"/>
      <c r="J782" s="9"/>
      <c r="K782" s="656"/>
      <c r="L782" s="656"/>
      <c r="M782" s="656"/>
      <c r="N782" s="657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3.5" customHeight="1">
      <c r="A783" s="9"/>
      <c r="B783" s="293"/>
      <c r="C783" s="293"/>
      <c r="D783" s="9"/>
      <c r="E783" s="8"/>
      <c r="F783" s="9"/>
      <c r="G783" s="657"/>
      <c r="H783" s="293"/>
      <c r="I783" s="293"/>
      <c r="J783" s="9"/>
      <c r="K783" s="656"/>
      <c r="L783" s="656"/>
      <c r="M783" s="656"/>
      <c r="N783" s="657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3.5" customHeight="1">
      <c r="A784" s="9"/>
      <c r="B784" s="293"/>
      <c r="C784" s="293"/>
      <c r="D784" s="9"/>
      <c r="E784" s="8"/>
      <c r="F784" s="9"/>
      <c r="G784" s="657"/>
      <c r="H784" s="293"/>
      <c r="I784" s="293"/>
      <c r="J784" s="9"/>
      <c r="K784" s="656"/>
      <c r="L784" s="656"/>
      <c r="M784" s="656"/>
      <c r="N784" s="657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3.5" customHeight="1">
      <c r="A785" s="9"/>
      <c r="B785" s="293"/>
      <c r="C785" s="293"/>
      <c r="D785" s="9"/>
      <c r="E785" s="8"/>
      <c r="F785" s="9"/>
      <c r="G785" s="657"/>
      <c r="H785" s="293"/>
      <c r="I785" s="293"/>
      <c r="J785" s="9"/>
      <c r="K785" s="656"/>
      <c r="L785" s="656"/>
      <c r="M785" s="656"/>
      <c r="N785" s="657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3.5" customHeight="1">
      <c r="A786" s="9"/>
      <c r="B786" s="293"/>
      <c r="C786" s="293"/>
      <c r="D786" s="9"/>
      <c r="E786" s="8"/>
      <c r="F786" s="9"/>
      <c r="G786" s="657"/>
      <c r="H786" s="293"/>
      <c r="I786" s="293"/>
      <c r="J786" s="9"/>
      <c r="K786" s="656"/>
      <c r="L786" s="656"/>
      <c r="M786" s="656"/>
      <c r="N786" s="657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3.5" customHeight="1">
      <c r="A787" s="9"/>
      <c r="B787" s="293"/>
      <c r="C787" s="293"/>
      <c r="D787" s="9"/>
      <c r="E787" s="8"/>
      <c r="F787" s="9"/>
      <c r="G787" s="657"/>
      <c r="H787" s="293"/>
      <c r="I787" s="293"/>
      <c r="J787" s="9"/>
      <c r="K787" s="656"/>
      <c r="L787" s="656"/>
      <c r="M787" s="656"/>
      <c r="N787" s="657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3.5" customHeight="1">
      <c r="A788" s="9"/>
      <c r="B788" s="293"/>
      <c r="C788" s="293"/>
      <c r="D788" s="9"/>
      <c r="E788" s="8"/>
      <c r="F788" s="9"/>
      <c r="G788" s="657"/>
      <c r="H788" s="293"/>
      <c r="I788" s="293"/>
      <c r="J788" s="9"/>
      <c r="K788" s="656"/>
      <c r="L788" s="656"/>
      <c r="M788" s="656"/>
      <c r="N788" s="657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3.5" customHeight="1">
      <c r="A789" s="9"/>
      <c r="B789" s="293"/>
      <c r="C789" s="293"/>
      <c r="D789" s="9"/>
      <c r="E789" s="8"/>
      <c r="F789" s="9"/>
      <c r="G789" s="657"/>
      <c r="H789" s="293"/>
      <c r="I789" s="293"/>
      <c r="J789" s="9"/>
      <c r="K789" s="656"/>
      <c r="L789" s="656"/>
      <c r="M789" s="656"/>
      <c r="N789" s="657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3.5" customHeight="1">
      <c r="A790" s="9"/>
      <c r="B790" s="293"/>
      <c r="C790" s="293"/>
      <c r="D790" s="9"/>
      <c r="E790" s="8"/>
      <c r="F790" s="9"/>
      <c r="G790" s="657"/>
      <c r="H790" s="293"/>
      <c r="I790" s="293"/>
      <c r="J790" s="9"/>
      <c r="K790" s="656"/>
      <c r="L790" s="656"/>
      <c r="M790" s="656"/>
      <c r="N790" s="657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3.5" customHeight="1">
      <c r="A791" s="9"/>
      <c r="B791" s="293"/>
      <c r="C791" s="293"/>
      <c r="D791" s="9"/>
      <c r="E791" s="8"/>
      <c r="F791" s="9"/>
      <c r="G791" s="657"/>
      <c r="H791" s="293"/>
      <c r="I791" s="293"/>
      <c r="J791" s="9"/>
      <c r="K791" s="656"/>
      <c r="L791" s="656"/>
      <c r="M791" s="656"/>
      <c r="N791" s="657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3.5" customHeight="1">
      <c r="A792" s="9"/>
      <c r="B792" s="293"/>
      <c r="C792" s="293"/>
      <c r="D792" s="9"/>
      <c r="E792" s="8"/>
      <c r="F792" s="9"/>
      <c r="G792" s="657"/>
      <c r="H792" s="293"/>
      <c r="I792" s="293"/>
      <c r="J792" s="9"/>
      <c r="K792" s="656"/>
      <c r="L792" s="656"/>
      <c r="M792" s="656"/>
      <c r="N792" s="657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3.5" customHeight="1">
      <c r="A793" s="9"/>
      <c r="B793" s="293"/>
      <c r="C793" s="293"/>
      <c r="D793" s="9"/>
      <c r="E793" s="8"/>
      <c r="F793" s="9"/>
      <c r="G793" s="657"/>
      <c r="H793" s="293"/>
      <c r="I793" s="293"/>
      <c r="J793" s="9"/>
      <c r="K793" s="656"/>
      <c r="L793" s="656"/>
      <c r="M793" s="656"/>
      <c r="N793" s="657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3.5" customHeight="1">
      <c r="A794" s="9"/>
      <c r="B794" s="293"/>
      <c r="C794" s="293"/>
      <c r="D794" s="9"/>
      <c r="E794" s="8"/>
      <c r="F794" s="9"/>
      <c r="G794" s="657"/>
      <c r="H794" s="293"/>
      <c r="I794" s="293"/>
      <c r="J794" s="9"/>
      <c r="K794" s="656"/>
      <c r="L794" s="656"/>
      <c r="M794" s="656"/>
      <c r="N794" s="657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3.5" customHeight="1">
      <c r="A795" s="9"/>
      <c r="B795" s="293"/>
      <c r="C795" s="293"/>
      <c r="D795" s="9"/>
      <c r="E795" s="8"/>
      <c r="F795" s="9"/>
      <c r="G795" s="657"/>
      <c r="H795" s="293"/>
      <c r="I795" s="293"/>
      <c r="J795" s="9"/>
      <c r="K795" s="656"/>
      <c r="L795" s="656"/>
      <c r="M795" s="656"/>
      <c r="N795" s="657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3.5" customHeight="1">
      <c r="A796" s="9"/>
      <c r="B796" s="293"/>
      <c r="C796" s="293"/>
      <c r="D796" s="9"/>
      <c r="E796" s="8"/>
      <c r="F796" s="9"/>
      <c r="G796" s="657"/>
      <c r="H796" s="293"/>
      <c r="I796" s="293"/>
      <c r="J796" s="9"/>
      <c r="K796" s="656"/>
      <c r="L796" s="656"/>
      <c r="M796" s="656"/>
      <c r="N796" s="657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3.5" customHeight="1">
      <c r="A797" s="9"/>
      <c r="B797" s="293"/>
      <c r="C797" s="293"/>
      <c r="D797" s="9"/>
      <c r="E797" s="8"/>
      <c r="F797" s="9"/>
      <c r="G797" s="657"/>
      <c r="H797" s="293"/>
      <c r="I797" s="293"/>
      <c r="J797" s="9"/>
      <c r="K797" s="656"/>
      <c r="L797" s="656"/>
      <c r="M797" s="656"/>
      <c r="N797" s="657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3.5" customHeight="1">
      <c r="A798" s="9"/>
      <c r="B798" s="293"/>
      <c r="C798" s="293"/>
      <c r="D798" s="9"/>
      <c r="E798" s="8"/>
      <c r="F798" s="9"/>
      <c r="G798" s="657"/>
      <c r="H798" s="293"/>
      <c r="I798" s="293"/>
      <c r="J798" s="9"/>
      <c r="K798" s="656"/>
      <c r="L798" s="656"/>
      <c r="M798" s="656"/>
      <c r="N798" s="657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3.5" customHeight="1">
      <c r="A799" s="9"/>
      <c r="B799" s="293"/>
      <c r="C799" s="293"/>
      <c r="D799" s="9"/>
      <c r="E799" s="8"/>
      <c r="F799" s="9"/>
      <c r="G799" s="657"/>
      <c r="H799" s="293"/>
      <c r="I799" s="293"/>
      <c r="J799" s="9"/>
      <c r="K799" s="656"/>
      <c r="L799" s="656"/>
      <c r="M799" s="656"/>
      <c r="N799" s="657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3.5" customHeight="1">
      <c r="A800" s="9"/>
      <c r="B800" s="293"/>
      <c r="C800" s="293"/>
      <c r="D800" s="9"/>
      <c r="E800" s="8"/>
      <c r="F800" s="9"/>
      <c r="G800" s="657"/>
      <c r="H800" s="293"/>
      <c r="I800" s="293"/>
      <c r="J800" s="9"/>
      <c r="K800" s="656"/>
      <c r="L800" s="656"/>
      <c r="M800" s="656"/>
      <c r="N800" s="657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3.5" customHeight="1">
      <c r="A801" s="9"/>
      <c r="B801" s="293"/>
      <c r="C801" s="293"/>
      <c r="D801" s="9"/>
      <c r="E801" s="8"/>
      <c r="F801" s="9"/>
      <c r="G801" s="657"/>
      <c r="H801" s="293"/>
      <c r="I801" s="293"/>
      <c r="J801" s="9"/>
      <c r="K801" s="656"/>
      <c r="L801" s="656"/>
      <c r="M801" s="656"/>
      <c r="N801" s="657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3.5" customHeight="1">
      <c r="A802" s="9"/>
      <c r="B802" s="293"/>
      <c r="C802" s="293"/>
      <c r="D802" s="9"/>
      <c r="E802" s="8"/>
      <c r="F802" s="9"/>
      <c r="G802" s="657"/>
      <c r="H802" s="293"/>
      <c r="I802" s="293"/>
      <c r="J802" s="9"/>
      <c r="K802" s="656"/>
      <c r="L802" s="656"/>
      <c r="M802" s="656"/>
      <c r="N802" s="657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3.5" customHeight="1">
      <c r="A803" s="9"/>
      <c r="B803" s="293"/>
      <c r="C803" s="293"/>
      <c r="D803" s="9"/>
      <c r="E803" s="8"/>
      <c r="F803" s="9"/>
      <c r="G803" s="657"/>
      <c r="H803" s="293"/>
      <c r="I803" s="293"/>
      <c r="J803" s="9"/>
      <c r="K803" s="656"/>
      <c r="L803" s="656"/>
      <c r="M803" s="656"/>
      <c r="N803" s="657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3.5" customHeight="1">
      <c r="A804" s="9"/>
      <c r="B804" s="293"/>
      <c r="C804" s="293"/>
      <c r="D804" s="9"/>
      <c r="E804" s="8"/>
      <c r="F804" s="9"/>
      <c r="G804" s="657"/>
      <c r="H804" s="293"/>
      <c r="I804" s="293"/>
      <c r="J804" s="9"/>
      <c r="K804" s="656"/>
      <c r="L804" s="656"/>
      <c r="M804" s="656"/>
      <c r="N804" s="657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3.5" customHeight="1">
      <c r="A805" s="9"/>
      <c r="B805" s="293"/>
      <c r="C805" s="293"/>
      <c r="D805" s="9"/>
      <c r="E805" s="8"/>
      <c r="F805" s="9"/>
      <c r="G805" s="657"/>
      <c r="H805" s="293"/>
      <c r="I805" s="293"/>
      <c r="J805" s="9"/>
      <c r="K805" s="656"/>
      <c r="L805" s="656"/>
      <c r="M805" s="656"/>
      <c r="N805" s="657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3.5" customHeight="1">
      <c r="A806" s="9"/>
      <c r="B806" s="293"/>
      <c r="C806" s="293"/>
      <c r="D806" s="9"/>
      <c r="E806" s="8"/>
      <c r="F806" s="9"/>
      <c r="G806" s="657"/>
      <c r="H806" s="293"/>
      <c r="I806" s="293"/>
      <c r="J806" s="9"/>
      <c r="K806" s="656"/>
      <c r="L806" s="656"/>
      <c r="M806" s="656"/>
      <c r="N806" s="657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3.5" customHeight="1">
      <c r="A807" s="9"/>
      <c r="B807" s="293"/>
      <c r="C807" s="293"/>
      <c r="D807" s="9"/>
      <c r="E807" s="8"/>
      <c r="F807" s="9"/>
      <c r="G807" s="657"/>
      <c r="H807" s="293"/>
      <c r="I807" s="293"/>
      <c r="J807" s="9"/>
      <c r="K807" s="656"/>
      <c r="L807" s="656"/>
      <c r="M807" s="656"/>
      <c r="N807" s="657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3.5" customHeight="1">
      <c r="A808" s="9"/>
      <c r="B808" s="293"/>
      <c r="C808" s="293"/>
      <c r="D808" s="9"/>
      <c r="E808" s="8"/>
      <c r="F808" s="9"/>
      <c r="G808" s="657"/>
      <c r="H808" s="293"/>
      <c r="I808" s="293"/>
      <c r="J808" s="9"/>
      <c r="K808" s="656"/>
      <c r="L808" s="656"/>
      <c r="M808" s="656"/>
      <c r="N808" s="657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3.5" customHeight="1">
      <c r="A809" s="9"/>
      <c r="B809" s="293"/>
      <c r="C809" s="293"/>
      <c r="D809" s="9"/>
      <c r="E809" s="8"/>
      <c r="F809" s="9"/>
      <c r="G809" s="657"/>
      <c r="H809" s="293"/>
      <c r="I809" s="293"/>
      <c r="J809" s="9"/>
      <c r="K809" s="656"/>
      <c r="L809" s="656"/>
      <c r="M809" s="656"/>
      <c r="N809" s="657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3.5" customHeight="1">
      <c r="A810" s="9"/>
      <c r="B810" s="293"/>
      <c r="C810" s="293"/>
      <c r="D810" s="9"/>
      <c r="E810" s="8"/>
      <c r="F810" s="9"/>
      <c r="G810" s="657"/>
      <c r="H810" s="293"/>
      <c r="I810" s="293"/>
      <c r="J810" s="9"/>
      <c r="K810" s="656"/>
      <c r="L810" s="656"/>
      <c r="M810" s="656"/>
      <c r="N810" s="657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3.5" customHeight="1">
      <c r="A811" s="9"/>
      <c r="B811" s="293"/>
      <c r="C811" s="293"/>
      <c r="D811" s="9"/>
      <c r="E811" s="8"/>
      <c r="F811" s="9"/>
      <c r="G811" s="657"/>
      <c r="H811" s="293"/>
      <c r="I811" s="293"/>
      <c r="J811" s="9"/>
      <c r="K811" s="656"/>
      <c r="L811" s="656"/>
      <c r="M811" s="656"/>
      <c r="N811" s="657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3.5" customHeight="1">
      <c r="A812" s="9"/>
      <c r="B812" s="293"/>
      <c r="C812" s="293"/>
      <c r="D812" s="9"/>
      <c r="E812" s="8"/>
      <c r="F812" s="9"/>
      <c r="G812" s="657"/>
      <c r="H812" s="293"/>
      <c r="I812" s="293"/>
      <c r="J812" s="9"/>
      <c r="K812" s="656"/>
      <c r="L812" s="656"/>
      <c r="M812" s="656"/>
      <c r="N812" s="657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3.5" customHeight="1">
      <c r="A813" s="9"/>
      <c r="B813" s="293"/>
      <c r="C813" s="293"/>
      <c r="D813" s="9"/>
      <c r="E813" s="8"/>
      <c r="F813" s="9"/>
      <c r="G813" s="657"/>
      <c r="H813" s="293"/>
      <c r="I813" s="293"/>
      <c r="J813" s="9"/>
      <c r="K813" s="656"/>
      <c r="L813" s="656"/>
      <c r="M813" s="656"/>
      <c r="N813" s="657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3.5" customHeight="1">
      <c r="A814" s="9"/>
      <c r="B814" s="293"/>
      <c r="C814" s="293"/>
      <c r="D814" s="9"/>
      <c r="E814" s="8"/>
      <c r="F814" s="9"/>
      <c r="G814" s="657"/>
      <c r="H814" s="293"/>
      <c r="I814" s="293"/>
      <c r="J814" s="9"/>
      <c r="K814" s="656"/>
      <c r="L814" s="656"/>
      <c r="M814" s="656"/>
      <c r="N814" s="657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3.5" customHeight="1">
      <c r="A815" s="9"/>
      <c r="B815" s="293"/>
      <c r="C815" s="293"/>
      <c r="D815" s="9"/>
      <c r="E815" s="8"/>
      <c r="F815" s="9"/>
      <c r="G815" s="657"/>
      <c r="H815" s="293"/>
      <c r="I815" s="293"/>
      <c r="J815" s="9"/>
      <c r="K815" s="656"/>
      <c r="L815" s="656"/>
      <c r="M815" s="656"/>
      <c r="N815" s="657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3.5" customHeight="1">
      <c r="A816" s="9"/>
      <c r="B816" s="293"/>
      <c r="C816" s="293"/>
      <c r="D816" s="9"/>
      <c r="E816" s="8"/>
      <c r="F816" s="9"/>
      <c r="G816" s="657"/>
      <c r="H816" s="293"/>
      <c r="I816" s="293"/>
      <c r="J816" s="9"/>
      <c r="K816" s="656"/>
      <c r="L816" s="656"/>
      <c r="M816" s="656"/>
      <c r="N816" s="657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3.5" customHeight="1">
      <c r="A817" s="9"/>
      <c r="B817" s="293"/>
      <c r="C817" s="293"/>
      <c r="D817" s="9"/>
      <c r="E817" s="8"/>
      <c r="F817" s="9"/>
      <c r="G817" s="657"/>
      <c r="H817" s="293"/>
      <c r="I817" s="293"/>
      <c r="J817" s="9"/>
      <c r="K817" s="656"/>
      <c r="L817" s="656"/>
      <c r="M817" s="656"/>
      <c r="N817" s="657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3.5" customHeight="1">
      <c r="A818" s="9"/>
      <c r="B818" s="293"/>
      <c r="C818" s="293"/>
      <c r="D818" s="9"/>
      <c r="E818" s="8"/>
      <c r="F818" s="9"/>
      <c r="G818" s="657"/>
      <c r="H818" s="293"/>
      <c r="I818" s="293"/>
      <c r="J818" s="9"/>
      <c r="K818" s="656"/>
      <c r="L818" s="656"/>
      <c r="M818" s="656"/>
      <c r="N818" s="657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3.5" customHeight="1">
      <c r="A819" s="9"/>
      <c r="B819" s="293"/>
      <c r="C819" s="293"/>
      <c r="D819" s="9"/>
      <c r="E819" s="8"/>
      <c r="F819" s="9"/>
      <c r="G819" s="657"/>
      <c r="H819" s="293"/>
      <c r="I819" s="293"/>
      <c r="J819" s="9"/>
      <c r="K819" s="656"/>
      <c r="L819" s="656"/>
      <c r="M819" s="656"/>
      <c r="N819" s="657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3.5" customHeight="1">
      <c r="A820" s="9"/>
      <c r="B820" s="293"/>
      <c r="C820" s="293"/>
      <c r="D820" s="9"/>
      <c r="E820" s="8"/>
      <c r="F820" s="9"/>
      <c r="G820" s="657"/>
      <c r="H820" s="293"/>
      <c r="I820" s="293"/>
      <c r="J820" s="9"/>
      <c r="K820" s="656"/>
      <c r="L820" s="656"/>
      <c r="M820" s="656"/>
      <c r="N820" s="657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3.5" customHeight="1">
      <c r="A821" s="9"/>
      <c r="B821" s="293"/>
      <c r="C821" s="293"/>
      <c r="D821" s="9"/>
      <c r="E821" s="8"/>
      <c r="F821" s="9"/>
      <c r="G821" s="657"/>
      <c r="H821" s="293"/>
      <c r="I821" s="293"/>
      <c r="J821" s="9"/>
      <c r="K821" s="656"/>
      <c r="L821" s="656"/>
      <c r="M821" s="656"/>
      <c r="N821" s="657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3.5" customHeight="1">
      <c r="A822" s="9"/>
      <c r="B822" s="293"/>
      <c r="C822" s="293"/>
      <c r="D822" s="9"/>
      <c r="E822" s="8"/>
      <c r="F822" s="9"/>
      <c r="G822" s="657"/>
      <c r="H822" s="293"/>
      <c r="I822" s="293"/>
      <c r="J822" s="9"/>
      <c r="K822" s="656"/>
      <c r="L822" s="656"/>
      <c r="M822" s="656"/>
      <c r="N822" s="657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3.5" customHeight="1">
      <c r="A823" s="9"/>
      <c r="B823" s="293"/>
      <c r="C823" s="293"/>
      <c r="D823" s="9"/>
      <c r="E823" s="8"/>
      <c r="F823" s="9"/>
      <c r="G823" s="657"/>
      <c r="H823" s="293"/>
      <c r="I823" s="293"/>
      <c r="J823" s="9"/>
      <c r="K823" s="656"/>
      <c r="L823" s="656"/>
      <c r="M823" s="656"/>
      <c r="N823" s="657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3.5" customHeight="1">
      <c r="A824" s="9"/>
      <c r="B824" s="293"/>
      <c r="C824" s="293"/>
      <c r="D824" s="9"/>
      <c r="E824" s="8"/>
      <c r="F824" s="9"/>
      <c r="G824" s="657"/>
      <c r="H824" s="293"/>
      <c r="I824" s="293"/>
      <c r="J824" s="9"/>
      <c r="K824" s="656"/>
      <c r="L824" s="656"/>
      <c r="M824" s="656"/>
      <c r="N824" s="657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3.5" customHeight="1">
      <c r="A825" s="9"/>
      <c r="B825" s="293"/>
      <c r="C825" s="293"/>
      <c r="D825" s="9"/>
      <c r="E825" s="8"/>
      <c r="F825" s="9"/>
      <c r="G825" s="657"/>
      <c r="H825" s="293"/>
      <c r="I825" s="293"/>
      <c r="J825" s="9"/>
      <c r="K825" s="656"/>
      <c r="L825" s="656"/>
      <c r="M825" s="656"/>
      <c r="N825" s="657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3.5" customHeight="1">
      <c r="A826" s="9"/>
      <c r="B826" s="293"/>
      <c r="C826" s="293"/>
      <c r="D826" s="9"/>
      <c r="E826" s="8"/>
      <c r="F826" s="9"/>
      <c r="G826" s="657"/>
      <c r="H826" s="293"/>
      <c r="I826" s="293"/>
      <c r="J826" s="9"/>
      <c r="K826" s="656"/>
      <c r="L826" s="656"/>
      <c r="M826" s="656"/>
      <c r="N826" s="657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3.5" customHeight="1">
      <c r="A827" s="9"/>
      <c r="B827" s="293"/>
      <c r="C827" s="293"/>
      <c r="D827" s="9"/>
      <c r="E827" s="8"/>
      <c r="F827" s="9"/>
      <c r="G827" s="657"/>
      <c r="H827" s="293"/>
      <c r="I827" s="293"/>
      <c r="J827" s="9"/>
      <c r="K827" s="656"/>
      <c r="L827" s="656"/>
      <c r="M827" s="656"/>
      <c r="N827" s="657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3.5" customHeight="1">
      <c r="A828" s="9"/>
      <c r="B828" s="293"/>
      <c r="C828" s="293"/>
      <c r="D828" s="9"/>
      <c r="E828" s="8"/>
      <c r="F828" s="9"/>
      <c r="G828" s="657"/>
      <c r="H828" s="293"/>
      <c r="I828" s="293"/>
      <c r="J828" s="9"/>
      <c r="K828" s="656"/>
      <c r="L828" s="656"/>
      <c r="M828" s="656"/>
      <c r="N828" s="657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3.5" customHeight="1">
      <c r="A829" s="9"/>
      <c r="B829" s="293"/>
      <c r="C829" s="293"/>
      <c r="D829" s="9"/>
      <c r="E829" s="8"/>
      <c r="F829" s="9"/>
      <c r="G829" s="657"/>
      <c r="H829" s="293"/>
      <c r="I829" s="293"/>
      <c r="J829" s="9"/>
      <c r="K829" s="656"/>
      <c r="L829" s="656"/>
      <c r="M829" s="656"/>
      <c r="N829" s="657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3.5" customHeight="1">
      <c r="A830" s="9"/>
      <c r="B830" s="293"/>
      <c r="C830" s="293"/>
      <c r="D830" s="9"/>
      <c r="E830" s="8"/>
      <c r="F830" s="9"/>
      <c r="G830" s="657"/>
      <c r="H830" s="293"/>
      <c r="I830" s="293"/>
      <c r="J830" s="9"/>
      <c r="K830" s="656"/>
      <c r="L830" s="656"/>
      <c r="M830" s="656"/>
      <c r="N830" s="657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3.5" customHeight="1">
      <c r="A831" s="9"/>
      <c r="B831" s="293"/>
      <c r="C831" s="293"/>
      <c r="D831" s="9"/>
      <c r="E831" s="8"/>
      <c r="F831" s="9"/>
      <c r="G831" s="657"/>
      <c r="H831" s="293"/>
      <c r="I831" s="293"/>
      <c r="J831" s="9"/>
      <c r="K831" s="656"/>
      <c r="L831" s="656"/>
      <c r="M831" s="656"/>
      <c r="N831" s="657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3.5" customHeight="1">
      <c r="A832" s="9"/>
      <c r="B832" s="293"/>
      <c r="C832" s="293"/>
      <c r="D832" s="9"/>
      <c r="E832" s="8"/>
      <c r="F832" s="9"/>
      <c r="G832" s="657"/>
      <c r="H832" s="293"/>
      <c r="I832" s="293"/>
      <c r="J832" s="9"/>
      <c r="K832" s="656"/>
      <c r="L832" s="656"/>
      <c r="M832" s="656"/>
      <c r="N832" s="657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3.5" customHeight="1">
      <c r="A833" s="9"/>
      <c r="B833" s="293"/>
      <c r="C833" s="293"/>
      <c r="D833" s="9"/>
      <c r="E833" s="8"/>
      <c r="F833" s="9"/>
      <c r="G833" s="657"/>
      <c r="H833" s="293"/>
      <c r="I833" s="293"/>
      <c r="J833" s="9"/>
      <c r="K833" s="656"/>
      <c r="L833" s="656"/>
      <c r="M833" s="656"/>
      <c r="N833" s="657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3.5" customHeight="1">
      <c r="A834" s="9"/>
      <c r="B834" s="293"/>
      <c r="C834" s="293"/>
      <c r="D834" s="9"/>
      <c r="E834" s="8"/>
      <c r="F834" s="9"/>
      <c r="G834" s="657"/>
      <c r="H834" s="293"/>
      <c r="I834" s="293"/>
      <c r="J834" s="9"/>
      <c r="K834" s="656"/>
      <c r="L834" s="656"/>
      <c r="M834" s="656"/>
      <c r="N834" s="657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3.5" customHeight="1">
      <c r="A835" s="9"/>
      <c r="B835" s="293"/>
      <c r="C835" s="293"/>
      <c r="D835" s="9"/>
      <c r="E835" s="8"/>
      <c r="F835" s="9"/>
      <c r="G835" s="657"/>
      <c r="H835" s="293"/>
      <c r="I835" s="293"/>
      <c r="J835" s="9"/>
      <c r="K835" s="656"/>
      <c r="L835" s="656"/>
      <c r="M835" s="656"/>
      <c r="N835" s="657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3.5" customHeight="1">
      <c r="A836" s="9"/>
      <c r="B836" s="293"/>
      <c r="C836" s="293"/>
      <c r="D836" s="9"/>
      <c r="E836" s="8"/>
      <c r="F836" s="9"/>
      <c r="G836" s="657"/>
      <c r="H836" s="293"/>
      <c r="I836" s="293"/>
      <c r="J836" s="9"/>
      <c r="K836" s="656"/>
      <c r="L836" s="656"/>
      <c r="M836" s="656"/>
      <c r="N836" s="657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3.5" customHeight="1">
      <c r="A837" s="9"/>
      <c r="B837" s="293"/>
      <c r="C837" s="293"/>
      <c r="D837" s="9"/>
      <c r="E837" s="8"/>
      <c r="F837" s="9"/>
      <c r="G837" s="657"/>
      <c r="H837" s="293"/>
      <c r="I837" s="293"/>
      <c r="J837" s="9"/>
      <c r="K837" s="656"/>
      <c r="L837" s="656"/>
      <c r="M837" s="656"/>
      <c r="N837" s="657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3.5" customHeight="1">
      <c r="A838" s="9"/>
      <c r="B838" s="293"/>
      <c r="C838" s="293"/>
      <c r="D838" s="9"/>
      <c r="E838" s="8"/>
      <c r="F838" s="9"/>
      <c r="G838" s="657"/>
      <c r="H838" s="293"/>
      <c r="I838" s="293"/>
      <c r="J838" s="9"/>
      <c r="K838" s="656"/>
      <c r="L838" s="656"/>
      <c r="M838" s="656"/>
      <c r="N838" s="657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3.5" customHeight="1">
      <c r="A839" s="9"/>
      <c r="B839" s="293"/>
      <c r="C839" s="293"/>
      <c r="D839" s="9"/>
      <c r="E839" s="8"/>
      <c r="F839" s="9"/>
      <c r="G839" s="657"/>
      <c r="H839" s="293"/>
      <c r="I839" s="293"/>
      <c r="J839" s="9"/>
      <c r="K839" s="656"/>
      <c r="L839" s="656"/>
      <c r="M839" s="656"/>
      <c r="N839" s="657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3.5" customHeight="1">
      <c r="A840" s="9"/>
      <c r="B840" s="293"/>
      <c r="C840" s="293"/>
      <c r="D840" s="9"/>
      <c r="E840" s="8"/>
      <c r="F840" s="9"/>
      <c r="G840" s="657"/>
      <c r="H840" s="293"/>
      <c r="I840" s="293"/>
      <c r="J840" s="9"/>
      <c r="K840" s="656"/>
      <c r="L840" s="656"/>
      <c r="M840" s="656"/>
      <c r="N840" s="657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3.5" customHeight="1">
      <c r="A841" s="9"/>
      <c r="B841" s="293"/>
      <c r="C841" s="293"/>
      <c r="D841" s="9"/>
      <c r="E841" s="8"/>
      <c r="F841" s="9"/>
      <c r="G841" s="657"/>
      <c r="H841" s="293"/>
      <c r="I841" s="293"/>
      <c r="J841" s="9"/>
      <c r="K841" s="656"/>
      <c r="L841" s="656"/>
      <c r="M841" s="656"/>
      <c r="N841" s="657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3.5" customHeight="1">
      <c r="A842" s="9"/>
      <c r="B842" s="293"/>
      <c r="C842" s="293"/>
      <c r="D842" s="9"/>
      <c r="E842" s="8"/>
      <c r="F842" s="9"/>
      <c r="G842" s="657"/>
      <c r="H842" s="293"/>
      <c r="I842" s="293"/>
      <c r="J842" s="9"/>
      <c r="K842" s="656"/>
      <c r="L842" s="656"/>
      <c r="M842" s="656"/>
      <c r="N842" s="657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3.5" customHeight="1">
      <c r="A843" s="9"/>
      <c r="B843" s="293"/>
      <c r="C843" s="293"/>
      <c r="D843" s="9"/>
      <c r="E843" s="8"/>
      <c r="F843" s="9"/>
      <c r="G843" s="657"/>
      <c r="H843" s="293"/>
      <c r="I843" s="293"/>
      <c r="J843" s="9"/>
      <c r="K843" s="656"/>
      <c r="L843" s="656"/>
      <c r="M843" s="656"/>
      <c r="N843" s="657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3.5" customHeight="1">
      <c r="A844" s="9"/>
      <c r="B844" s="293"/>
      <c r="C844" s="293"/>
      <c r="D844" s="9"/>
      <c r="E844" s="8"/>
      <c r="F844" s="9"/>
      <c r="G844" s="657"/>
      <c r="H844" s="293"/>
      <c r="I844" s="293"/>
      <c r="J844" s="9"/>
      <c r="K844" s="656"/>
      <c r="L844" s="656"/>
      <c r="M844" s="656"/>
      <c r="N844" s="657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3.5" customHeight="1">
      <c r="A845" s="9"/>
      <c r="B845" s="293"/>
      <c r="C845" s="293"/>
      <c r="D845" s="9"/>
      <c r="E845" s="8"/>
      <c r="F845" s="9"/>
      <c r="G845" s="657"/>
      <c r="H845" s="293"/>
      <c r="I845" s="293"/>
      <c r="J845" s="9"/>
      <c r="K845" s="656"/>
      <c r="L845" s="656"/>
      <c r="M845" s="656"/>
      <c r="N845" s="657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3.5" customHeight="1">
      <c r="A846" s="9"/>
      <c r="B846" s="293"/>
      <c r="C846" s="293"/>
      <c r="D846" s="9"/>
      <c r="E846" s="8"/>
      <c r="F846" s="9"/>
      <c r="G846" s="657"/>
      <c r="H846" s="293"/>
      <c r="I846" s="293"/>
      <c r="J846" s="9"/>
      <c r="K846" s="656"/>
      <c r="L846" s="656"/>
      <c r="M846" s="656"/>
      <c r="N846" s="657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3.5" customHeight="1">
      <c r="A847" s="9"/>
      <c r="B847" s="293"/>
      <c r="C847" s="293"/>
      <c r="D847" s="9"/>
      <c r="E847" s="8"/>
      <c r="F847" s="9"/>
      <c r="G847" s="657"/>
      <c r="H847" s="293"/>
      <c r="I847" s="293"/>
      <c r="J847" s="9"/>
      <c r="K847" s="656"/>
      <c r="L847" s="656"/>
      <c r="M847" s="656"/>
      <c r="N847" s="657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3.5" customHeight="1">
      <c r="A848" s="9"/>
      <c r="B848" s="293"/>
      <c r="C848" s="293"/>
      <c r="D848" s="9"/>
      <c r="E848" s="8"/>
      <c r="F848" s="9"/>
      <c r="G848" s="657"/>
      <c r="H848" s="293"/>
      <c r="I848" s="293"/>
      <c r="J848" s="9"/>
      <c r="K848" s="656"/>
      <c r="L848" s="656"/>
      <c r="M848" s="656"/>
      <c r="N848" s="657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3.5" customHeight="1">
      <c r="A849" s="9"/>
      <c r="B849" s="293"/>
      <c r="C849" s="293"/>
      <c r="D849" s="9"/>
      <c r="E849" s="8"/>
      <c r="F849" s="9"/>
      <c r="G849" s="657"/>
      <c r="H849" s="293"/>
      <c r="I849" s="293"/>
      <c r="J849" s="9"/>
      <c r="K849" s="656"/>
      <c r="L849" s="656"/>
      <c r="M849" s="656"/>
      <c r="N849" s="657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3.5" customHeight="1">
      <c r="A850" s="9"/>
      <c r="B850" s="293"/>
      <c r="C850" s="293"/>
      <c r="D850" s="9"/>
      <c r="E850" s="8"/>
      <c r="F850" s="9"/>
      <c r="G850" s="657"/>
      <c r="H850" s="293"/>
      <c r="I850" s="293"/>
      <c r="J850" s="9"/>
      <c r="K850" s="656"/>
      <c r="L850" s="656"/>
      <c r="M850" s="656"/>
      <c r="N850" s="657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3.5" customHeight="1">
      <c r="A851" s="9"/>
      <c r="B851" s="293"/>
      <c r="C851" s="293"/>
      <c r="D851" s="9"/>
      <c r="E851" s="8"/>
      <c r="F851" s="9"/>
      <c r="G851" s="657"/>
      <c r="H851" s="293"/>
      <c r="I851" s="293"/>
      <c r="J851" s="9"/>
      <c r="K851" s="656"/>
      <c r="L851" s="656"/>
      <c r="M851" s="656"/>
      <c r="N851" s="657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3.5" customHeight="1">
      <c r="A852" s="9"/>
      <c r="B852" s="293"/>
      <c r="C852" s="293"/>
      <c r="D852" s="9"/>
      <c r="E852" s="8"/>
      <c r="F852" s="9"/>
      <c r="G852" s="657"/>
      <c r="H852" s="293"/>
      <c r="I852" s="293"/>
      <c r="J852" s="9"/>
      <c r="K852" s="656"/>
      <c r="L852" s="656"/>
      <c r="M852" s="656"/>
      <c r="N852" s="657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3.5" customHeight="1">
      <c r="A853" s="9"/>
      <c r="B853" s="293"/>
      <c r="C853" s="293"/>
      <c r="D853" s="9"/>
      <c r="E853" s="8"/>
      <c r="F853" s="9"/>
      <c r="G853" s="657"/>
      <c r="H853" s="293"/>
      <c r="I853" s="293"/>
      <c r="J853" s="9"/>
      <c r="K853" s="656"/>
      <c r="L853" s="656"/>
      <c r="M853" s="656"/>
      <c r="N853" s="657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3.5" customHeight="1">
      <c r="A854" s="9"/>
      <c r="B854" s="293"/>
      <c r="C854" s="293"/>
      <c r="D854" s="9"/>
      <c r="E854" s="8"/>
      <c r="F854" s="9"/>
      <c r="G854" s="657"/>
      <c r="H854" s="293"/>
      <c r="I854" s="293"/>
      <c r="J854" s="9"/>
      <c r="K854" s="656"/>
      <c r="L854" s="656"/>
      <c r="M854" s="656"/>
      <c r="N854" s="657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3.5" customHeight="1">
      <c r="A855" s="9"/>
      <c r="B855" s="293"/>
      <c r="C855" s="293"/>
      <c r="D855" s="9"/>
      <c r="E855" s="8"/>
      <c r="F855" s="9"/>
      <c r="G855" s="657"/>
      <c r="H855" s="293"/>
      <c r="I855" s="293"/>
      <c r="J855" s="9"/>
      <c r="K855" s="656"/>
      <c r="L855" s="656"/>
      <c r="M855" s="656"/>
      <c r="N855" s="657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3.5" customHeight="1">
      <c r="A856" s="9"/>
      <c r="B856" s="293"/>
      <c r="C856" s="293"/>
      <c r="D856" s="9"/>
      <c r="E856" s="8"/>
      <c r="F856" s="9"/>
      <c r="G856" s="657"/>
      <c r="H856" s="293"/>
      <c r="I856" s="293"/>
      <c r="J856" s="9"/>
      <c r="K856" s="656"/>
      <c r="L856" s="656"/>
      <c r="M856" s="656"/>
      <c r="N856" s="657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3.5" customHeight="1">
      <c r="A857" s="9"/>
      <c r="B857" s="293"/>
      <c r="C857" s="293"/>
      <c r="D857" s="9"/>
      <c r="E857" s="8"/>
      <c r="F857" s="9"/>
      <c r="G857" s="657"/>
      <c r="H857" s="293"/>
      <c r="I857" s="293"/>
      <c r="J857" s="9"/>
      <c r="K857" s="656"/>
      <c r="L857" s="656"/>
      <c r="M857" s="656"/>
      <c r="N857" s="657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3.5" customHeight="1">
      <c r="A858" s="9"/>
      <c r="B858" s="293"/>
      <c r="C858" s="293"/>
      <c r="D858" s="9"/>
      <c r="E858" s="8"/>
      <c r="F858" s="9"/>
      <c r="G858" s="657"/>
      <c r="H858" s="293"/>
      <c r="I858" s="293"/>
      <c r="J858" s="9"/>
      <c r="K858" s="656"/>
      <c r="L858" s="656"/>
      <c r="M858" s="656"/>
      <c r="N858" s="657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3.5" customHeight="1">
      <c r="A859" s="9"/>
      <c r="B859" s="293"/>
      <c r="C859" s="293"/>
      <c r="D859" s="9"/>
      <c r="E859" s="8"/>
      <c r="F859" s="9"/>
      <c r="G859" s="657"/>
      <c r="H859" s="293"/>
      <c r="I859" s="293"/>
      <c r="J859" s="9"/>
      <c r="K859" s="656"/>
      <c r="L859" s="656"/>
      <c r="M859" s="656"/>
      <c r="N859" s="657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3.5" customHeight="1">
      <c r="A860" s="9"/>
      <c r="B860" s="293"/>
      <c r="C860" s="293"/>
      <c r="D860" s="9"/>
      <c r="E860" s="8"/>
      <c r="F860" s="9"/>
      <c r="G860" s="657"/>
      <c r="H860" s="293"/>
      <c r="I860" s="293"/>
      <c r="J860" s="9"/>
      <c r="K860" s="656"/>
      <c r="L860" s="656"/>
      <c r="M860" s="656"/>
      <c r="N860" s="657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3.5" customHeight="1">
      <c r="A861" s="9"/>
      <c r="B861" s="293"/>
      <c r="C861" s="293"/>
      <c r="D861" s="9"/>
      <c r="E861" s="8"/>
      <c r="F861" s="9"/>
      <c r="G861" s="657"/>
      <c r="H861" s="293"/>
      <c r="I861" s="293"/>
      <c r="J861" s="9"/>
      <c r="K861" s="656"/>
      <c r="L861" s="656"/>
      <c r="M861" s="656"/>
      <c r="N861" s="657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3.5" customHeight="1">
      <c r="A862" s="9"/>
      <c r="B862" s="293"/>
      <c r="C862" s="293"/>
      <c r="D862" s="9"/>
      <c r="E862" s="8"/>
      <c r="F862" s="9"/>
      <c r="G862" s="657"/>
      <c r="H862" s="293"/>
      <c r="I862" s="293"/>
      <c r="J862" s="9"/>
      <c r="K862" s="656"/>
      <c r="L862" s="656"/>
      <c r="M862" s="656"/>
      <c r="N862" s="657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3.5" customHeight="1">
      <c r="A863" s="9"/>
      <c r="B863" s="293"/>
      <c r="C863" s="293"/>
      <c r="D863" s="9"/>
      <c r="E863" s="8"/>
      <c r="F863" s="9"/>
      <c r="G863" s="657"/>
      <c r="H863" s="293"/>
      <c r="I863" s="293"/>
      <c r="J863" s="9"/>
      <c r="K863" s="656"/>
      <c r="L863" s="656"/>
      <c r="M863" s="656"/>
      <c r="N863" s="657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3.5" customHeight="1">
      <c r="A864" s="9"/>
      <c r="B864" s="293"/>
      <c r="C864" s="293"/>
      <c r="D864" s="9"/>
      <c r="E864" s="8"/>
      <c r="F864" s="9"/>
      <c r="G864" s="657"/>
      <c r="H864" s="293"/>
      <c r="I864" s="293"/>
      <c r="J864" s="9"/>
      <c r="K864" s="656"/>
      <c r="L864" s="656"/>
      <c r="M864" s="656"/>
      <c r="N864" s="657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3.5" customHeight="1">
      <c r="A865" s="9"/>
      <c r="B865" s="293"/>
      <c r="C865" s="293"/>
      <c r="D865" s="9"/>
      <c r="E865" s="8"/>
      <c r="F865" s="9"/>
      <c r="G865" s="657"/>
      <c r="H865" s="293"/>
      <c r="I865" s="293"/>
      <c r="J865" s="9"/>
      <c r="K865" s="656"/>
      <c r="L865" s="656"/>
      <c r="M865" s="656"/>
      <c r="N865" s="657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3.5" customHeight="1">
      <c r="A866" s="9"/>
      <c r="B866" s="293"/>
      <c r="C866" s="293"/>
      <c r="D866" s="9"/>
      <c r="E866" s="8"/>
      <c r="F866" s="9"/>
      <c r="G866" s="657"/>
      <c r="H866" s="293"/>
      <c r="I866" s="293"/>
      <c r="J866" s="9"/>
      <c r="K866" s="656"/>
      <c r="L866" s="656"/>
      <c r="M866" s="656"/>
      <c r="N866" s="657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3.5" customHeight="1">
      <c r="A867" s="9"/>
      <c r="B867" s="293"/>
      <c r="C867" s="293"/>
      <c r="D867" s="9"/>
      <c r="E867" s="8"/>
      <c r="F867" s="9"/>
      <c r="G867" s="657"/>
      <c r="H867" s="293"/>
      <c r="I867" s="293"/>
      <c r="J867" s="9"/>
      <c r="K867" s="656"/>
      <c r="L867" s="656"/>
      <c r="M867" s="656"/>
      <c r="N867" s="657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3.5" customHeight="1">
      <c r="A868" s="9"/>
      <c r="B868" s="293"/>
      <c r="C868" s="293"/>
      <c r="D868" s="9"/>
      <c r="E868" s="8"/>
      <c r="F868" s="9"/>
      <c r="G868" s="657"/>
      <c r="H868" s="293"/>
      <c r="I868" s="293"/>
      <c r="J868" s="9"/>
      <c r="K868" s="656"/>
      <c r="L868" s="656"/>
      <c r="M868" s="656"/>
      <c r="N868" s="657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3.5" customHeight="1">
      <c r="A869" s="9"/>
      <c r="B869" s="293"/>
      <c r="C869" s="293"/>
      <c r="D869" s="9"/>
      <c r="E869" s="8"/>
      <c r="F869" s="9"/>
      <c r="G869" s="657"/>
      <c r="H869" s="293"/>
      <c r="I869" s="293"/>
      <c r="J869" s="9"/>
      <c r="K869" s="656"/>
      <c r="L869" s="656"/>
      <c r="M869" s="656"/>
      <c r="N869" s="657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3.5" customHeight="1">
      <c r="A870" s="9"/>
      <c r="B870" s="293"/>
      <c r="C870" s="293"/>
      <c r="D870" s="9"/>
      <c r="E870" s="8"/>
      <c r="F870" s="9"/>
      <c r="G870" s="657"/>
      <c r="H870" s="293"/>
      <c r="I870" s="293"/>
      <c r="J870" s="9"/>
      <c r="K870" s="656"/>
      <c r="L870" s="656"/>
      <c r="M870" s="656"/>
      <c r="N870" s="657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3.5" customHeight="1">
      <c r="A871" s="9"/>
      <c r="B871" s="293"/>
      <c r="C871" s="293"/>
      <c r="D871" s="9"/>
      <c r="E871" s="8"/>
      <c r="F871" s="9"/>
      <c r="G871" s="657"/>
      <c r="H871" s="293"/>
      <c r="I871" s="293"/>
      <c r="J871" s="9"/>
      <c r="K871" s="656"/>
      <c r="L871" s="656"/>
      <c r="M871" s="656"/>
      <c r="N871" s="657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3.5" customHeight="1">
      <c r="A872" s="9"/>
      <c r="B872" s="293"/>
      <c r="C872" s="293"/>
      <c r="D872" s="9"/>
      <c r="E872" s="8"/>
      <c r="F872" s="9"/>
      <c r="G872" s="657"/>
      <c r="H872" s="293"/>
      <c r="I872" s="293"/>
      <c r="J872" s="9"/>
      <c r="K872" s="656"/>
      <c r="L872" s="656"/>
      <c r="M872" s="656"/>
      <c r="N872" s="657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3.5" customHeight="1">
      <c r="A873" s="9"/>
      <c r="B873" s="293"/>
      <c r="C873" s="293"/>
      <c r="D873" s="9"/>
      <c r="E873" s="8"/>
      <c r="F873" s="9"/>
      <c r="G873" s="657"/>
      <c r="H873" s="293"/>
      <c r="I873" s="293"/>
      <c r="J873" s="9"/>
      <c r="K873" s="656"/>
      <c r="L873" s="656"/>
      <c r="M873" s="656"/>
      <c r="N873" s="657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3.5" customHeight="1">
      <c r="A874" s="9"/>
      <c r="B874" s="293"/>
      <c r="C874" s="293"/>
      <c r="D874" s="9"/>
      <c r="E874" s="8"/>
      <c r="F874" s="9"/>
      <c r="G874" s="657"/>
      <c r="H874" s="293"/>
      <c r="I874" s="293"/>
      <c r="J874" s="9"/>
      <c r="K874" s="656"/>
      <c r="L874" s="656"/>
      <c r="M874" s="656"/>
      <c r="N874" s="657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3.5" customHeight="1">
      <c r="A875" s="9"/>
      <c r="B875" s="293"/>
      <c r="C875" s="293"/>
      <c r="D875" s="9"/>
      <c r="E875" s="8"/>
      <c r="F875" s="9"/>
      <c r="G875" s="657"/>
      <c r="H875" s="293"/>
      <c r="I875" s="293"/>
      <c r="J875" s="9"/>
      <c r="K875" s="656"/>
      <c r="L875" s="656"/>
      <c r="M875" s="656"/>
      <c r="N875" s="657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3.5" customHeight="1">
      <c r="A876" s="9"/>
      <c r="B876" s="293"/>
      <c r="C876" s="293"/>
      <c r="D876" s="9"/>
      <c r="E876" s="8"/>
      <c r="F876" s="9"/>
      <c r="G876" s="657"/>
      <c r="H876" s="293"/>
      <c r="I876" s="293"/>
      <c r="J876" s="9"/>
      <c r="K876" s="656"/>
      <c r="L876" s="656"/>
      <c r="M876" s="656"/>
      <c r="N876" s="657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3.5" customHeight="1">
      <c r="A877" s="9"/>
      <c r="B877" s="293"/>
      <c r="C877" s="293"/>
      <c r="D877" s="9"/>
      <c r="E877" s="8"/>
      <c r="F877" s="9"/>
      <c r="G877" s="657"/>
      <c r="H877" s="293"/>
      <c r="I877" s="293"/>
      <c r="J877" s="9"/>
      <c r="K877" s="656"/>
      <c r="L877" s="656"/>
      <c r="M877" s="656"/>
      <c r="N877" s="657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3.5" customHeight="1">
      <c r="A878" s="9"/>
      <c r="B878" s="293"/>
      <c r="C878" s="293"/>
      <c r="D878" s="9"/>
      <c r="E878" s="8"/>
      <c r="F878" s="9"/>
      <c r="G878" s="657"/>
      <c r="H878" s="293"/>
      <c r="I878" s="293"/>
      <c r="J878" s="9"/>
      <c r="K878" s="656"/>
      <c r="L878" s="656"/>
      <c r="M878" s="656"/>
      <c r="N878" s="657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3.5" customHeight="1">
      <c r="A879" s="9"/>
      <c r="B879" s="293"/>
      <c r="C879" s="293"/>
      <c r="D879" s="9"/>
      <c r="E879" s="8"/>
      <c r="F879" s="9"/>
      <c r="G879" s="657"/>
      <c r="H879" s="293"/>
      <c r="I879" s="293"/>
      <c r="J879" s="9"/>
      <c r="K879" s="656"/>
      <c r="L879" s="656"/>
      <c r="M879" s="656"/>
      <c r="N879" s="657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3.5" customHeight="1">
      <c r="A880" s="9"/>
      <c r="B880" s="293"/>
      <c r="C880" s="293"/>
      <c r="D880" s="9"/>
      <c r="E880" s="8"/>
      <c r="F880" s="9"/>
      <c r="G880" s="657"/>
      <c r="H880" s="293"/>
      <c r="I880" s="293"/>
      <c r="J880" s="9"/>
      <c r="K880" s="656"/>
      <c r="L880" s="656"/>
      <c r="M880" s="656"/>
      <c r="N880" s="657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3.5" customHeight="1">
      <c r="A881" s="9"/>
      <c r="B881" s="293"/>
      <c r="C881" s="293"/>
      <c r="D881" s="9"/>
      <c r="E881" s="8"/>
      <c r="F881" s="9"/>
      <c r="G881" s="657"/>
      <c r="H881" s="293"/>
      <c r="I881" s="293"/>
      <c r="J881" s="9"/>
      <c r="K881" s="656"/>
      <c r="L881" s="656"/>
      <c r="M881" s="656"/>
      <c r="N881" s="657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3.5" customHeight="1">
      <c r="A882" s="9"/>
      <c r="B882" s="293"/>
      <c r="C882" s="293"/>
      <c r="D882" s="9"/>
      <c r="E882" s="8"/>
      <c r="F882" s="9"/>
      <c r="G882" s="657"/>
      <c r="H882" s="293"/>
      <c r="I882" s="293"/>
      <c r="J882" s="9"/>
      <c r="K882" s="656"/>
      <c r="L882" s="656"/>
      <c r="M882" s="656"/>
      <c r="N882" s="657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3.5" customHeight="1">
      <c r="A883" s="9"/>
      <c r="B883" s="293"/>
      <c r="C883" s="293"/>
      <c r="D883" s="9"/>
      <c r="E883" s="8"/>
      <c r="F883" s="9"/>
      <c r="G883" s="657"/>
      <c r="H883" s="293"/>
      <c r="I883" s="293"/>
      <c r="J883" s="9"/>
      <c r="K883" s="656"/>
      <c r="L883" s="656"/>
      <c r="M883" s="656"/>
      <c r="N883" s="657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3.5" customHeight="1">
      <c r="A884" s="9"/>
      <c r="B884" s="293"/>
      <c r="C884" s="293"/>
      <c r="D884" s="9"/>
      <c r="E884" s="8"/>
      <c r="F884" s="9"/>
      <c r="G884" s="657"/>
      <c r="H884" s="293"/>
      <c r="I884" s="293"/>
      <c r="J884" s="9"/>
      <c r="K884" s="656"/>
      <c r="L884" s="656"/>
      <c r="M884" s="656"/>
      <c r="N884" s="657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3.5" customHeight="1">
      <c r="A885" s="9"/>
      <c r="B885" s="293"/>
      <c r="C885" s="293"/>
      <c r="D885" s="9"/>
      <c r="E885" s="8"/>
      <c r="F885" s="9"/>
      <c r="G885" s="657"/>
      <c r="H885" s="293"/>
      <c r="I885" s="293"/>
      <c r="J885" s="9"/>
      <c r="K885" s="656"/>
      <c r="L885" s="656"/>
      <c r="M885" s="656"/>
      <c r="N885" s="657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3.5" customHeight="1">
      <c r="A886" s="9"/>
      <c r="B886" s="293"/>
      <c r="C886" s="293"/>
      <c r="D886" s="9"/>
      <c r="E886" s="8"/>
      <c r="F886" s="9"/>
      <c r="G886" s="657"/>
      <c r="H886" s="293"/>
      <c r="I886" s="293"/>
      <c r="J886" s="9"/>
      <c r="K886" s="656"/>
      <c r="L886" s="656"/>
      <c r="M886" s="656"/>
      <c r="N886" s="657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3.5" customHeight="1">
      <c r="A887" s="9"/>
      <c r="B887" s="293"/>
      <c r="C887" s="293"/>
      <c r="D887" s="9"/>
      <c r="E887" s="8"/>
      <c r="F887" s="9"/>
      <c r="G887" s="657"/>
      <c r="H887" s="293"/>
      <c r="I887" s="293"/>
      <c r="J887" s="9"/>
      <c r="K887" s="656"/>
      <c r="L887" s="656"/>
      <c r="M887" s="656"/>
      <c r="N887" s="657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3.5" customHeight="1">
      <c r="A888" s="9"/>
      <c r="B888" s="293"/>
      <c r="C888" s="293"/>
      <c r="D888" s="9"/>
      <c r="E888" s="8"/>
      <c r="F888" s="9"/>
      <c r="G888" s="657"/>
      <c r="H888" s="293"/>
      <c r="I888" s="293"/>
      <c r="J888" s="9"/>
      <c r="K888" s="656"/>
      <c r="L888" s="656"/>
      <c r="M888" s="656"/>
      <c r="N888" s="657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3.5" customHeight="1">
      <c r="A889" s="9"/>
      <c r="B889" s="293"/>
      <c r="C889" s="293"/>
      <c r="D889" s="9"/>
      <c r="E889" s="8"/>
      <c r="F889" s="9"/>
      <c r="G889" s="657"/>
      <c r="H889" s="293"/>
      <c r="I889" s="293"/>
      <c r="J889" s="9"/>
      <c r="K889" s="656"/>
      <c r="L889" s="656"/>
      <c r="M889" s="656"/>
      <c r="N889" s="657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3.5" customHeight="1">
      <c r="A890" s="9"/>
      <c r="B890" s="293"/>
      <c r="C890" s="293"/>
      <c r="D890" s="9"/>
      <c r="E890" s="8"/>
      <c r="F890" s="9"/>
      <c r="G890" s="657"/>
      <c r="H890" s="293"/>
      <c r="I890" s="293"/>
      <c r="J890" s="9"/>
      <c r="K890" s="656"/>
      <c r="L890" s="656"/>
      <c r="M890" s="656"/>
      <c r="N890" s="657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3.5" customHeight="1">
      <c r="A891" s="9"/>
      <c r="B891" s="293"/>
      <c r="C891" s="293"/>
      <c r="D891" s="9"/>
      <c r="E891" s="8"/>
      <c r="F891" s="9"/>
      <c r="G891" s="657"/>
      <c r="H891" s="293"/>
      <c r="I891" s="293"/>
      <c r="J891" s="9"/>
      <c r="K891" s="656"/>
      <c r="L891" s="656"/>
      <c r="M891" s="656"/>
      <c r="N891" s="657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3.5" customHeight="1">
      <c r="A892" s="9"/>
      <c r="B892" s="293"/>
      <c r="C892" s="293"/>
      <c r="D892" s="9"/>
      <c r="E892" s="8"/>
      <c r="F892" s="9"/>
      <c r="G892" s="657"/>
      <c r="H892" s="293"/>
      <c r="I892" s="293"/>
      <c r="J892" s="9"/>
      <c r="K892" s="656"/>
      <c r="L892" s="656"/>
      <c r="M892" s="656"/>
      <c r="N892" s="657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3.5" customHeight="1">
      <c r="A893" s="9"/>
      <c r="B893" s="293"/>
      <c r="C893" s="293"/>
      <c r="D893" s="9"/>
      <c r="E893" s="8"/>
      <c r="F893" s="9"/>
      <c r="G893" s="657"/>
      <c r="H893" s="293"/>
      <c r="I893" s="293"/>
      <c r="J893" s="9"/>
      <c r="K893" s="656"/>
      <c r="L893" s="656"/>
      <c r="M893" s="656"/>
      <c r="N893" s="657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3.5" customHeight="1">
      <c r="A894" s="9"/>
      <c r="B894" s="293"/>
      <c r="C894" s="293"/>
      <c r="D894" s="9"/>
      <c r="E894" s="8"/>
      <c r="F894" s="9"/>
      <c r="G894" s="657"/>
      <c r="H894" s="293"/>
      <c r="I894" s="293"/>
      <c r="J894" s="9"/>
      <c r="K894" s="656"/>
      <c r="L894" s="656"/>
      <c r="M894" s="656"/>
      <c r="N894" s="657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3.5" customHeight="1">
      <c r="A895" s="9"/>
      <c r="B895" s="293"/>
      <c r="C895" s="293"/>
      <c r="D895" s="9"/>
      <c r="E895" s="8"/>
      <c r="F895" s="9"/>
      <c r="G895" s="657"/>
      <c r="H895" s="293"/>
      <c r="I895" s="293"/>
      <c r="J895" s="9"/>
      <c r="K895" s="656"/>
      <c r="L895" s="656"/>
      <c r="M895" s="656"/>
      <c r="N895" s="657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3.5" customHeight="1">
      <c r="A896" s="9"/>
      <c r="B896" s="293"/>
      <c r="C896" s="293"/>
      <c r="D896" s="9"/>
      <c r="E896" s="8"/>
      <c r="F896" s="9"/>
      <c r="G896" s="657"/>
      <c r="H896" s="293"/>
      <c r="I896" s="293"/>
      <c r="J896" s="9"/>
      <c r="K896" s="656"/>
      <c r="L896" s="656"/>
      <c r="M896" s="656"/>
      <c r="N896" s="657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3.5" customHeight="1">
      <c r="A897" s="9"/>
      <c r="B897" s="293"/>
      <c r="C897" s="293"/>
      <c r="D897" s="9"/>
      <c r="E897" s="8"/>
      <c r="F897" s="9"/>
      <c r="G897" s="657"/>
      <c r="H897" s="293"/>
      <c r="I897" s="293"/>
      <c r="J897" s="9"/>
      <c r="K897" s="656"/>
      <c r="L897" s="656"/>
      <c r="M897" s="656"/>
      <c r="N897" s="657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3.5" customHeight="1">
      <c r="A898" s="9"/>
      <c r="B898" s="293"/>
      <c r="C898" s="293"/>
      <c r="D898" s="9"/>
      <c r="E898" s="8"/>
      <c r="F898" s="9"/>
      <c r="G898" s="657"/>
      <c r="H898" s="293"/>
      <c r="I898" s="293"/>
      <c r="J898" s="9"/>
      <c r="K898" s="656"/>
      <c r="L898" s="656"/>
      <c r="M898" s="656"/>
      <c r="N898" s="657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3.5" customHeight="1">
      <c r="A899" s="9"/>
      <c r="B899" s="293"/>
      <c r="C899" s="293"/>
      <c r="D899" s="9"/>
      <c r="E899" s="8"/>
      <c r="F899" s="9"/>
      <c r="G899" s="657"/>
      <c r="H899" s="293"/>
      <c r="I899" s="293"/>
      <c r="J899" s="9"/>
      <c r="K899" s="656"/>
      <c r="L899" s="656"/>
      <c r="M899" s="656"/>
      <c r="N899" s="657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3.5" customHeight="1">
      <c r="A900" s="9"/>
      <c r="B900" s="293"/>
      <c r="C900" s="293"/>
      <c r="D900" s="9"/>
      <c r="E900" s="8"/>
      <c r="F900" s="9"/>
      <c r="G900" s="657"/>
      <c r="H900" s="293"/>
      <c r="I900" s="293"/>
      <c r="J900" s="9"/>
      <c r="K900" s="656"/>
      <c r="L900" s="656"/>
      <c r="M900" s="656"/>
      <c r="N900" s="657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3.5" customHeight="1">
      <c r="A901" s="9"/>
      <c r="B901" s="293"/>
      <c r="C901" s="293"/>
      <c r="D901" s="9"/>
      <c r="E901" s="8"/>
      <c r="F901" s="9"/>
      <c r="G901" s="657"/>
      <c r="H901" s="293"/>
      <c r="I901" s="293"/>
      <c r="J901" s="9"/>
      <c r="K901" s="656"/>
      <c r="L901" s="656"/>
      <c r="M901" s="656"/>
      <c r="N901" s="657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3.5" customHeight="1">
      <c r="A902" s="9"/>
      <c r="B902" s="293"/>
      <c r="C902" s="293"/>
      <c r="D902" s="9"/>
      <c r="E902" s="8"/>
      <c r="F902" s="9"/>
      <c r="G902" s="657"/>
      <c r="H902" s="293"/>
      <c r="I902" s="293"/>
      <c r="J902" s="9"/>
      <c r="K902" s="656"/>
      <c r="L902" s="656"/>
      <c r="M902" s="656"/>
      <c r="N902" s="657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3.5" customHeight="1">
      <c r="A903" s="9"/>
      <c r="B903" s="293"/>
      <c r="C903" s="293"/>
      <c r="D903" s="9"/>
      <c r="E903" s="8"/>
      <c r="F903" s="9"/>
      <c r="G903" s="657"/>
      <c r="H903" s="293"/>
      <c r="I903" s="293"/>
      <c r="J903" s="9"/>
      <c r="K903" s="656"/>
      <c r="L903" s="656"/>
      <c r="M903" s="656"/>
      <c r="N903" s="657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3.5" customHeight="1">
      <c r="A904" s="9"/>
      <c r="B904" s="293"/>
      <c r="C904" s="293"/>
      <c r="D904" s="9"/>
      <c r="E904" s="8"/>
      <c r="F904" s="9"/>
      <c r="G904" s="657"/>
      <c r="H904" s="293"/>
      <c r="I904" s="293"/>
      <c r="J904" s="9"/>
      <c r="K904" s="656"/>
      <c r="L904" s="656"/>
      <c r="M904" s="656"/>
      <c r="N904" s="657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3.5" customHeight="1">
      <c r="A905" s="9"/>
      <c r="B905" s="293"/>
      <c r="C905" s="293"/>
      <c r="D905" s="9"/>
      <c r="E905" s="8"/>
      <c r="F905" s="9"/>
      <c r="G905" s="657"/>
      <c r="H905" s="293"/>
      <c r="I905" s="293"/>
      <c r="J905" s="9"/>
      <c r="K905" s="656"/>
      <c r="L905" s="656"/>
      <c r="M905" s="656"/>
      <c r="N905" s="657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3.5" customHeight="1">
      <c r="A906" s="9"/>
      <c r="B906" s="293"/>
      <c r="C906" s="293"/>
      <c r="D906" s="9"/>
      <c r="E906" s="8"/>
      <c r="F906" s="9"/>
      <c r="G906" s="657"/>
      <c r="H906" s="293"/>
      <c r="I906" s="293"/>
      <c r="J906" s="9"/>
      <c r="K906" s="656"/>
      <c r="L906" s="656"/>
      <c r="M906" s="656"/>
      <c r="N906" s="657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3.5" customHeight="1">
      <c r="A907" s="9"/>
      <c r="B907" s="293"/>
      <c r="C907" s="293"/>
      <c r="D907" s="9"/>
      <c r="E907" s="8"/>
      <c r="F907" s="9"/>
      <c r="G907" s="657"/>
      <c r="H907" s="293"/>
      <c r="I907" s="293"/>
      <c r="J907" s="9"/>
      <c r="K907" s="656"/>
      <c r="L907" s="656"/>
      <c r="M907" s="656"/>
      <c r="N907" s="657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3.5" customHeight="1">
      <c r="A908" s="9"/>
      <c r="B908" s="293"/>
      <c r="C908" s="293"/>
      <c r="D908" s="9"/>
      <c r="E908" s="8"/>
      <c r="F908" s="9"/>
      <c r="G908" s="657"/>
      <c r="H908" s="293"/>
      <c r="I908" s="293"/>
      <c r="J908" s="9"/>
      <c r="K908" s="656"/>
      <c r="L908" s="656"/>
      <c r="M908" s="656"/>
      <c r="N908" s="657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3.5" customHeight="1">
      <c r="A909" s="9"/>
      <c r="B909" s="293"/>
      <c r="C909" s="293"/>
      <c r="D909" s="9"/>
      <c r="E909" s="8"/>
      <c r="F909" s="9"/>
      <c r="G909" s="657"/>
      <c r="H909" s="293"/>
      <c r="I909" s="293"/>
      <c r="J909" s="9"/>
      <c r="K909" s="656"/>
      <c r="L909" s="656"/>
      <c r="M909" s="656"/>
      <c r="N909" s="657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3.5" customHeight="1">
      <c r="A910" s="9"/>
      <c r="B910" s="293"/>
      <c r="C910" s="293"/>
      <c r="D910" s="9"/>
      <c r="E910" s="8"/>
      <c r="F910" s="9"/>
      <c r="G910" s="657"/>
      <c r="H910" s="293"/>
      <c r="I910" s="293"/>
      <c r="J910" s="9"/>
      <c r="K910" s="656"/>
      <c r="L910" s="656"/>
      <c r="M910" s="656"/>
      <c r="N910" s="657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3.5" customHeight="1">
      <c r="A911" s="9"/>
      <c r="B911" s="293"/>
      <c r="C911" s="293"/>
      <c r="D911" s="9"/>
      <c r="E911" s="8"/>
      <c r="F911" s="9"/>
      <c r="G911" s="657"/>
      <c r="H911" s="293"/>
      <c r="I911" s="293"/>
      <c r="J911" s="9"/>
      <c r="K911" s="656"/>
      <c r="L911" s="656"/>
      <c r="M911" s="656"/>
      <c r="N911" s="657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3.5" customHeight="1">
      <c r="A912" s="9"/>
      <c r="B912" s="293"/>
      <c r="C912" s="293"/>
      <c r="D912" s="9"/>
      <c r="E912" s="8"/>
      <c r="F912" s="9"/>
      <c r="G912" s="657"/>
      <c r="H912" s="293"/>
      <c r="I912" s="293"/>
      <c r="J912" s="9"/>
      <c r="K912" s="656"/>
      <c r="L912" s="656"/>
      <c r="M912" s="656"/>
      <c r="N912" s="657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3.5" customHeight="1">
      <c r="A913" s="9"/>
      <c r="B913" s="293"/>
      <c r="C913" s="293"/>
      <c r="D913" s="9"/>
      <c r="E913" s="8"/>
      <c r="F913" s="9"/>
      <c r="G913" s="657"/>
      <c r="H913" s="293"/>
      <c r="I913" s="293"/>
      <c r="J913" s="9"/>
      <c r="K913" s="656"/>
      <c r="L913" s="656"/>
      <c r="M913" s="656"/>
      <c r="N913" s="657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3.5" customHeight="1">
      <c r="A914" s="9"/>
      <c r="B914" s="293"/>
      <c r="C914" s="293"/>
      <c r="D914" s="9"/>
      <c r="E914" s="8"/>
      <c r="F914" s="9"/>
      <c r="G914" s="657"/>
      <c r="H914" s="293"/>
      <c r="I914" s="293"/>
      <c r="J914" s="9"/>
      <c r="K914" s="656"/>
      <c r="L914" s="656"/>
      <c r="M914" s="656"/>
      <c r="N914" s="657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3.5" customHeight="1">
      <c r="A915" s="9"/>
      <c r="B915" s="293"/>
      <c r="C915" s="293"/>
      <c r="D915" s="9"/>
      <c r="E915" s="8"/>
      <c r="F915" s="9"/>
      <c r="G915" s="657"/>
      <c r="H915" s="293"/>
      <c r="I915" s="293"/>
      <c r="J915" s="9"/>
      <c r="K915" s="656"/>
      <c r="L915" s="656"/>
      <c r="M915" s="656"/>
      <c r="N915" s="657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3.5" customHeight="1">
      <c r="A916" s="9"/>
      <c r="B916" s="293"/>
      <c r="C916" s="293"/>
      <c r="D916" s="9"/>
      <c r="E916" s="8"/>
      <c r="F916" s="9"/>
      <c r="G916" s="657"/>
      <c r="H916" s="293"/>
      <c r="I916" s="293"/>
      <c r="J916" s="9"/>
      <c r="K916" s="656"/>
      <c r="L916" s="656"/>
      <c r="M916" s="656"/>
      <c r="N916" s="657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3.5" customHeight="1">
      <c r="A917" s="9"/>
      <c r="B917" s="293"/>
      <c r="C917" s="293"/>
      <c r="D917" s="9"/>
      <c r="E917" s="8"/>
      <c r="F917" s="9"/>
      <c r="G917" s="657"/>
      <c r="H917" s="293"/>
      <c r="I917" s="293"/>
      <c r="J917" s="9"/>
      <c r="K917" s="656"/>
      <c r="L917" s="656"/>
      <c r="M917" s="656"/>
      <c r="N917" s="657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3.5" customHeight="1">
      <c r="A918" s="9"/>
      <c r="B918" s="293"/>
      <c r="C918" s="293"/>
      <c r="D918" s="9"/>
      <c r="E918" s="8"/>
      <c r="F918" s="9"/>
      <c r="G918" s="657"/>
      <c r="H918" s="293"/>
      <c r="I918" s="293"/>
      <c r="J918" s="9"/>
      <c r="K918" s="656"/>
      <c r="L918" s="656"/>
      <c r="M918" s="656"/>
      <c r="N918" s="657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3.5" customHeight="1">
      <c r="A919" s="9"/>
      <c r="B919" s="293"/>
      <c r="C919" s="293"/>
      <c r="D919" s="9"/>
      <c r="E919" s="8"/>
      <c r="F919" s="9"/>
      <c r="G919" s="657"/>
      <c r="H919" s="293"/>
      <c r="I919" s="293"/>
      <c r="J919" s="9"/>
      <c r="K919" s="656"/>
      <c r="L919" s="656"/>
      <c r="M919" s="656"/>
      <c r="N919" s="657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3.5" customHeight="1">
      <c r="A920" s="9"/>
      <c r="B920" s="293"/>
      <c r="C920" s="293"/>
      <c r="D920" s="9"/>
      <c r="E920" s="8"/>
      <c r="F920" s="9"/>
      <c r="G920" s="657"/>
      <c r="H920" s="293"/>
      <c r="I920" s="293"/>
      <c r="J920" s="9"/>
      <c r="K920" s="656"/>
      <c r="L920" s="656"/>
      <c r="M920" s="656"/>
      <c r="N920" s="657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3.5" customHeight="1">
      <c r="A921" s="9"/>
      <c r="B921" s="293"/>
      <c r="C921" s="293"/>
      <c r="D921" s="9"/>
      <c r="E921" s="8"/>
      <c r="F921" s="9"/>
      <c r="G921" s="657"/>
      <c r="H921" s="293"/>
      <c r="I921" s="293"/>
      <c r="J921" s="9"/>
      <c r="K921" s="656"/>
      <c r="L921" s="656"/>
      <c r="M921" s="656"/>
      <c r="N921" s="657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3.5" customHeight="1">
      <c r="A922" s="9"/>
      <c r="B922" s="293"/>
      <c r="C922" s="293"/>
      <c r="D922" s="9"/>
      <c r="E922" s="8"/>
      <c r="F922" s="9"/>
      <c r="G922" s="657"/>
      <c r="H922" s="293"/>
      <c r="I922" s="293"/>
      <c r="J922" s="9"/>
      <c r="K922" s="656"/>
      <c r="L922" s="656"/>
      <c r="M922" s="656"/>
      <c r="N922" s="657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3.5" customHeight="1">
      <c r="A923" s="9"/>
      <c r="B923" s="293"/>
      <c r="C923" s="293"/>
      <c r="D923" s="9"/>
      <c r="E923" s="8"/>
      <c r="F923" s="9"/>
      <c r="G923" s="657"/>
      <c r="H923" s="293"/>
      <c r="I923" s="293"/>
      <c r="J923" s="9"/>
      <c r="K923" s="656"/>
      <c r="L923" s="656"/>
      <c r="M923" s="656"/>
      <c r="N923" s="657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3.5" customHeight="1">
      <c r="A924" s="9"/>
      <c r="B924" s="293"/>
      <c r="C924" s="293"/>
      <c r="D924" s="9"/>
      <c r="E924" s="8"/>
      <c r="F924" s="9"/>
      <c r="G924" s="657"/>
      <c r="H924" s="293"/>
      <c r="I924" s="293"/>
      <c r="J924" s="9"/>
      <c r="K924" s="656"/>
      <c r="L924" s="656"/>
      <c r="M924" s="656"/>
      <c r="N924" s="657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3.5" customHeight="1">
      <c r="A925" s="9"/>
      <c r="B925" s="293"/>
      <c r="C925" s="293"/>
      <c r="D925" s="9"/>
      <c r="E925" s="8"/>
      <c r="F925" s="9"/>
      <c r="G925" s="657"/>
      <c r="H925" s="293"/>
      <c r="I925" s="293"/>
      <c r="J925" s="9"/>
      <c r="K925" s="656"/>
      <c r="L925" s="656"/>
      <c r="M925" s="656"/>
      <c r="N925" s="657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3.5" customHeight="1">
      <c r="A926" s="9"/>
      <c r="B926" s="293"/>
      <c r="C926" s="293"/>
      <c r="D926" s="9"/>
      <c r="E926" s="8"/>
      <c r="F926" s="9"/>
      <c r="G926" s="657"/>
      <c r="H926" s="293"/>
      <c r="I926" s="293"/>
      <c r="J926" s="9"/>
      <c r="K926" s="656"/>
      <c r="L926" s="656"/>
      <c r="M926" s="656"/>
      <c r="N926" s="657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3.5" customHeight="1">
      <c r="A927" s="9"/>
      <c r="B927" s="293"/>
      <c r="C927" s="293"/>
      <c r="D927" s="9"/>
      <c r="E927" s="8"/>
      <c r="F927" s="9"/>
      <c r="G927" s="657"/>
      <c r="H927" s="293"/>
      <c r="I927" s="293"/>
      <c r="J927" s="9"/>
      <c r="K927" s="656"/>
      <c r="L927" s="656"/>
      <c r="M927" s="656"/>
      <c r="N927" s="657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3.5" customHeight="1">
      <c r="A928" s="9"/>
      <c r="B928" s="293"/>
      <c r="C928" s="293"/>
      <c r="D928" s="9"/>
      <c r="E928" s="8"/>
      <c r="F928" s="9"/>
      <c r="G928" s="657"/>
      <c r="H928" s="293"/>
      <c r="I928" s="293"/>
      <c r="J928" s="9"/>
      <c r="K928" s="656"/>
      <c r="L928" s="656"/>
      <c r="M928" s="656"/>
      <c r="N928" s="657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3.5" customHeight="1">
      <c r="A929" s="9"/>
      <c r="B929" s="293"/>
      <c r="C929" s="293"/>
      <c r="D929" s="9"/>
      <c r="E929" s="8"/>
      <c r="F929" s="9"/>
      <c r="G929" s="657"/>
      <c r="H929" s="293"/>
      <c r="I929" s="293"/>
      <c r="J929" s="9"/>
      <c r="K929" s="656"/>
      <c r="L929" s="656"/>
      <c r="M929" s="656"/>
      <c r="N929" s="657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3.5" customHeight="1">
      <c r="A930" s="9"/>
      <c r="B930" s="293"/>
      <c r="C930" s="293"/>
      <c r="D930" s="9"/>
      <c r="E930" s="8"/>
      <c r="F930" s="9"/>
      <c r="G930" s="657"/>
      <c r="H930" s="293"/>
      <c r="I930" s="293"/>
      <c r="J930" s="9"/>
      <c r="K930" s="656"/>
      <c r="L930" s="656"/>
      <c r="M930" s="656"/>
      <c r="N930" s="657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3.5" customHeight="1">
      <c r="A931" s="9"/>
      <c r="B931" s="293"/>
      <c r="C931" s="293"/>
      <c r="D931" s="9"/>
      <c r="E931" s="8"/>
      <c r="F931" s="9"/>
      <c r="G931" s="657"/>
      <c r="H931" s="293"/>
      <c r="I931" s="293"/>
      <c r="J931" s="9"/>
      <c r="K931" s="656"/>
      <c r="L931" s="656"/>
      <c r="M931" s="656"/>
      <c r="N931" s="657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3.5" customHeight="1">
      <c r="A932" s="9"/>
      <c r="B932" s="293"/>
      <c r="C932" s="293"/>
      <c r="D932" s="9"/>
      <c r="E932" s="8"/>
      <c r="F932" s="9"/>
      <c r="G932" s="657"/>
      <c r="H932" s="293"/>
      <c r="I932" s="293"/>
      <c r="J932" s="9"/>
      <c r="K932" s="656"/>
      <c r="L932" s="656"/>
      <c r="M932" s="656"/>
      <c r="N932" s="657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3.5" customHeight="1">
      <c r="A933" s="9"/>
      <c r="B933" s="293"/>
      <c r="C933" s="293"/>
      <c r="D933" s="9"/>
      <c r="E933" s="8"/>
      <c r="F933" s="9"/>
      <c r="G933" s="657"/>
      <c r="H933" s="293"/>
      <c r="I933" s="293"/>
      <c r="J933" s="9"/>
      <c r="K933" s="656"/>
      <c r="L933" s="656"/>
      <c r="M933" s="656"/>
      <c r="N933" s="657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3.5" customHeight="1">
      <c r="A934" s="9"/>
      <c r="B934" s="293"/>
      <c r="C934" s="293"/>
      <c r="D934" s="9"/>
      <c r="E934" s="8"/>
      <c r="F934" s="9"/>
      <c r="G934" s="657"/>
      <c r="H934" s="293"/>
      <c r="I934" s="293"/>
      <c r="J934" s="9"/>
      <c r="K934" s="656"/>
      <c r="L934" s="656"/>
      <c r="M934" s="656"/>
      <c r="N934" s="657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3.5" customHeight="1">
      <c r="A935" s="9"/>
      <c r="B935" s="293"/>
      <c r="C935" s="293"/>
      <c r="D935" s="9"/>
      <c r="E935" s="8"/>
      <c r="F935" s="9"/>
      <c r="G935" s="657"/>
      <c r="H935" s="293"/>
      <c r="I935" s="293"/>
      <c r="J935" s="9"/>
      <c r="K935" s="656"/>
      <c r="L935" s="656"/>
      <c r="M935" s="656"/>
      <c r="N935" s="657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3.5" customHeight="1">
      <c r="A936" s="9"/>
      <c r="B936" s="293"/>
      <c r="C936" s="293"/>
      <c r="D936" s="9"/>
      <c r="E936" s="8"/>
      <c r="F936" s="9"/>
      <c r="G936" s="657"/>
      <c r="H936" s="293"/>
      <c r="I936" s="293"/>
      <c r="J936" s="9"/>
      <c r="K936" s="656"/>
      <c r="L936" s="656"/>
      <c r="M936" s="656"/>
      <c r="N936" s="657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3.5" customHeight="1">
      <c r="A937" s="9"/>
      <c r="B937" s="293"/>
      <c r="C937" s="293"/>
      <c r="D937" s="9"/>
      <c r="E937" s="8"/>
      <c r="F937" s="9"/>
      <c r="G937" s="657"/>
      <c r="H937" s="293"/>
      <c r="I937" s="293"/>
      <c r="J937" s="9"/>
      <c r="K937" s="656"/>
      <c r="L937" s="656"/>
      <c r="M937" s="656"/>
      <c r="N937" s="657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3.5" customHeight="1">
      <c r="A938" s="9"/>
      <c r="B938" s="293"/>
      <c r="C938" s="293"/>
      <c r="D938" s="9"/>
      <c r="E938" s="8"/>
      <c r="F938" s="9"/>
      <c r="G938" s="657"/>
      <c r="H938" s="293"/>
      <c r="I938" s="293"/>
      <c r="J938" s="9"/>
      <c r="K938" s="656"/>
      <c r="L938" s="656"/>
      <c r="M938" s="656"/>
      <c r="N938" s="657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3.5" customHeight="1">
      <c r="A939" s="9"/>
      <c r="B939" s="293"/>
      <c r="C939" s="293"/>
      <c r="D939" s="9"/>
      <c r="E939" s="8"/>
      <c r="F939" s="9"/>
      <c r="G939" s="657"/>
      <c r="H939" s="293"/>
      <c r="I939" s="293"/>
      <c r="J939" s="9"/>
      <c r="K939" s="656"/>
      <c r="L939" s="656"/>
      <c r="M939" s="656"/>
      <c r="N939" s="657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3.5" customHeight="1">
      <c r="A940" s="9"/>
      <c r="B940" s="293"/>
      <c r="C940" s="293"/>
      <c r="D940" s="9"/>
      <c r="E940" s="8"/>
      <c r="F940" s="9"/>
      <c r="G940" s="657"/>
      <c r="H940" s="293"/>
      <c r="I940" s="293"/>
      <c r="J940" s="9"/>
      <c r="K940" s="656"/>
      <c r="L940" s="656"/>
      <c r="M940" s="656"/>
      <c r="N940" s="657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3.5" customHeight="1">
      <c r="A941" s="9"/>
      <c r="B941" s="293"/>
      <c r="C941" s="293"/>
      <c r="D941" s="9"/>
      <c r="E941" s="8"/>
      <c r="F941" s="9"/>
      <c r="G941" s="657"/>
      <c r="H941" s="293"/>
      <c r="I941" s="293"/>
      <c r="J941" s="9"/>
      <c r="K941" s="656"/>
      <c r="L941" s="656"/>
      <c r="M941" s="656"/>
      <c r="N941" s="657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3.5" customHeight="1">
      <c r="A942" s="9"/>
      <c r="B942" s="293"/>
      <c r="C942" s="293"/>
      <c r="D942" s="9"/>
      <c r="E942" s="8"/>
      <c r="F942" s="9"/>
      <c r="G942" s="657"/>
      <c r="H942" s="293"/>
      <c r="I942" s="293"/>
      <c r="J942" s="9"/>
      <c r="K942" s="656"/>
      <c r="L942" s="656"/>
      <c r="M942" s="656"/>
      <c r="N942" s="657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3.5" customHeight="1">
      <c r="A943" s="9"/>
      <c r="B943" s="293"/>
      <c r="C943" s="293"/>
      <c r="D943" s="9"/>
      <c r="E943" s="8"/>
      <c r="F943" s="9"/>
      <c r="G943" s="657"/>
      <c r="H943" s="293"/>
      <c r="I943" s="293"/>
      <c r="J943" s="9"/>
      <c r="K943" s="656"/>
      <c r="L943" s="656"/>
      <c r="M943" s="656"/>
      <c r="N943" s="657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3.5" customHeight="1">
      <c r="A944" s="9"/>
      <c r="B944" s="293"/>
      <c r="C944" s="293"/>
      <c r="D944" s="9"/>
      <c r="E944" s="8"/>
      <c r="F944" s="9"/>
      <c r="G944" s="657"/>
      <c r="H944" s="293"/>
      <c r="I944" s="293"/>
      <c r="J944" s="9"/>
      <c r="K944" s="656"/>
      <c r="L944" s="656"/>
      <c r="M944" s="656"/>
      <c r="N944" s="657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3.5" customHeight="1">
      <c r="A945" s="9"/>
      <c r="B945" s="293"/>
      <c r="C945" s="293"/>
      <c r="D945" s="9"/>
      <c r="E945" s="8"/>
      <c r="F945" s="9"/>
      <c r="G945" s="657"/>
      <c r="H945" s="293"/>
      <c r="I945" s="293"/>
      <c r="J945" s="9"/>
      <c r="K945" s="656"/>
      <c r="L945" s="656"/>
      <c r="M945" s="656"/>
      <c r="N945" s="657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3.5" customHeight="1">
      <c r="A946" s="9"/>
      <c r="B946" s="293"/>
      <c r="C946" s="293"/>
      <c r="D946" s="9"/>
      <c r="E946" s="8"/>
      <c r="F946" s="9"/>
      <c r="G946" s="657"/>
      <c r="H946" s="293"/>
      <c r="I946" s="293"/>
      <c r="J946" s="9"/>
      <c r="K946" s="656"/>
      <c r="L946" s="656"/>
      <c r="M946" s="656"/>
      <c r="N946" s="657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3.5" customHeight="1">
      <c r="A947" s="9"/>
      <c r="B947" s="293"/>
      <c r="C947" s="293"/>
      <c r="D947" s="9"/>
      <c r="E947" s="8"/>
      <c r="F947" s="9"/>
      <c r="G947" s="657"/>
      <c r="H947" s="293"/>
      <c r="I947" s="293"/>
      <c r="J947" s="9"/>
      <c r="K947" s="656"/>
      <c r="L947" s="656"/>
      <c r="M947" s="656"/>
      <c r="N947" s="657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3.5" customHeight="1">
      <c r="A948" s="9"/>
      <c r="B948" s="293"/>
      <c r="C948" s="293"/>
      <c r="D948" s="9"/>
      <c r="E948" s="8"/>
      <c r="F948" s="9"/>
      <c r="G948" s="657"/>
      <c r="H948" s="293"/>
      <c r="I948" s="293"/>
      <c r="J948" s="9"/>
      <c r="K948" s="656"/>
      <c r="L948" s="656"/>
      <c r="M948" s="656"/>
      <c r="N948" s="657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3.5" customHeight="1">
      <c r="A949" s="9"/>
      <c r="B949" s="293"/>
      <c r="C949" s="293"/>
      <c r="D949" s="9"/>
      <c r="E949" s="8"/>
      <c r="F949" s="9"/>
      <c r="G949" s="657"/>
      <c r="H949" s="293"/>
      <c r="I949" s="293"/>
      <c r="J949" s="9"/>
      <c r="K949" s="656"/>
      <c r="L949" s="656"/>
      <c r="M949" s="656"/>
      <c r="N949" s="657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3.5" customHeight="1">
      <c r="A950" s="9"/>
      <c r="B950" s="293"/>
      <c r="C950" s="293"/>
      <c r="D950" s="9"/>
      <c r="E950" s="8"/>
      <c r="F950" s="9"/>
      <c r="G950" s="657"/>
      <c r="H950" s="293"/>
      <c r="I950" s="293"/>
      <c r="J950" s="9"/>
      <c r="K950" s="656"/>
      <c r="L950" s="656"/>
      <c r="M950" s="656"/>
      <c r="N950" s="657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3.5" customHeight="1">
      <c r="A951" s="9"/>
      <c r="B951" s="293"/>
      <c r="C951" s="293"/>
      <c r="D951" s="9"/>
      <c r="E951" s="8"/>
      <c r="F951" s="9"/>
      <c r="G951" s="657"/>
      <c r="H951" s="293"/>
      <c r="I951" s="293"/>
      <c r="J951" s="9"/>
      <c r="K951" s="656"/>
      <c r="L951" s="656"/>
      <c r="M951" s="656"/>
      <c r="N951" s="657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3.5" customHeight="1">
      <c r="A952" s="9"/>
      <c r="B952" s="293"/>
      <c r="C952" s="293"/>
      <c r="D952" s="9"/>
      <c r="E952" s="8"/>
      <c r="F952" s="9"/>
      <c r="G952" s="657"/>
      <c r="H952" s="293"/>
      <c r="I952" s="293"/>
      <c r="J952" s="9"/>
      <c r="K952" s="656"/>
      <c r="L952" s="656"/>
      <c r="M952" s="656"/>
      <c r="N952" s="657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3.5" customHeight="1">
      <c r="A953" s="9"/>
      <c r="B953" s="293"/>
      <c r="C953" s="293"/>
      <c r="D953" s="9"/>
      <c r="E953" s="8"/>
      <c r="F953" s="9"/>
      <c r="G953" s="657"/>
      <c r="H953" s="293"/>
      <c r="I953" s="293"/>
      <c r="J953" s="9"/>
      <c r="K953" s="656"/>
      <c r="L953" s="656"/>
      <c r="M953" s="656"/>
      <c r="N953" s="657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3.5" customHeight="1">
      <c r="A954" s="9"/>
      <c r="B954" s="293"/>
      <c r="C954" s="293"/>
      <c r="D954" s="9"/>
      <c r="E954" s="8"/>
      <c r="F954" s="9"/>
      <c r="G954" s="657"/>
      <c r="H954" s="293"/>
      <c r="I954" s="293"/>
      <c r="J954" s="9"/>
      <c r="K954" s="656"/>
      <c r="L954" s="656"/>
      <c r="M954" s="656"/>
      <c r="N954" s="657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3.5" customHeight="1">
      <c r="A955" s="9"/>
      <c r="B955" s="293"/>
      <c r="C955" s="293"/>
      <c r="D955" s="9"/>
      <c r="E955" s="8"/>
      <c r="F955" s="9"/>
      <c r="G955" s="657"/>
      <c r="H955" s="293"/>
      <c r="I955" s="293"/>
      <c r="J955" s="9"/>
      <c r="K955" s="656"/>
      <c r="L955" s="656"/>
      <c r="M955" s="656"/>
      <c r="N955" s="657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3.5" customHeight="1">
      <c r="A956" s="9"/>
      <c r="B956" s="293"/>
      <c r="C956" s="293"/>
      <c r="D956" s="9"/>
      <c r="E956" s="8"/>
      <c r="F956" s="9"/>
      <c r="G956" s="657"/>
      <c r="H956" s="293"/>
      <c r="I956" s="293"/>
      <c r="J956" s="9"/>
      <c r="K956" s="656"/>
      <c r="L956" s="656"/>
      <c r="M956" s="656"/>
      <c r="N956" s="657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3.5" customHeight="1">
      <c r="A957" s="9"/>
      <c r="B957" s="293"/>
      <c r="C957" s="293"/>
      <c r="D957" s="9"/>
      <c r="E957" s="8"/>
      <c r="F957" s="9"/>
      <c r="G957" s="657"/>
      <c r="H957" s="293"/>
      <c r="I957" s="293"/>
      <c r="J957" s="9"/>
      <c r="K957" s="656"/>
      <c r="L957" s="656"/>
      <c r="M957" s="656"/>
      <c r="N957" s="657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3.5" customHeight="1">
      <c r="A958" s="9"/>
      <c r="B958" s="293"/>
      <c r="C958" s="293"/>
      <c r="D958" s="9"/>
      <c r="E958" s="8"/>
      <c r="F958" s="9"/>
      <c r="G958" s="657"/>
      <c r="H958" s="293"/>
      <c r="I958" s="293"/>
      <c r="J958" s="9"/>
      <c r="K958" s="656"/>
      <c r="L958" s="656"/>
      <c r="M958" s="656"/>
      <c r="N958" s="657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3.5" customHeight="1">
      <c r="A959" s="9"/>
      <c r="B959" s="293"/>
      <c r="C959" s="293"/>
      <c r="D959" s="9"/>
      <c r="E959" s="8"/>
      <c r="F959" s="9"/>
      <c r="G959" s="657"/>
      <c r="H959" s="293"/>
      <c r="I959" s="293"/>
      <c r="J959" s="9"/>
      <c r="K959" s="656"/>
      <c r="L959" s="656"/>
      <c r="M959" s="656"/>
      <c r="N959" s="657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3.5" customHeight="1">
      <c r="A960" s="9"/>
      <c r="B960" s="293"/>
      <c r="C960" s="293"/>
      <c r="D960" s="9"/>
      <c r="E960" s="8"/>
      <c r="F960" s="9"/>
      <c r="G960" s="657"/>
      <c r="H960" s="293"/>
      <c r="I960" s="293"/>
      <c r="J960" s="9"/>
      <c r="K960" s="656"/>
      <c r="L960" s="656"/>
      <c r="M960" s="656"/>
      <c r="N960" s="657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3.5" customHeight="1">
      <c r="A961" s="9"/>
      <c r="B961" s="293"/>
      <c r="C961" s="293"/>
      <c r="D961" s="9"/>
      <c r="E961" s="8"/>
      <c r="F961" s="9"/>
      <c r="G961" s="657"/>
      <c r="H961" s="293"/>
      <c r="I961" s="293"/>
      <c r="J961" s="9"/>
      <c r="K961" s="656"/>
      <c r="L961" s="656"/>
      <c r="M961" s="656"/>
      <c r="N961" s="657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3.5" customHeight="1">
      <c r="A962" s="9"/>
      <c r="B962" s="293"/>
      <c r="C962" s="293"/>
      <c r="D962" s="9"/>
      <c r="E962" s="8"/>
      <c r="F962" s="9"/>
      <c r="G962" s="657"/>
      <c r="H962" s="293"/>
      <c r="I962" s="293"/>
      <c r="J962" s="9"/>
      <c r="K962" s="656"/>
      <c r="L962" s="656"/>
      <c r="M962" s="656"/>
      <c r="N962" s="657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3.5" customHeight="1">
      <c r="A963" s="9"/>
      <c r="B963" s="293"/>
      <c r="C963" s="293"/>
      <c r="D963" s="9"/>
      <c r="E963" s="8"/>
      <c r="F963" s="9"/>
      <c r="G963" s="657"/>
      <c r="H963" s="293"/>
      <c r="I963" s="293"/>
      <c r="J963" s="9"/>
      <c r="K963" s="656"/>
      <c r="L963" s="656"/>
      <c r="M963" s="656"/>
      <c r="N963" s="657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3.5" customHeight="1">
      <c r="A964" s="9"/>
      <c r="B964" s="293"/>
      <c r="C964" s="293"/>
      <c r="D964" s="9"/>
      <c r="E964" s="8"/>
      <c r="F964" s="9"/>
      <c r="G964" s="657"/>
      <c r="H964" s="293"/>
      <c r="I964" s="293"/>
      <c r="J964" s="9"/>
      <c r="K964" s="656"/>
      <c r="L964" s="656"/>
      <c r="M964" s="656"/>
      <c r="N964" s="657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3.5" customHeight="1">
      <c r="A965" s="9"/>
      <c r="B965" s="293"/>
      <c r="C965" s="293"/>
      <c r="D965" s="9"/>
      <c r="E965" s="8"/>
      <c r="F965" s="9"/>
      <c r="G965" s="657"/>
      <c r="H965" s="293"/>
      <c r="I965" s="293"/>
      <c r="J965" s="9"/>
      <c r="K965" s="656"/>
      <c r="L965" s="656"/>
      <c r="M965" s="656"/>
      <c r="N965" s="657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3.5" customHeight="1">
      <c r="A966" s="9"/>
      <c r="B966" s="293"/>
      <c r="C966" s="293"/>
      <c r="D966" s="9"/>
      <c r="E966" s="8"/>
      <c r="F966" s="9"/>
      <c r="G966" s="657"/>
      <c r="H966" s="293"/>
      <c r="I966" s="293"/>
      <c r="J966" s="9"/>
      <c r="K966" s="656"/>
      <c r="L966" s="656"/>
      <c r="M966" s="656"/>
      <c r="N966" s="657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3.5" customHeight="1">
      <c r="A967" s="9"/>
      <c r="B967" s="293"/>
      <c r="C967" s="293"/>
      <c r="D967" s="9"/>
      <c r="E967" s="8"/>
      <c r="F967" s="9"/>
      <c r="G967" s="657"/>
      <c r="H967" s="293"/>
      <c r="I967" s="293"/>
      <c r="J967" s="9"/>
      <c r="K967" s="656"/>
      <c r="L967" s="656"/>
      <c r="M967" s="656"/>
      <c r="N967" s="657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3.5" customHeight="1">
      <c r="A968" s="9"/>
      <c r="B968" s="293"/>
      <c r="C968" s="293"/>
      <c r="D968" s="9"/>
      <c r="E968" s="8"/>
      <c r="F968" s="9"/>
      <c r="G968" s="657"/>
      <c r="H968" s="293"/>
      <c r="I968" s="293"/>
      <c r="J968" s="9"/>
      <c r="K968" s="656"/>
      <c r="L968" s="656"/>
      <c r="M968" s="656"/>
      <c r="N968" s="657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3.5" customHeight="1">
      <c r="A969" s="9"/>
      <c r="B969" s="293"/>
      <c r="C969" s="293"/>
      <c r="D969" s="9"/>
      <c r="E969" s="8"/>
      <c r="F969" s="9"/>
      <c r="G969" s="657"/>
      <c r="H969" s="293"/>
      <c r="I969" s="293"/>
      <c r="J969" s="9"/>
      <c r="K969" s="656"/>
      <c r="L969" s="656"/>
      <c r="M969" s="656"/>
      <c r="N969" s="657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3.5" customHeight="1">
      <c r="A970" s="9"/>
      <c r="B970" s="293"/>
      <c r="C970" s="293"/>
      <c r="D970" s="9"/>
      <c r="E970" s="8"/>
      <c r="F970" s="9"/>
      <c r="G970" s="657"/>
      <c r="H970" s="293"/>
      <c r="I970" s="293"/>
      <c r="J970" s="9"/>
      <c r="K970" s="656"/>
      <c r="L970" s="656"/>
      <c r="M970" s="656"/>
      <c r="N970" s="657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3.5" customHeight="1">
      <c r="A971" s="9"/>
      <c r="B971" s="293"/>
      <c r="C971" s="293"/>
      <c r="D971" s="9"/>
      <c r="E971" s="8"/>
      <c r="F971" s="9"/>
      <c r="G971" s="657"/>
      <c r="H971" s="293"/>
      <c r="I971" s="293"/>
      <c r="J971" s="9"/>
      <c r="K971" s="656"/>
      <c r="L971" s="656"/>
      <c r="M971" s="656"/>
      <c r="N971" s="657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3.5" customHeight="1">
      <c r="A972" s="9"/>
      <c r="B972" s="293"/>
      <c r="C972" s="293"/>
      <c r="D972" s="9"/>
      <c r="E972" s="8"/>
      <c r="F972" s="9"/>
      <c r="G972" s="657"/>
      <c r="H972" s="293"/>
      <c r="I972" s="293"/>
      <c r="J972" s="9"/>
      <c r="K972" s="656"/>
      <c r="L972" s="656"/>
      <c r="M972" s="656"/>
      <c r="N972" s="657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3.5" customHeight="1">
      <c r="A973" s="9"/>
      <c r="B973" s="293"/>
      <c r="C973" s="293"/>
      <c r="D973" s="9"/>
      <c r="E973" s="8"/>
      <c r="F973" s="9"/>
      <c r="G973" s="657"/>
      <c r="H973" s="293"/>
      <c r="I973" s="293"/>
      <c r="J973" s="9"/>
      <c r="K973" s="656"/>
      <c r="L973" s="656"/>
      <c r="M973" s="656"/>
      <c r="N973" s="657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3.5" customHeight="1">
      <c r="A974" s="9"/>
      <c r="B974" s="293"/>
      <c r="C974" s="293"/>
      <c r="D974" s="9"/>
      <c r="E974" s="8"/>
      <c r="F974" s="9"/>
      <c r="G974" s="657"/>
      <c r="H974" s="293"/>
      <c r="I974" s="293"/>
      <c r="J974" s="9"/>
      <c r="K974" s="656"/>
      <c r="L974" s="656"/>
      <c r="M974" s="656"/>
      <c r="N974" s="657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3.5" customHeight="1">
      <c r="A975" s="9"/>
      <c r="B975" s="293"/>
      <c r="C975" s="293"/>
      <c r="D975" s="9"/>
      <c r="E975" s="8"/>
      <c r="F975" s="9"/>
      <c r="G975" s="657"/>
      <c r="H975" s="293"/>
      <c r="I975" s="293"/>
      <c r="J975" s="9"/>
      <c r="K975" s="656"/>
      <c r="L975" s="656"/>
      <c r="M975" s="656"/>
      <c r="N975" s="657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3.5" customHeight="1">
      <c r="A976" s="9"/>
      <c r="B976" s="293"/>
      <c r="C976" s="293"/>
      <c r="D976" s="9"/>
      <c r="E976" s="8"/>
      <c r="F976" s="9"/>
      <c r="G976" s="657"/>
      <c r="H976" s="293"/>
      <c r="I976" s="293"/>
      <c r="J976" s="9"/>
      <c r="K976" s="656"/>
      <c r="L976" s="656"/>
      <c r="M976" s="656"/>
      <c r="N976" s="657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3.5" customHeight="1">
      <c r="A977" s="9"/>
      <c r="B977" s="293"/>
      <c r="C977" s="293"/>
      <c r="D977" s="9"/>
      <c r="E977" s="8"/>
      <c r="F977" s="9"/>
      <c r="G977" s="657"/>
      <c r="H977" s="293"/>
      <c r="I977" s="293"/>
      <c r="J977" s="9"/>
      <c r="K977" s="656"/>
      <c r="L977" s="656"/>
      <c r="M977" s="656"/>
      <c r="N977" s="657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3.5" customHeight="1">
      <c r="A978" s="9"/>
      <c r="B978" s="293"/>
      <c r="C978" s="293"/>
      <c r="D978" s="9"/>
      <c r="E978" s="8"/>
      <c r="F978" s="9"/>
      <c r="G978" s="657"/>
      <c r="H978" s="293"/>
      <c r="I978" s="293"/>
      <c r="J978" s="9"/>
      <c r="K978" s="656"/>
      <c r="L978" s="656"/>
      <c r="M978" s="656"/>
      <c r="N978" s="657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3.5" customHeight="1">
      <c r="A979" s="9"/>
      <c r="B979" s="293"/>
      <c r="C979" s="293"/>
      <c r="D979" s="9"/>
      <c r="E979" s="8"/>
      <c r="F979" s="9"/>
      <c r="G979" s="657"/>
      <c r="H979" s="293"/>
      <c r="I979" s="293"/>
      <c r="J979" s="9"/>
      <c r="K979" s="656"/>
      <c r="L979" s="656"/>
      <c r="M979" s="656"/>
      <c r="N979" s="657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3.5" customHeight="1">
      <c r="A980" s="9"/>
      <c r="B980" s="293"/>
      <c r="C980" s="293"/>
      <c r="D980" s="9"/>
      <c r="E980" s="8"/>
      <c r="F980" s="9"/>
      <c r="G980" s="657"/>
      <c r="H980" s="293"/>
      <c r="I980" s="293"/>
      <c r="J980" s="9"/>
      <c r="K980" s="656"/>
      <c r="L980" s="656"/>
      <c r="M980" s="656"/>
      <c r="N980" s="657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3.5" customHeight="1">
      <c r="A981" s="9"/>
      <c r="B981" s="293"/>
      <c r="C981" s="293"/>
      <c r="D981" s="9"/>
      <c r="E981" s="8"/>
      <c r="F981" s="9"/>
      <c r="G981" s="657"/>
      <c r="H981" s="293"/>
      <c r="I981" s="293"/>
      <c r="J981" s="9"/>
      <c r="K981" s="656"/>
      <c r="L981" s="656"/>
      <c r="M981" s="656"/>
      <c r="N981" s="657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3.5" customHeight="1">
      <c r="A982" s="9"/>
      <c r="B982" s="293"/>
      <c r="C982" s="293"/>
      <c r="D982" s="9"/>
      <c r="E982" s="8"/>
      <c r="F982" s="9"/>
      <c r="G982" s="657"/>
      <c r="H982" s="293"/>
      <c r="I982" s="293"/>
      <c r="J982" s="9"/>
      <c r="K982" s="656"/>
      <c r="L982" s="656"/>
      <c r="M982" s="656"/>
      <c r="N982" s="657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3.5" customHeight="1">
      <c r="A983" s="9"/>
      <c r="B983" s="293"/>
      <c r="C983" s="293"/>
      <c r="D983" s="9"/>
      <c r="E983" s="8"/>
      <c r="F983" s="9"/>
      <c r="G983" s="657"/>
      <c r="H983" s="293"/>
      <c r="I983" s="293"/>
      <c r="J983" s="9"/>
      <c r="K983" s="656"/>
      <c r="L983" s="656"/>
      <c r="M983" s="656"/>
      <c r="N983" s="657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3.5" customHeight="1">
      <c r="A984" s="9"/>
      <c r="B984" s="293"/>
      <c r="C984" s="293"/>
      <c r="D984" s="9"/>
      <c r="E984" s="8"/>
      <c r="F984" s="9"/>
      <c r="G984" s="657"/>
      <c r="H984" s="293"/>
      <c r="I984" s="293"/>
      <c r="J984" s="9"/>
      <c r="K984" s="656"/>
      <c r="L984" s="656"/>
      <c r="M984" s="656"/>
      <c r="N984" s="657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3.5" customHeight="1">
      <c r="A985" s="9"/>
      <c r="B985" s="293"/>
      <c r="C985" s="293"/>
      <c r="D985" s="9"/>
      <c r="E985" s="8"/>
      <c r="F985" s="9"/>
      <c r="G985" s="657"/>
      <c r="H985" s="293"/>
      <c r="I985" s="293"/>
      <c r="J985" s="9"/>
      <c r="K985" s="656"/>
      <c r="L985" s="656"/>
      <c r="M985" s="656"/>
      <c r="N985" s="657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3.5" customHeight="1">
      <c r="A986" s="9"/>
      <c r="B986" s="293"/>
      <c r="C986" s="293"/>
      <c r="D986" s="9"/>
      <c r="E986" s="8"/>
      <c r="F986" s="9"/>
      <c r="G986" s="657"/>
      <c r="H986" s="293"/>
      <c r="I986" s="293"/>
      <c r="J986" s="9"/>
      <c r="K986" s="656"/>
      <c r="L986" s="656"/>
      <c r="M986" s="656"/>
      <c r="N986" s="657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3.5" customHeight="1">
      <c r="A987" s="9"/>
      <c r="B987" s="293"/>
      <c r="C987" s="293"/>
      <c r="D987" s="9"/>
      <c r="E987" s="8"/>
      <c r="F987" s="9"/>
      <c r="G987" s="657"/>
      <c r="H987" s="293"/>
      <c r="I987" s="293"/>
      <c r="J987" s="9"/>
      <c r="K987" s="656"/>
      <c r="L987" s="656"/>
      <c r="M987" s="656"/>
      <c r="N987" s="657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3.5" customHeight="1">
      <c r="A988" s="9"/>
      <c r="B988" s="293"/>
      <c r="C988" s="293"/>
      <c r="D988" s="9"/>
      <c r="E988" s="8"/>
      <c r="F988" s="9"/>
      <c r="G988" s="657"/>
      <c r="H988" s="293"/>
      <c r="I988" s="293"/>
      <c r="J988" s="9"/>
      <c r="K988" s="656"/>
      <c r="L988" s="656"/>
      <c r="M988" s="656"/>
      <c r="N988" s="657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3.5" customHeight="1">
      <c r="A989" s="9"/>
      <c r="B989" s="293"/>
      <c r="C989" s="293"/>
      <c r="D989" s="9"/>
      <c r="E989" s="8"/>
      <c r="F989" s="9"/>
      <c r="G989" s="657"/>
      <c r="H989" s="293"/>
      <c r="I989" s="293"/>
      <c r="J989" s="9"/>
      <c r="K989" s="656"/>
      <c r="L989" s="656"/>
      <c r="M989" s="656"/>
      <c r="N989" s="657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3.5" customHeight="1">
      <c r="A990" s="9"/>
      <c r="B990" s="293"/>
      <c r="C990" s="293"/>
      <c r="D990" s="9"/>
      <c r="E990" s="8"/>
      <c r="F990" s="9"/>
      <c r="G990" s="657"/>
      <c r="H990" s="293"/>
      <c r="I990" s="293"/>
      <c r="J990" s="9"/>
      <c r="K990" s="656"/>
      <c r="L990" s="656"/>
      <c r="M990" s="656"/>
      <c r="N990" s="657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3.5" customHeight="1">
      <c r="A991" s="9"/>
      <c r="B991" s="293"/>
      <c r="C991" s="293"/>
      <c r="D991" s="9"/>
      <c r="E991" s="8"/>
      <c r="F991" s="9"/>
      <c r="G991" s="657"/>
      <c r="H991" s="293"/>
      <c r="I991" s="293"/>
      <c r="J991" s="9"/>
      <c r="K991" s="656"/>
      <c r="L991" s="656"/>
      <c r="M991" s="656"/>
      <c r="N991" s="657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3.5" customHeight="1">
      <c r="A992" s="9"/>
      <c r="B992" s="293"/>
      <c r="C992" s="293"/>
      <c r="D992" s="9"/>
      <c r="E992" s="8"/>
      <c r="F992" s="9"/>
      <c r="G992" s="657"/>
      <c r="H992" s="293"/>
      <c r="I992" s="293"/>
      <c r="J992" s="9"/>
      <c r="K992" s="656"/>
      <c r="L992" s="656"/>
      <c r="M992" s="656"/>
      <c r="N992" s="657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3.5" customHeight="1">
      <c r="A993" s="9"/>
      <c r="B993" s="293"/>
      <c r="C993" s="293"/>
      <c r="D993" s="9"/>
      <c r="E993" s="8"/>
      <c r="F993" s="9"/>
      <c r="G993" s="657"/>
      <c r="H993" s="293"/>
      <c r="I993" s="293"/>
      <c r="J993" s="9"/>
      <c r="K993" s="656"/>
      <c r="L993" s="656"/>
      <c r="M993" s="656"/>
      <c r="N993" s="657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3.5" customHeight="1">
      <c r="A994" s="9"/>
      <c r="B994" s="293"/>
      <c r="C994" s="293"/>
      <c r="D994" s="9"/>
      <c r="E994" s="8"/>
      <c r="F994" s="9"/>
      <c r="G994" s="657"/>
      <c r="H994" s="293"/>
      <c r="I994" s="293"/>
      <c r="J994" s="9"/>
      <c r="K994" s="656"/>
      <c r="L994" s="656"/>
      <c r="M994" s="656"/>
      <c r="N994" s="657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3.5" customHeight="1">
      <c r="A995" s="9"/>
      <c r="B995" s="293"/>
      <c r="C995" s="293"/>
      <c r="D995" s="9"/>
      <c r="E995" s="8"/>
      <c r="F995" s="9"/>
      <c r="G995" s="657"/>
      <c r="H995" s="293"/>
      <c r="I995" s="293"/>
      <c r="J995" s="9"/>
      <c r="K995" s="656"/>
      <c r="L995" s="656"/>
      <c r="M995" s="656"/>
      <c r="N995" s="657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3.5" customHeight="1">
      <c r="A996" s="9"/>
      <c r="B996" s="293"/>
      <c r="C996" s="293"/>
      <c r="D996" s="9"/>
      <c r="E996" s="8"/>
      <c r="F996" s="9"/>
      <c r="G996" s="657"/>
      <c r="H996" s="293"/>
      <c r="I996" s="293"/>
      <c r="J996" s="9"/>
      <c r="K996" s="656"/>
      <c r="L996" s="656"/>
      <c r="M996" s="656"/>
      <c r="N996" s="657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3.5" customHeight="1">
      <c r="A997" s="9"/>
      <c r="B997" s="293"/>
      <c r="C997" s="293"/>
      <c r="D997" s="9"/>
      <c r="E997" s="8"/>
      <c r="F997" s="9"/>
      <c r="G997" s="657"/>
      <c r="H997" s="293"/>
      <c r="I997" s="293"/>
      <c r="J997" s="9"/>
      <c r="K997" s="656"/>
      <c r="L997" s="656"/>
      <c r="M997" s="656"/>
      <c r="N997" s="657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3.5" customHeight="1">
      <c r="A998" s="9"/>
      <c r="B998" s="293"/>
      <c r="C998" s="293"/>
      <c r="D998" s="9"/>
      <c r="E998" s="8"/>
      <c r="F998" s="9"/>
      <c r="G998" s="657"/>
      <c r="H998" s="293"/>
      <c r="I998" s="293"/>
      <c r="J998" s="9"/>
      <c r="K998" s="656"/>
      <c r="L998" s="656"/>
      <c r="M998" s="656"/>
      <c r="N998" s="657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3.5" customHeight="1">
      <c r="A999" s="9"/>
      <c r="B999" s="293"/>
      <c r="C999" s="293"/>
      <c r="D999" s="9"/>
      <c r="E999" s="8"/>
      <c r="F999" s="9"/>
      <c r="G999" s="657"/>
      <c r="H999" s="293"/>
      <c r="I999" s="293"/>
      <c r="J999" s="9"/>
      <c r="K999" s="656"/>
      <c r="L999" s="656"/>
      <c r="M999" s="656"/>
      <c r="N999" s="657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</sheetData>
  <mergeCells count="227">
    <mergeCell ref="I36:I38"/>
    <mergeCell ref="I39:I41"/>
    <mergeCell ref="I42:I45"/>
    <mergeCell ref="I46:I48"/>
    <mergeCell ref="I49:I54"/>
    <mergeCell ref="I55:I56"/>
    <mergeCell ref="J62:J63"/>
    <mergeCell ref="K62:K63"/>
    <mergeCell ref="E51:E54"/>
    <mergeCell ref="F51:F54"/>
    <mergeCell ref="E55:E56"/>
    <mergeCell ref="F55:F56"/>
    <mergeCell ref="G55:G56"/>
    <mergeCell ref="E57:E58"/>
    <mergeCell ref="F57:F58"/>
    <mergeCell ref="G57:G58"/>
    <mergeCell ref="E59:E62"/>
    <mergeCell ref="F59:F62"/>
    <mergeCell ref="G59:G62"/>
    <mergeCell ref="H58:H61"/>
    <mergeCell ref="J59:J61"/>
    <mergeCell ref="K59:K61"/>
    <mergeCell ref="G45:G47"/>
    <mergeCell ref="G37:G38"/>
    <mergeCell ref="M66:M67"/>
    <mergeCell ref="N66:N67"/>
    <mergeCell ref="H62:H67"/>
    <mergeCell ref="I64:I67"/>
    <mergeCell ref="J64:J65"/>
    <mergeCell ref="K64:K65"/>
    <mergeCell ref="J66:J67"/>
    <mergeCell ref="K66:K67"/>
    <mergeCell ref="L66:L67"/>
    <mergeCell ref="M55:M56"/>
    <mergeCell ref="N55:N56"/>
    <mergeCell ref="I59:I61"/>
    <mergeCell ref="I62:I63"/>
    <mergeCell ref="L62:L63"/>
    <mergeCell ref="M62:M63"/>
    <mergeCell ref="L64:L65"/>
    <mergeCell ref="M64:M65"/>
    <mergeCell ref="N64:N65"/>
    <mergeCell ref="L59:L61"/>
    <mergeCell ref="M59:M61"/>
    <mergeCell ref="N59:N61"/>
    <mergeCell ref="N62:N63"/>
    <mergeCell ref="E27:E28"/>
    <mergeCell ref="F27:F28"/>
    <mergeCell ref="G27:G28"/>
    <mergeCell ref="A27:A32"/>
    <mergeCell ref="B29:B32"/>
    <mergeCell ref="C31:C32"/>
    <mergeCell ref="D31:D32"/>
    <mergeCell ref="E31:E32"/>
    <mergeCell ref="F31:F32"/>
    <mergeCell ref="G31:G32"/>
    <mergeCell ref="B27:C28"/>
    <mergeCell ref="C29:C30"/>
    <mergeCell ref="D29:D30"/>
    <mergeCell ref="E29:E30"/>
    <mergeCell ref="F29:F30"/>
    <mergeCell ref="G29:G30"/>
    <mergeCell ref="D27:D28"/>
    <mergeCell ref="A22:A26"/>
    <mergeCell ref="B22:C23"/>
    <mergeCell ref="D22:D23"/>
    <mergeCell ref="B24:B26"/>
    <mergeCell ref="E19:E21"/>
    <mergeCell ref="F19:F21"/>
    <mergeCell ref="E22:E23"/>
    <mergeCell ref="F22:F23"/>
    <mergeCell ref="C24:C26"/>
    <mergeCell ref="D24:D26"/>
    <mergeCell ref="E24:E26"/>
    <mergeCell ref="F24:F26"/>
    <mergeCell ref="E14:E16"/>
    <mergeCell ref="F14:F16"/>
    <mergeCell ref="C10:C13"/>
    <mergeCell ref="C17:C18"/>
    <mergeCell ref="D17:D18"/>
    <mergeCell ref="E17:E18"/>
    <mergeCell ref="F17:F18"/>
    <mergeCell ref="C19:C21"/>
    <mergeCell ref="D19:D21"/>
    <mergeCell ref="A1:N1"/>
    <mergeCell ref="A2:N2"/>
    <mergeCell ref="H4:N4"/>
    <mergeCell ref="A5:A6"/>
    <mergeCell ref="B5:B6"/>
    <mergeCell ref="C5:C6"/>
    <mergeCell ref="J5:J6"/>
    <mergeCell ref="A4:G4"/>
    <mergeCell ref="F5:G5"/>
    <mergeCell ref="H5:H6"/>
    <mergeCell ref="I5:I6"/>
    <mergeCell ref="L3:N3"/>
    <mergeCell ref="M5:N5"/>
    <mergeCell ref="H55:H57"/>
    <mergeCell ref="J55:J56"/>
    <mergeCell ref="K55:K56"/>
    <mergeCell ref="L55:L56"/>
    <mergeCell ref="A7:C7"/>
    <mergeCell ref="H7:I7"/>
    <mergeCell ref="J8:J9"/>
    <mergeCell ref="K8:K9"/>
    <mergeCell ref="L8:L9"/>
    <mergeCell ref="B8:C9"/>
    <mergeCell ref="D8:D9"/>
    <mergeCell ref="E8:E9"/>
    <mergeCell ref="F8:F9"/>
    <mergeCell ref="G8:G9"/>
    <mergeCell ref="H8:H29"/>
    <mergeCell ref="G22:G23"/>
    <mergeCell ref="A8:A21"/>
    <mergeCell ref="B10:B21"/>
    <mergeCell ref="D10:D13"/>
    <mergeCell ref="E10:E13"/>
    <mergeCell ref="F10:F13"/>
    <mergeCell ref="G10:G13"/>
    <mergeCell ref="C14:C16"/>
    <mergeCell ref="D14:D16"/>
    <mergeCell ref="G19:G21"/>
    <mergeCell ref="G24:G26"/>
    <mergeCell ref="J30:J32"/>
    <mergeCell ref="J36:J38"/>
    <mergeCell ref="K36:K38"/>
    <mergeCell ref="L36:L38"/>
    <mergeCell ref="M36:M38"/>
    <mergeCell ref="N36:N38"/>
    <mergeCell ref="H36:H54"/>
    <mergeCell ref="H30:H35"/>
    <mergeCell ref="I30:I32"/>
    <mergeCell ref="K30:K32"/>
    <mergeCell ref="L30:L32"/>
    <mergeCell ref="M30:M32"/>
    <mergeCell ref="N30:N32"/>
    <mergeCell ref="I33:I35"/>
    <mergeCell ref="I23:I29"/>
    <mergeCell ref="I18:I20"/>
    <mergeCell ref="I21:I22"/>
    <mergeCell ref="J21:J22"/>
    <mergeCell ref="L21:L22"/>
    <mergeCell ref="M21:M22"/>
    <mergeCell ref="N21:N22"/>
    <mergeCell ref="K21:K22"/>
    <mergeCell ref="L10:L11"/>
    <mergeCell ref="M10:M11"/>
    <mergeCell ref="N10:N11"/>
    <mergeCell ref="L16:L17"/>
    <mergeCell ref="M16:M17"/>
    <mergeCell ref="N16:N17"/>
    <mergeCell ref="G17:G18"/>
    <mergeCell ref="G14:G16"/>
    <mergeCell ref="M8:M9"/>
    <mergeCell ref="N8:N9"/>
    <mergeCell ref="I8:I9"/>
    <mergeCell ref="I16:I17"/>
    <mergeCell ref="J16:J17"/>
    <mergeCell ref="I10:I15"/>
    <mergeCell ref="J10:J11"/>
    <mergeCell ref="K10:K11"/>
    <mergeCell ref="K16:K17"/>
    <mergeCell ref="A33:A38"/>
    <mergeCell ref="B33:C34"/>
    <mergeCell ref="D33:D34"/>
    <mergeCell ref="E33:E34"/>
    <mergeCell ref="F33:F34"/>
    <mergeCell ref="G33:G34"/>
    <mergeCell ref="G35:G36"/>
    <mergeCell ref="C43:C44"/>
    <mergeCell ref="C35:C36"/>
    <mergeCell ref="D35:D36"/>
    <mergeCell ref="A39:A44"/>
    <mergeCell ref="B39:C40"/>
    <mergeCell ref="B41:B44"/>
    <mergeCell ref="C41:C42"/>
    <mergeCell ref="F35:F36"/>
    <mergeCell ref="D37:D38"/>
    <mergeCell ref="E37:E38"/>
    <mergeCell ref="F37:F38"/>
    <mergeCell ref="B35:B38"/>
    <mergeCell ref="D43:D44"/>
    <mergeCell ref="E43:E44"/>
    <mergeCell ref="C37:C38"/>
    <mergeCell ref="C59:C62"/>
    <mergeCell ref="C63:C64"/>
    <mergeCell ref="C65:C67"/>
    <mergeCell ref="G39:G40"/>
    <mergeCell ref="F41:F42"/>
    <mergeCell ref="G41:G42"/>
    <mergeCell ref="F43:F44"/>
    <mergeCell ref="G43:G44"/>
    <mergeCell ref="G48:G50"/>
    <mergeCell ref="G51:G54"/>
    <mergeCell ref="D63:D64"/>
    <mergeCell ref="E63:E64"/>
    <mergeCell ref="F63:F64"/>
    <mergeCell ref="G63:G64"/>
    <mergeCell ref="D51:D54"/>
    <mergeCell ref="D55:D56"/>
    <mergeCell ref="D57:D58"/>
    <mergeCell ref="D59:D62"/>
    <mergeCell ref="G65:G67"/>
    <mergeCell ref="A45:A56"/>
    <mergeCell ref="A57:A67"/>
    <mergeCell ref="E35:E36"/>
    <mergeCell ref="B45:C47"/>
    <mergeCell ref="D45:D47"/>
    <mergeCell ref="E45:E47"/>
    <mergeCell ref="F45:F47"/>
    <mergeCell ref="D65:D67"/>
    <mergeCell ref="E65:E67"/>
    <mergeCell ref="F65:F67"/>
    <mergeCell ref="C51:C54"/>
    <mergeCell ref="C55:C56"/>
    <mergeCell ref="B48:B56"/>
    <mergeCell ref="B57:C58"/>
    <mergeCell ref="F39:F40"/>
    <mergeCell ref="C48:C50"/>
    <mergeCell ref="D48:D50"/>
    <mergeCell ref="E48:E50"/>
    <mergeCell ref="F48:F50"/>
    <mergeCell ref="D39:D40"/>
    <mergeCell ref="E39:E40"/>
    <mergeCell ref="D41:D42"/>
    <mergeCell ref="E41:E42"/>
    <mergeCell ref="B59:B67"/>
  </mergeCells>
  <phoneticPr fontId="106" type="noConversion"/>
  <printOptions horizontalCentered="1" verticalCentered="1"/>
  <pageMargins left="0.27559055118110237" right="0.19685039370078741" top="0.31496062992125984" bottom="0.27559055118110237" header="0" footer="0"/>
  <pageSetup paperSize="9" scale="59" orientation="landscape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1011"/>
  <sheetViews>
    <sheetView workbookViewId="0">
      <pane ySplit="4" topLeftCell="A5" activePane="bottomLeft" state="frozen"/>
      <selection pane="bottomLeft" activeCell="B6" sqref="B6"/>
    </sheetView>
  </sheetViews>
  <sheetFormatPr defaultColWidth="14.42578125" defaultRowHeight="15" customHeight="1"/>
  <cols>
    <col min="1" max="1" width="4.7109375" customWidth="1"/>
    <col min="2" max="2" width="16.140625" customWidth="1"/>
    <col min="3" max="3" width="5.28515625" customWidth="1"/>
    <col min="4" max="4" width="19.7109375" customWidth="1"/>
    <col min="5" max="5" width="5.7109375" customWidth="1"/>
    <col min="6" max="6" width="22.28515625" customWidth="1"/>
    <col min="7" max="7" width="17.28515625" customWidth="1"/>
    <col min="8" max="8" width="18.42578125" customWidth="1"/>
    <col min="9" max="9" width="13.5703125" customWidth="1"/>
    <col min="10" max="10" width="9.5703125" customWidth="1"/>
    <col min="11" max="11" width="37.7109375" customWidth="1"/>
    <col min="12" max="12" width="12.140625" customWidth="1"/>
    <col min="13" max="13" width="5.7109375" customWidth="1"/>
    <col min="14" max="14" width="8.42578125" customWidth="1"/>
    <col min="15" max="15" width="16.85546875" customWidth="1"/>
    <col min="16" max="16" width="5" customWidth="1"/>
    <col min="17" max="17" width="13.7109375" customWidth="1"/>
    <col min="18" max="18" width="11.28515625" customWidth="1"/>
    <col min="19" max="19" width="8.85546875" customWidth="1"/>
    <col min="20" max="20" width="9.85546875" customWidth="1"/>
    <col min="21" max="22" width="8.85546875" customWidth="1"/>
    <col min="23" max="23" width="12.7109375" customWidth="1"/>
    <col min="24" max="26" width="8.85546875" customWidth="1"/>
  </cols>
  <sheetData>
    <row r="1" spans="1:26" ht="13.5" customHeight="1">
      <c r="A1" s="1" t="s">
        <v>0</v>
      </c>
      <c r="B1" s="2"/>
      <c r="C1" s="2"/>
      <c r="D1" s="2"/>
      <c r="E1" s="3"/>
      <c r="F1" s="4"/>
      <c r="G1" s="1"/>
      <c r="H1" s="1"/>
      <c r="I1" s="1"/>
      <c r="J1" s="5"/>
      <c r="K1" s="1"/>
      <c r="L1" s="1"/>
      <c r="M1" s="1"/>
      <c r="N1" s="1"/>
      <c r="O1" s="7"/>
      <c r="P1" s="8"/>
      <c r="Q1" s="9"/>
      <c r="R1" s="10"/>
      <c r="S1" s="9"/>
      <c r="T1" s="9"/>
      <c r="U1" s="9"/>
      <c r="V1" s="9"/>
      <c r="W1" s="9"/>
      <c r="X1" s="9"/>
      <c r="Y1" s="9"/>
      <c r="Z1" s="9"/>
    </row>
    <row r="2" spans="1:26" ht="18" customHeight="1">
      <c r="A2" s="2661" t="s">
        <v>4</v>
      </c>
      <c r="B2" s="2657"/>
      <c r="C2" s="2656" t="s">
        <v>6</v>
      </c>
      <c r="D2" s="2657"/>
      <c r="E2" s="2656" t="s">
        <v>8</v>
      </c>
      <c r="F2" s="2657"/>
      <c r="G2" s="13" t="s">
        <v>10</v>
      </c>
      <c r="H2" s="13" t="s">
        <v>14</v>
      </c>
      <c r="I2" s="2638" t="s">
        <v>15</v>
      </c>
      <c r="J2" s="2643"/>
      <c r="K2" s="2664" t="s">
        <v>18</v>
      </c>
      <c r="L2" s="2634"/>
      <c r="M2" s="2634"/>
      <c r="N2" s="2634"/>
      <c r="O2" s="2635"/>
      <c r="P2" s="8"/>
      <c r="Q2" s="2654" t="s">
        <v>22</v>
      </c>
      <c r="R2" s="2565"/>
      <c r="S2" s="2565"/>
      <c r="T2" s="2565"/>
      <c r="U2" s="9"/>
      <c r="V2" s="9"/>
      <c r="W2" s="9"/>
      <c r="X2" s="9"/>
      <c r="Y2" s="9"/>
      <c r="Z2" s="9"/>
    </row>
    <row r="3" spans="1:26" ht="17.25" customHeight="1">
      <c r="A3" s="2662"/>
      <c r="B3" s="2569"/>
      <c r="C3" s="2575"/>
      <c r="D3" s="2569"/>
      <c r="E3" s="2575"/>
      <c r="F3" s="2569"/>
      <c r="G3" s="20" t="s">
        <v>29</v>
      </c>
      <c r="H3" s="20" t="s">
        <v>30</v>
      </c>
      <c r="I3" s="20" t="s">
        <v>32</v>
      </c>
      <c r="J3" s="22" t="s">
        <v>34</v>
      </c>
      <c r="K3" s="2575"/>
      <c r="L3" s="2590"/>
      <c r="M3" s="2590"/>
      <c r="N3" s="2590"/>
      <c r="O3" s="2637"/>
      <c r="P3" s="8"/>
      <c r="Q3" s="2565"/>
      <c r="R3" s="2565"/>
      <c r="S3" s="2565"/>
      <c r="T3" s="2565"/>
      <c r="U3" s="9"/>
      <c r="V3" s="9"/>
      <c r="W3" s="9"/>
      <c r="X3" s="9"/>
      <c r="Y3" s="9"/>
      <c r="Z3" s="9"/>
    </row>
    <row r="4" spans="1:26" ht="27.75" customHeight="1">
      <c r="A4" s="2655" t="s">
        <v>37</v>
      </c>
      <c r="B4" s="2577"/>
      <c r="C4" s="2577"/>
      <c r="D4" s="2577"/>
      <c r="E4" s="2577"/>
      <c r="F4" s="2578"/>
      <c r="G4" s="28">
        <f t="shared" ref="G4:I4" si="0">SUM(G5,G29,G50,G88,G91,G110)</f>
        <v>1831214498</v>
      </c>
      <c r="H4" s="28">
        <f t="shared" si="0"/>
        <v>1790788608</v>
      </c>
      <c r="I4" s="28">
        <f t="shared" si="0"/>
        <v>-40425890</v>
      </c>
      <c r="J4" s="38">
        <f t="shared" ref="J4:J6" si="1">I4/G4</f>
        <v>-2.207599931310723E-2</v>
      </c>
      <c r="K4" s="40"/>
      <c r="L4" s="40"/>
      <c r="M4" s="40"/>
      <c r="N4" s="40"/>
      <c r="O4" s="44"/>
      <c r="P4" s="7"/>
      <c r="Q4" s="2565"/>
      <c r="R4" s="2565"/>
      <c r="S4" s="2565"/>
      <c r="T4" s="2565"/>
      <c r="U4" s="9"/>
      <c r="V4" s="9"/>
      <c r="W4" s="9"/>
      <c r="X4" s="9"/>
      <c r="Y4" s="9"/>
      <c r="Z4" s="9"/>
    </row>
    <row r="5" spans="1:26" ht="27" customHeight="1">
      <c r="A5" s="49" t="s">
        <v>51</v>
      </c>
      <c r="B5" s="51" t="s">
        <v>52</v>
      </c>
      <c r="C5" s="53">
        <v>11</v>
      </c>
      <c r="D5" s="53" t="s">
        <v>52</v>
      </c>
      <c r="E5" s="2658" t="s">
        <v>53</v>
      </c>
      <c r="F5" s="2578"/>
      <c r="G5" s="57">
        <f t="shared" ref="G5:I5" si="2">SUM(G6,G12,G16,G20)</f>
        <v>18080000</v>
      </c>
      <c r="H5" s="57">
        <f t="shared" si="2"/>
        <v>16945000</v>
      </c>
      <c r="I5" s="57">
        <f t="shared" si="2"/>
        <v>-1135000</v>
      </c>
      <c r="J5" s="60">
        <f t="shared" si="1"/>
        <v>-6.2776548672566365E-2</v>
      </c>
      <c r="K5" s="61"/>
      <c r="L5" s="61"/>
      <c r="M5" s="61"/>
      <c r="N5" s="61"/>
      <c r="O5" s="62">
        <f>SUM(O7,O12,O16,O20)</f>
        <v>16945000</v>
      </c>
      <c r="P5" s="7"/>
      <c r="Q5" s="9"/>
      <c r="R5" s="10"/>
      <c r="S5" s="9"/>
      <c r="T5" s="9"/>
      <c r="U5" s="9"/>
      <c r="V5" s="9"/>
      <c r="W5" s="9"/>
      <c r="X5" s="9"/>
      <c r="Y5" s="9"/>
      <c r="Z5" s="9"/>
    </row>
    <row r="6" spans="1:26" ht="30" customHeight="1">
      <c r="A6" s="65"/>
      <c r="B6" s="67"/>
      <c r="C6" s="67"/>
      <c r="D6" s="69"/>
      <c r="E6" s="70">
        <v>111</v>
      </c>
      <c r="F6" s="71" t="s">
        <v>56</v>
      </c>
      <c r="G6" s="73">
        <v>6600000</v>
      </c>
      <c r="H6" s="78">
        <f>O6</f>
        <v>6765000</v>
      </c>
      <c r="I6" s="78">
        <f>H6-G6</f>
        <v>165000</v>
      </c>
      <c r="J6" s="85">
        <f t="shared" si="1"/>
        <v>2.5000000000000001E-2</v>
      </c>
      <c r="K6" s="87"/>
      <c r="L6" s="89"/>
      <c r="M6" s="91"/>
      <c r="N6" s="91"/>
      <c r="O6" s="93">
        <f>SUM(O7+O10)</f>
        <v>6765000</v>
      </c>
      <c r="P6" s="7"/>
      <c r="Q6" s="9"/>
      <c r="R6" s="10"/>
      <c r="S6" s="9"/>
      <c r="T6" s="9"/>
      <c r="U6" s="9"/>
      <c r="V6" s="9"/>
      <c r="W6" s="9"/>
      <c r="X6" s="9"/>
      <c r="Y6" s="9"/>
      <c r="Z6" s="9"/>
    </row>
    <row r="7" spans="1:26" ht="23.25" customHeight="1">
      <c r="A7" s="65"/>
      <c r="B7" s="67"/>
      <c r="C7" s="67"/>
      <c r="D7" s="69"/>
      <c r="E7" s="94"/>
      <c r="F7" s="96"/>
      <c r="G7" s="99"/>
      <c r="H7" s="99"/>
      <c r="I7" s="99"/>
      <c r="J7" s="101"/>
      <c r="K7" s="103" t="s">
        <v>62</v>
      </c>
      <c r="L7" s="105"/>
      <c r="M7" s="105"/>
      <c r="N7" s="105"/>
      <c r="O7" s="106">
        <f>SUM(O8)</f>
        <v>6765000</v>
      </c>
      <c r="P7" s="7"/>
      <c r="Q7" s="107"/>
      <c r="R7" s="10"/>
      <c r="S7" s="9"/>
      <c r="T7" s="9"/>
      <c r="U7" s="9"/>
      <c r="V7" s="9"/>
      <c r="W7" s="9"/>
      <c r="X7" s="9"/>
      <c r="Y7" s="9"/>
      <c r="Z7" s="9"/>
    </row>
    <row r="8" spans="1:26" ht="23.25" customHeight="1">
      <c r="A8" s="65"/>
      <c r="B8" s="67"/>
      <c r="C8" s="67"/>
      <c r="D8" s="69"/>
      <c r="E8" s="94"/>
      <c r="F8" s="96"/>
      <c r="G8" s="109"/>
      <c r="H8" s="109"/>
      <c r="I8" s="109"/>
      <c r="J8" s="110"/>
      <c r="K8" s="111" t="s">
        <v>66</v>
      </c>
      <c r="L8" s="112">
        <v>11000</v>
      </c>
      <c r="M8" s="113">
        <v>41</v>
      </c>
      <c r="N8" s="114">
        <v>15</v>
      </c>
      <c r="O8" s="118">
        <f>L8*N8*M8</f>
        <v>6765000</v>
      </c>
      <c r="P8" s="7"/>
      <c r="Q8" s="107"/>
      <c r="R8" s="10"/>
      <c r="S8" s="9"/>
      <c r="T8" s="9"/>
      <c r="U8" s="9"/>
      <c r="V8" s="9"/>
      <c r="W8" s="9"/>
      <c r="X8" s="9"/>
      <c r="Y8" s="9"/>
      <c r="Z8" s="9"/>
    </row>
    <row r="9" spans="1:26" ht="20.25" customHeight="1">
      <c r="A9" s="65"/>
      <c r="B9" s="67"/>
      <c r="C9" s="67"/>
      <c r="D9" s="69"/>
      <c r="E9" s="94"/>
      <c r="F9" s="96"/>
      <c r="G9" s="122"/>
      <c r="H9" s="109"/>
      <c r="I9" s="99"/>
      <c r="J9" s="110"/>
      <c r="K9" s="125"/>
      <c r="L9" s="127"/>
      <c r="M9" s="127"/>
      <c r="N9" s="127"/>
      <c r="O9" s="128"/>
      <c r="P9" s="7"/>
      <c r="Q9" s="107"/>
      <c r="R9" s="10"/>
      <c r="S9" s="9"/>
      <c r="T9" s="9"/>
      <c r="U9" s="9"/>
      <c r="V9" s="9"/>
      <c r="W9" s="9"/>
      <c r="X9" s="9"/>
      <c r="Y9" s="9"/>
      <c r="Z9" s="9"/>
    </row>
    <row r="10" spans="1:26" ht="23.25" hidden="1" customHeight="1">
      <c r="A10" s="65"/>
      <c r="B10" s="67"/>
      <c r="C10" s="67"/>
      <c r="D10" s="69"/>
      <c r="E10" s="129"/>
      <c r="F10" s="67"/>
      <c r="G10" s="122"/>
      <c r="H10" s="109"/>
      <c r="I10" s="99"/>
      <c r="J10" s="110"/>
      <c r="K10" s="130" t="s">
        <v>69</v>
      </c>
      <c r="L10" s="131"/>
      <c r="M10" s="131"/>
      <c r="N10" s="131"/>
      <c r="O10" s="137">
        <f>SUM(O11)</f>
        <v>0</v>
      </c>
      <c r="P10" s="7"/>
      <c r="Q10" s="107"/>
      <c r="R10" s="10"/>
      <c r="S10" s="9"/>
      <c r="T10" s="9"/>
      <c r="U10" s="9"/>
      <c r="V10" s="9"/>
      <c r="W10" s="9"/>
      <c r="X10" s="9"/>
      <c r="Y10" s="9"/>
      <c r="Z10" s="9"/>
    </row>
    <row r="11" spans="1:26" ht="23.25" hidden="1" customHeight="1">
      <c r="A11" s="65"/>
      <c r="B11" s="67"/>
      <c r="C11" s="67"/>
      <c r="D11" s="69"/>
      <c r="E11" s="129"/>
      <c r="F11" s="67"/>
      <c r="G11" s="122"/>
      <c r="H11" s="109"/>
      <c r="I11" s="99"/>
      <c r="J11" s="110"/>
      <c r="K11" s="140"/>
      <c r="L11" s="142"/>
      <c r="M11" s="143"/>
      <c r="N11" s="145"/>
      <c r="O11" s="149">
        <f>SUM(L11*N11)</f>
        <v>0</v>
      </c>
      <c r="P11" s="7"/>
      <c r="Q11" s="107"/>
      <c r="R11" s="10"/>
      <c r="S11" s="9"/>
      <c r="T11" s="9"/>
      <c r="U11" s="9"/>
      <c r="V11" s="9"/>
      <c r="W11" s="9"/>
      <c r="X11" s="9"/>
      <c r="Y11" s="9"/>
      <c r="Z11" s="9"/>
    </row>
    <row r="12" spans="1:26" ht="30" customHeight="1">
      <c r="A12" s="65"/>
      <c r="B12" s="67"/>
      <c r="C12" s="67"/>
      <c r="D12" s="69"/>
      <c r="E12" s="70">
        <v>112</v>
      </c>
      <c r="F12" s="154" t="s">
        <v>81</v>
      </c>
      <c r="G12" s="156">
        <v>7680000</v>
      </c>
      <c r="H12" s="78">
        <f>SUM(O12)</f>
        <v>7680000</v>
      </c>
      <c r="I12" s="78">
        <f>H12-G12</f>
        <v>0</v>
      </c>
      <c r="J12" s="85">
        <f>I12/G12</f>
        <v>0</v>
      </c>
      <c r="K12" s="160"/>
      <c r="L12" s="162"/>
      <c r="M12" s="162"/>
      <c r="N12" s="162"/>
      <c r="O12" s="93">
        <f>SUM(O13)</f>
        <v>7680000</v>
      </c>
      <c r="P12" s="7"/>
      <c r="Q12" s="107"/>
      <c r="R12" s="10"/>
      <c r="S12" s="9"/>
      <c r="T12" s="9"/>
      <c r="U12" s="9"/>
      <c r="V12" s="9"/>
      <c r="W12" s="9"/>
      <c r="X12" s="9"/>
      <c r="Y12" s="9"/>
      <c r="Z12" s="9"/>
    </row>
    <row r="13" spans="1:26" ht="23.25" customHeight="1">
      <c r="A13" s="65"/>
      <c r="B13" s="67"/>
      <c r="C13" s="67"/>
      <c r="D13" s="69"/>
      <c r="E13" s="129"/>
      <c r="F13" s="67"/>
      <c r="G13" s="166"/>
      <c r="H13" s="99"/>
      <c r="I13" s="99"/>
      <c r="J13" s="101"/>
      <c r="K13" s="103" t="s">
        <v>96</v>
      </c>
      <c r="L13" s="105"/>
      <c r="M13" s="105"/>
      <c r="N13" s="105"/>
      <c r="O13" s="106">
        <f>SUM(O14:O15)</f>
        <v>7680000</v>
      </c>
      <c r="P13" s="7"/>
      <c r="Q13" s="107"/>
      <c r="R13" s="10"/>
      <c r="S13" s="9"/>
      <c r="T13" s="9"/>
      <c r="U13" s="9"/>
      <c r="V13" s="9"/>
      <c r="W13" s="9"/>
      <c r="X13" s="9"/>
      <c r="Y13" s="9"/>
      <c r="Z13" s="9"/>
    </row>
    <row r="14" spans="1:26" ht="23.25" customHeight="1">
      <c r="A14" s="65"/>
      <c r="B14" s="67"/>
      <c r="C14" s="67"/>
      <c r="D14" s="69"/>
      <c r="E14" s="129"/>
      <c r="F14" s="67"/>
      <c r="G14" s="166"/>
      <c r="H14" s="99"/>
      <c r="I14" s="99"/>
      <c r="J14" s="101"/>
      <c r="K14" s="111" t="s">
        <v>102</v>
      </c>
      <c r="L14" s="170">
        <v>80000</v>
      </c>
      <c r="M14" s="113">
        <v>8</v>
      </c>
      <c r="N14" s="171">
        <v>12</v>
      </c>
      <c r="O14" s="118">
        <f t="shared" ref="O14:O15" si="3">SUM(L14*M14*N14)</f>
        <v>7680000</v>
      </c>
      <c r="P14" s="7"/>
      <c r="Q14" s="173"/>
      <c r="R14" s="10"/>
      <c r="S14" s="9"/>
      <c r="T14" s="9"/>
      <c r="U14" s="9"/>
      <c r="V14" s="9"/>
      <c r="W14" s="9"/>
      <c r="X14" s="9"/>
      <c r="Y14" s="9"/>
      <c r="Z14" s="9"/>
    </row>
    <row r="15" spans="1:26" ht="23.25" customHeight="1">
      <c r="A15" s="65"/>
      <c r="B15" s="67"/>
      <c r="C15" s="67"/>
      <c r="D15" s="69"/>
      <c r="E15" s="129"/>
      <c r="F15" s="67"/>
      <c r="G15" s="122"/>
      <c r="H15" s="99"/>
      <c r="I15" s="99"/>
      <c r="J15" s="110"/>
      <c r="K15" s="140"/>
      <c r="L15" s="142"/>
      <c r="M15" s="176"/>
      <c r="N15" s="178"/>
      <c r="O15" s="149">
        <f t="shared" si="3"/>
        <v>0</v>
      </c>
      <c r="P15" s="7"/>
      <c r="Q15" s="173"/>
      <c r="R15" s="10"/>
      <c r="S15" s="9"/>
      <c r="T15" s="9"/>
      <c r="U15" s="9"/>
      <c r="V15" s="9"/>
      <c r="W15" s="9"/>
      <c r="X15" s="9"/>
      <c r="Y15" s="9"/>
      <c r="Z15" s="9"/>
    </row>
    <row r="16" spans="1:26" ht="27" customHeight="1">
      <c r="A16" s="65"/>
      <c r="B16" s="67"/>
      <c r="C16" s="67"/>
      <c r="D16" s="69"/>
      <c r="E16" s="70">
        <v>113</v>
      </c>
      <c r="F16" s="71" t="s">
        <v>109</v>
      </c>
      <c r="G16" s="181">
        <v>1000000</v>
      </c>
      <c r="H16" s="78">
        <f>SUM(O16)</f>
        <v>1000000</v>
      </c>
      <c r="I16" s="78">
        <f>H16-G16</f>
        <v>0</v>
      </c>
      <c r="J16" s="85">
        <f>I16/G16</f>
        <v>0</v>
      </c>
      <c r="K16" s="160"/>
      <c r="L16" s="162"/>
      <c r="M16" s="162"/>
      <c r="N16" s="162"/>
      <c r="O16" s="93">
        <f t="shared" ref="O16:O17" si="4">SUM(O17)</f>
        <v>1000000</v>
      </c>
      <c r="P16" s="7"/>
      <c r="R16" s="183"/>
    </row>
    <row r="17" spans="1:26" ht="23.25" customHeight="1">
      <c r="A17" s="65"/>
      <c r="B17" s="67"/>
      <c r="C17" s="67"/>
      <c r="D17" s="69"/>
      <c r="E17" s="129"/>
      <c r="F17" s="67"/>
      <c r="G17" s="99"/>
      <c r="H17" s="99"/>
      <c r="I17" s="99"/>
      <c r="J17" s="101"/>
      <c r="K17" s="186" t="s">
        <v>124</v>
      </c>
      <c r="L17" s="187"/>
      <c r="M17" s="188"/>
      <c r="N17" s="189"/>
      <c r="O17" s="192">
        <f t="shared" si="4"/>
        <v>1000000</v>
      </c>
      <c r="P17" s="7"/>
      <c r="R17" s="183"/>
    </row>
    <row r="18" spans="1:26" ht="25.5" customHeight="1">
      <c r="A18" s="65"/>
      <c r="B18" s="67"/>
      <c r="C18" s="67"/>
      <c r="D18" s="69"/>
      <c r="E18" s="195"/>
      <c r="F18" s="196"/>
      <c r="G18" s="197"/>
      <c r="H18" s="197"/>
      <c r="I18" s="197"/>
      <c r="J18" s="101"/>
      <c r="K18" s="200" t="s">
        <v>128</v>
      </c>
      <c r="L18" s="187">
        <v>100000</v>
      </c>
      <c r="M18" s="202">
        <v>1</v>
      </c>
      <c r="N18" s="189">
        <v>10</v>
      </c>
      <c r="O18" s="206">
        <f>SUM(L18*N18*M18)</f>
        <v>1000000</v>
      </c>
      <c r="P18" s="7"/>
      <c r="R18" s="183"/>
    </row>
    <row r="19" spans="1:26" ht="15" customHeight="1">
      <c r="A19" s="65"/>
      <c r="B19" s="67"/>
      <c r="C19" s="67"/>
      <c r="D19" s="69"/>
      <c r="E19" s="129"/>
      <c r="F19" s="67"/>
      <c r="G19" s="122"/>
      <c r="H19" s="99"/>
      <c r="I19" s="99"/>
      <c r="J19" s="110"/>
      <c r="K19" s="140"/>
      <c r="L19" s="142"/>
      <c r="M19" s="176"/>
      <c r="N19" s="178"/>
      <c r="O19" s="149"/>
      <c r="P19" s="7"/>
      <c r="Q19" s="107"/>
      <c r="R19" s="10"/>
      <c r="S19" s="9"/>
      <c r="T19" s="9"/>
      <c r="U19" s="9"/>
      <c r="V19" s="9"/>
      <c r="W19" s="9"/>
      <c r="X19" s="9"/>
      <c r="Y19" s="9"/>
      <c r="Z19" s="9"/>
    </row>
    <row r="20" spans="1:26" ht="27" customHeight="1">
      <c r="A20" s="65"/>
      <c r="B20" s="67"/>
      <c r="C20" s="67"/>
      <c r="D20" s="69"/>
      <c r="E20" s="70">
        <v>114</v>
      </c>
      <c r="F20" s="154" t="s">
        <v>132</v>
      </c>
      <c r="G20" s="156">
        <v>2800000</v>
      </c>
      <c r="H20" s="78">
        <f>SUM(O20)</f>
        <v>1500000</v>
      </c>
      <c r="I20" s="78">
        <f>H20-G20</f>
        <v>-1300000</v>
      </c>
      <c r="J20" s="85">
        <f>I20/G20</f>
        <v>-0.4642857142857143</v>
      </c>
      <c r="K20" s="160"/>
      <c r="L20" s="162"/>
      <c r="M20" s="162"/>
      <c r="N20" s="162"/>
      <c r="O20" s="93">
        <f>SUM(O21)</f>
        <v>1500000</v>
      </c>
      <c r="P20" s="7"/>
      <c r="Q20" s="8"/>
      <c r="R20" s="10"/>
      <c r="S20" s="9"/>
      <c r="T20" s="9"/>
      <c r="U20" s="9"/>
      <c r="V20" s="9"/>
      <c r="W20" s="9"/>
      <c r="X20" s="9"/>
      <c r="Y20" s="9"/>
      <c r="Z20" s="9"/>
    </row>
    <row r="21" spans="1:26" ht="23.25" customHeight="1">
      <c r="A21" s="65"/>
      <c r="B21" s="67"/>
      <c r="C21" s="67"/>
      <c r="D21" s="69"/>
      <c r="E21" s="129"/>
      <c r="F21" s="67"/>
      <c r="G21" s="122"/>
      <c r="H21" s="99"/>
      <c r="I21" s="99"/>
      <c r="J21" s="110"/>
      <c r="K21" s="103" t="s">
        <v>139</v>
      </c>
      <c r="L21" s="105"/>
      <c r="M21" s="105"/>
      <c r="N21" s="105"/>
      <c r="O21" s="106">
        <f>O22</f>
        <v>1500000</v>
      </c>
      <c r="P21" s="7"/>
      <c r="Q21" s="107"/>
      <c r="R21" s="10"/>
      <c r="S21" s="9"/>
      <c r="T21" s="9"/>
      <c r="U21" s="9"/>
      <c r="V21" s="9"/>
      <c r="W21" s="9"/>
      <c r="X21" s="9"/>
      <c r="Y21" s="9"/>
      <c r="Z21" s="9"/>
    </row>
    <row r="22" spans="1:26" ht="23.25" customHeight="1">
      <c r="A22" s="65"/>
      <c r="B22" s="67"/>
      <c r="C22" s="67"/>
      <c r="D22" s="69"/>
      <c r="E22" s="215"/>
      <c r="F22" s="216"/>
      <c r="G22" s="217"/>
      <c r="H22" s="218"/>
      <c r="I22" s="218"/>
      <c r="J22" s="219"/>
      <c r="K22" s="221" t="s">
        <v>102</v>
      </c>
      <c r="L22" s="223">
        <v>50000</v>
      </c>
      <c r="M22" s="224">
        <v>6</v>
      </c>
      <c r="N22" s="225">
        <v>5</v>
      </c>
      <c r="O22" s="226">
        <f>SUM(L22*M22*N22)</f>
        <v>1500000</v>
      </c>
      <c r="P22" s="7"/>
      <c r="Q22" s="173"/>
      <c r="R22" s="10"/>
      <c r="S22" s="9"/>
      <c r="T22" s="9"/>
      <c r="U22" s="9"/>
      <c r="V22" s="9"/>
      <c r="W22" s="9"/>
      <c r="X22" s="9"/>
      <c r="Y22" s="9"/>
      <c r="Z22" s="9"/>
    </row>
    <row r="23" spans="1:26" ht="25.5" hidden="1" customHeight="1">
      <c r="A23" s="65"/>
      <c r="B23" s="67"/>
      <c r="C23" s="67"/>
      <c r="D23" s="69"/>
      <c r="E23" s="70">
        <v>115</v>
      </c>
      <c r="F23" s="71" t="s">
        <v>144</v>
      </c>
      <c r="G23" s="181">
        <v>0</v>
      </c>
      <c r="H23" s="78">
        <f>SUM(O23)</f>
        <v>0</v>
      </c>
      <c r="I23" s="78">
        <f>H23-G23</f>
        <v>0</v>
      </c>
      <c r="J23" s="85">
        <v>0</v>
      </c>
      <c r="K23" s="160"/>
      <c r="L23" s="162"/>
      <c r="M23" s="162"/>
      <c r="N23" s="162"/>
      <c r="O23" s="93">
        <f t="shared" ref="O23:O24" si="5">SUM(O24)</f>
        <v>0</v>
      </c>
      <c r="P23" s="7"/>
      <c r="Q23" s="8"/>
      <c r="R23" s="10"/>
      <c r="S23" s="9"/>
      <c r="T23" s="9"/>
      <c r="U23" s="9"/>
      <c r="V23" s="9"/>
      <c r="W23" s="9"/>
      <c r="X23" s="9"/>
      <c r="Y23" s="9"/>
      <c r="Z23" s="9"/>
    </row>
    <row r="24" spans="1:26" ht="25.5" hidden="1" customHeight="1">
      <c r="A24" s="65"/>
      <c r="B24" s="67"/>
      <c r="C24" s="67"/>
      <c r="D24" s="69"/>
      <c r="E24" s="129"/>
      <c r="F24" s="67"/>
      <c r="G24" s="99"/>
      <c r="H24" s="99"/>
      <c r="I24" s="99"/>
      <c r="J24" s="101"/>
      <c r="K24" s="130" t="s">
        <v>148</v>
      </c>
      <c r="L24" s="142"/>
      <c r="M24" s="176"/>
      <c r="N24" s="227"/>
      <c r="O24" s="137">
        <f t="shared" si="5"/>
        <v>0</v>
      </c>
      <c r="P24" s="7"/>
      <c r="Q24" s="8"/>
      <c r="R24" s="10"/>
      <c r="S24" s="9"/>
      <c r="T24" s="9"/>
      <c r="U24" s="9"/>
      <c r="V24" s="9"/>
      <c r="W24" s="9"/>
      <c r="X24" s="9"/>
      <c r="Y24" s="9"/>
      <c r="Z24" s="9"/>
    </row>
    <row r="25" spans="1:26" ht="25.5" hidden="1" customHeight="1">
      <c r="A25" s="65"/>
      <c r="B25" s="67"/>
      <c r="C25" s="67"/>
      <c r="D25" s="69"/>
      <c r="E25" s="215"/>
      <c r="F25" s="216"/>
      <c r="G25" s="218"/>
      <c r="H25" s="218"/>
      <c r="I25" s="218"/>
      <c r="J25" s="229"/>
      <c r="K25" s="231" t="s">
        <v>154</v>
      </c>
      <c r="L25" s="233">
        <v>0</v>
      </c>
      <c r="M25" s="235"/>
      <c r="N25" s="236">
        <v>10</v>
      </c>
      <c r="O25" s="239">
        <f>SUM(L25*N25)</f>
        <v>0</v>
      </c>
      <c r="P25" s="7"/>
      <c r="Q25" s="9"/>
      <c r="R25" s="10"/>
      <c r="S25" s="9"/>
      <c r="T25" s="9"/>
      <c r="U25" s="9"/>
      <c r="V25" s="9"/>
      <c r="W25" s="9"/>
      <c r="X25" s="9"/>
      <c r="Y25" s="9"/>
      <c r="Z25" s="9"/>
    </row>
    <row r="26" spans="1:26" ht="21.75" customHeight="1">
      <c r="A26" s="240" t="s">
        <v>157</v>
      </c>
      <c r="B26" s="53" t="s">
        <v>159</v>
      </c>
      <c r="C26" s="53">
        <v>21</v>
      </c>
      <c r="D26" s="53" t="s">
        <v>159</v>
      </c>
      <c r="E26" s="2666" t="s">
        <v>53</v>
      </c>
      <c r="F26" s="2660"/>
      <c r="G26" s="247">
        <f t="shared" ref="G26:H26" si="6">SUM(G27)</f>
        <v>0</v>
      </c>
      <c r="H26" s="247">
        <f t="shared" si="6"/>
        <v>0</v>
      </c>
      <c r="I26" s="247">
        <f t="shared" ref="I26:I27" si="7">SUM(H26-G26)</f>
        <v>0</v>
      </c>
      <c r="J26" s="252">
        <v>0</v>
      </c>
      <c r="K26" s="253"/>
      <c r="L26" s="255"/>
      <c r="M26" s="255"/>
      <c r="N26" s="255"/>
      <c r="O26" s="257">
        <v>0</v>
      </c>
      <c r="P26" s="7"/>
      <c r="Q26" s="9"/>
      <c r="R26" s="10"/>
      <c r="S26" s="9"/>
      <c r="T26" s="9"/>
      <c r="U26" s="9"/>
      <c r="V26" s="9"/>
      <c r="W26" s="9"/>
      <c r="X26" s="9"/>
      <c r="Y26" s="9"/>
      <c r="Z26" s="9"/>
    </row>
    <row r="27" spans="1:26" ht="25.5" customHeight="1">
      <c r="A27" s="260"/>
      <c r="B27" s="261"/>
      <c r="C27" s="262"/>
      <c r="D27" s="264"/>
      <c r="E27" s="31">
        <v>211</v>
      </c>
      <c r="F27" s="69" t="s">
        <v>159</v>
      </c>
      <c r="G27" s="266">
        <v>0</v>
      </c>
      <c r="H27" s="266">
        <v>0</v>
      </c>
      <c r="I27" s="266">
        <f t="shared" si="7"/>
        <v>0</v>
      </c>
      <c r="J27" s="85">
        <v>0</v>
      </c>
      <c r="K27" s="268"/>
      <c r="L27" s="269"/>
      <c r="M27" s="269"/>
      <c r="N27" s="269"/>
      <c r="O27" s="93">
        <v>0</v>
      </c>
      <c r="P27" s="7"/>
      <c r="Q27" s="9"/>
      <c r="R27" s="10"/>
      <c r="S27" s="9"/>
      <c r="T27" s="9"/>
      <c r="U27" s="9"/>
      <c r="V27" s="9"/>
      <c r="W27" s="9"/>
      <c r="X27" s="9"/>
      <c r="Y27" s="9"/>
      <c r="Z27" s="9"/>
    </row>
    <row r="28" spans="1:26" ht="25.5" customHeight="1">
      <c r="A28" s="272"/>
      <c r="B28" s="96"/>
      <c r="C28" s="96"/>
      <c r="D28" s="273"/>
      <c r="E28" s="273"/>
      <c r="F28" s="262"/>
      <c r="G28" s="266"/>
      <c r="H28" s="266"/>
      <c r="I28" s="266"/>
      <c r="J28" s="85"/>
      <c r="K28" s="274" t="s">
        <v>165</v>
      </c>
      <c r="L28" s="269"/>
      <c r="M28" s="269"/>
      <c r="N28" s="269"/>
      <c r="O28" s="275">
        <v>0</v>
      </c>
      <c r="P28" s="7"/>
      <c r="Q28" s="9"/>
      <c r="R28" s="10"/>
      <c r="S28" s="9"/>
      <c r="T28" s="9"/>
      <c r="U28" s="9"/>
      <c r="V28" s="9"/>
      <c r="W28" s="9"/>
      <c r="X28" s="9"/>
      <c r="Y28" s="9"/>
      <c r="Z28" s="9"/>
    </row>
    <row r="29" spans="1:26" ht="18" customHeight="1">
      <c r="A29" s="240" t="s">
        <v>166</v>
      </c>
      <c r="B29" s="278" t="s">
        <v>167</v>
      </c>
      <c r="C29" s="53">
        <v>31</v>
      </c>
      <c r="D29" s="53" t="s">
        <v>167</v>
      </c>
      <c r="E29" s="2658" t="s">
        <v>53</v>
      </c>
      <c r="F29" s="2578"/>
      <c r="G29" s="57">
        <f t="shared" ref="G29:H29" si="8">SUM(G30,G32)</f>
        <v>1443948060</v>
      </c>
      <c r="H29" s="57">
        <f t="shared" si="8"/>
        <v>1438637170</v>
      </c>
      <c r="I29" s="57">
        <f t="shared" ref="I29:I30" si="9">H29-G29</f>
        <v>-5310890</v>
      </c>
      <c r="J29" s="60">
        <f t="shared" ref="J29:J30" si="10">I29/G29</f>
        <v>-3.6780339591993357E-3</v>
      </c>
      <c r="K29" s="285"/>
      <c r="L29" s="286"/>
      <c r="M29" s="286"/>
      <c r="N29" s="286"/>
      <c r="O29" s="289">
        <f>SUM(O30,O32)</f>
        <v>1438637170</v>
      </c>
      <c r="P29" s="7"/>
      <c r="Q29" s="9"/>
      <c r="R29" s="10"/>
      <c r="S29" s="9"/>
      <c r="T29" s="9"/>
      <c r="U29" s="9"/>
      <c r="V29" s="9"/>
      <c r="W29" s="9"/>
      <c r="X29" s="9"/>
      <c r="Y29" s="9"/>
      <c r="Z29" s="9"/>
    </row>
    <row r="30" spans="1:26" ht="21" customHeight="1">
      <c r="A30" s="272"/>
      <c r="B30" s="4"/>
      <c r="C30" s="264"/>
      <c r="D30" s="293"/>
      <c r="E30" s="31">
        <v>313</v>
      </c>
      <c r="F30" s="31" t="s">
        <v>171</v>
      </c>
      <c r="G30" s="73">
        <v>736912000</v>
      </c>
      <c r="H30" s="78">
        <f>O30</f>
        <v>736912000</v>
      </c>
      <c r="I30" s="78">
        <f t="shared" si="9"/>
        <v>0</v>
      </c>
      <c r="J30" s="85">
        <f t="shared" si="10"/>
        <v>0</v>
      </c>
      <c r="K30" s="160"/>
      <c r="L30" s="162"/>
      <c r="M30" s="162"/>
      <c r="N30" s="162"/>
      <c r="O30" s="93">
        <f>SUM(O31)</f>
        <v>736912000</v>
      </c>
      <c r="P30" s="7"/>
      <c r="Q30" s="9"/>
      <c r="R30" s="10"/>
      <c r="S30" s="9"/>
      <c r="T30" s="9"/>
      <c r="U30" s="9"/>
      <c r="V30" s="9"/>
      <c r="W30" s="9"/>
      <c r="X30" s="9"/>
      <c r="Y30" s="9"/>
      <c r="Z30" s="9"/>
    </row>
    <row r="31" spans="1:26" ht="25.5" customHeight="1">
      <c r="A31" s="272"/>
      <c r="B31" s="4"/>
      <c r="C31" s="273"/>
      <c r="D31" s="96"/>
      <c r="E31" s="25"/>
      <c r="F31" s="31"/>
      <c r="G31" s="78"/>
      <c r="H31" s="78"/>
      <c r="I31" s="78"/>
      <c r="J31" s="108"/>
      <c r="K31" s="306" t="s">
        <v>174</v>
      </c>
      <c r="L31" s="307"/>
      <c r="M31" s="307"/>
      <c r="N31" s="307"/>
      <c r="O31" s="311">
        <v>736912000</v>
      </c>
      <c r="P31" s="7"/>
      <c r="Q31" s="9"/>
      <c r="R31" s="10"/>
      <c r="S31" s="9"/>
      <c r="T31" s="9"/>
      <c r="U31" s="9"/>
      <c r="V31" s="9"/>
      <c r="W31" s="9"/>
      <c r="X31" s="9"/>
      <c r="Y31" s="9"/>
      <c r="Z31" s="9"/>
    </row>
    <row r="32" spans="1:26" ht="20.25" customHeight="1">
      <c r="A32" s="272"/>
      <c r="B32" s="4"/>
      <c r="C32" s="273"/>
      <c r="D32" s="317"/>
      <c r="E32" s="31">
        <v>314</v>
      </c>
      <c r="F32" s="31" t="s">
        <v>177</v>
      </c>
      <c r="G32" s="320">
        <v>707036060</v>
      </c>
      <c r="H32" s="78">
        <f>SUM(O32)</f>
        <v>701725170</v>
      </c>
      <c r="I32" s="78">
        <f>H32-G32</f>
        <v>-5310890</v>
      </c>
      <c r="J32" s="85">
        <f>I32/G32</f>
        <v>-7.5114839262936601E-3</v>
      </c>
      <c r="K32" s="160"/>
      <c r="L32" s="162"/>
      <c r="M32" s="162"/>
      <c r="N32" s="162"/>
      <c r="O32" s="93">
        <f>SUM(O33:O47)</f>
        <v>701725170</v>
      </c>
      <c r="P32" s="7"/>
      <c r="Q32" s="9"/>
      <c r="R32" s="10"/>
      <c r="S32" s="9"/>
      <c r="T32" s="9"/>
      <c r="U32" s="9"/>
      <c r="V32" s="9"/>
      <c r="W32" s="9"/>
      <c r="X32" s="9"/>
      <c r="Y32" s="9"/>
      <c r="Z32" s="9"/>
    </row>
    <row r="33" spans="1:26" ht="21" customHeight="1">
      <c r="A33" s="272"/>
      <c r="B33" s="4"/>
      <c r="C33" s="273"/>
      <c r="D33" s="317"/>
      <c r="E33" s="323"/>
      <c r="F33" s="67"/>
      <c r="G33" s="266"/>
      <c r="H33" s="266"/>
      <c r="I33" s="266"/>
      <c r="J33" s="325"/>
      <c r="K33" s="326" t="s">
        <v>183</v>
      </c>
      <c r="L33" s="105"/>
      <c r="M33" s="105"/>
      <c r="N33" s="105"/>
      <c r="O33" s="118">
        <v>111320000</v>
      </c>
      <c r="P33" s="7"/>
      <c r="R33" s="327"/>
      <c r="S33" s="329"/>
      <c r="T33" s="329"/>
      <c r="U33" s="330"/>
      <c r="V33" s="9"/>
      <c r="W33" s="9"/>
      <c r="X33" s="9"/>
      <c r="Y33" s="9"/>
      <c r="Z33" s="9"/>
    </row>
    <row r="34" spans="1:26" ht="21" customHeight="1">
      <c r="A34" s="272"/>
      <c r="B34" s="4"/>
      <c r="C34" s="273"/>
      <c r="D34" s="273"/>
      <c r="E34" s="273"/>
      <c r="F34" s="273"/>
      <c r="G34" s="120"/>
      <c r="H34" s="120"/>
      <c r="I34" s="120"/>
      <c r="J34" s="101"/>
      <c r="K34" s="326" t="s">
        <v>186</v>
      </c>
      <c r="L34" s="105"/>
      <c r="M34" s="105"/>
      <c r="N34" s="105"/>
      <c r="O34" s="118">
        <v>181665000</v>
      </c>
      <c r="P34" s="7"/>
      <c r="R34" s="327"/>
      <c r="S34" s="329"/>
      <c r="T34" s="329"/>
      <c r="U34" s="330"/>
      <c r="V34" s="9"/>
      <c r="W34" s="9"/>
      <c r="X34" s="9"/>
      <c r="Y34" s="9"/>
      <c r="Z34" s="9"/>
    </row>
    <row r="35" spans="1:26" ht="21" customHeight="1">
      <c r="A35" s="272"/>
      <c r="B35" s="4"/>
      <c r="C35" s="273"/>
      <c r="D35" s="273"/>
      <c r="E35" s="273"/>
      <c r="F35" s="273"/>
      <c r="G35" s="120"/>
      <c r="H35" s="120"/>
      <c r="I35" s="120"/>
      <c r="J35" s="101"/>
      <c r="K35" s="326" t="s">
        <v>187</v>
      </c>
      <c r="L35" s="105"/>
      <c r="M35" s="105"/>
      <c r="N35" s="105"/>
      <c r="O35" s="337">
        <v>40391040</v>
      </c>
      <c r="P35" s="7"/>
      <c r="R35" s="327"/>
      <c r="S35" s="329"/>
      <c r="T35" s="329"/>
      <c r="U35" s="330"/>
      <c r="V35" s="9"/>
      <c r="W35" s="9"/>
      <c r="X35" s="9"/>
      <c r="Y35" s="9"/>
      <c r="Z35" s="9"/>
    </row>
    <row r="36" spans="1:26" ht="21" customHeight="1">
      <c r="A36" s="272"/>
      <c r="B36" s="4"/>
      <c r="C36" s="273"/>
      <c r="D36" s="273"/>
      <c r="E36" s="273"/>
      <c r="F36" s="273"/>
      <c r="G36" s="120"/>
      <c r="H36" s="120"/>
      <c r="I36" s="120"/>
      <c r="J36" s="101"/>
      <c r="K36" s="326" t="s">
        <v>189</v>
      </c>
      <c r="L36" s="105"/>
      <c r="M36" s="105"/>
      <c r="N36" s="105"/>
      <c r="O36" s="337">
        <v>25320000</v>
      </c>
      <c r="P36" s="7"/>
      <c r="R36" s="327"/>
      <c r="S36" s="329"/>
      <c r="T36" s="329"/>
      <c r="U36" s="330"/>
      <c r="V36" s="9"/>
      <c r="W36" s="9"/>
      <c r="X36" s="9"/>
      <c r="Y36" s="9"/>
      <c r="Z36" s="9"/>
    </row>
    <row r="37" spans="1:26" ht="21" customHeight="1">
      <c r="A37" s="272"/>
      <c r="B37" s="96"/>
      <c r="C37" s="96"/>
      <c r="D37" s="273"/>
      <c r="E37" s="273"/>
      <c r="F37" s="273"/>
      <c r="G37" s="120"/>
      <c r="H37" s="120"/>
      <c r="I37" s="120"/>
      <c r="J37" s="101"/>
      <c r="K37" s="326" t="s">
        <v>190</v>
      </c>
      <c r="L37" s="105"/>
      <c r="M37" s="105"/>
      <c r="N37" s="105"/>
      <c r="O37" s="118">
        <v>46949000</v>
      </c>
      <c r="P37" s="7"/>
      <c r="R37" s="327"/>
      <c r="S37" s="329"/>
      <c r="T37" s="329"/>
      <c r="U37" s="330"/>
      <c r="V37" s="9"/>
      <c r="W37" s="9"/>
      <c r="X37" s="9"/>
      <c r="Y37" s="9"/>
      <c r="Z37" s="9"/>
    </row>
    <row r="38" spans="1:26" ht="21" customHeight="1">
      <c r="A38" s="272"/>
      <c r="B38" s="96"/>
      <c r="C38" s="96"/>
      <c r="D38" s="273"/>
      <c r="E38" s="273"/>
      <c r="F38" s="273"/>
      <c r="G38" s="120"/>
      <c r="H38" s="2"/>
      <c r="I38" s="120"/>
      <c r="J38" s="101"/>
      <c r="K38" s="340" t="s">
        <v>191</v>
      </c>
      <c r="L38" s="200"/>
      <c r="M38" s="200"/>
      <c r="N38" s="200"/>
      <c r="O38" s="206">
        <v>119294000</v>
      </c>
      <c r="P38" s="7"/>
      <c r="R38" s="327"/>
      <c r="S38" s="329"/>
      <c r="T38" s="329"/>
      <c r="U38" s="330"/>
      <c r="V38" s="9"/>
      <c r="W38" s="9"/>
      <c r="X38" s="9"/>
      <c r="Y38" s="9"/>
      <c r="Z38" s="9"/>
    </row>
    <row r="39" spans="1:26" ht="21" customHeight="1">
      <c r="A39" s="272"/>
      <c r="B39" s="96"/>
      <c r="C39" s="96"/>
      <c r="D39" s="273"/>
      <c r="E39" s="273"/>
      <c r="F39" s="273"/>
      <c r="G39" s="120"/>
      <c r="H39" s="120"/>
      <c r="I39" s="120"/>
      <c r="J39" s="101"/>
      <c r="K39" s="340" t="s">
        <v>192</v>
      </c>
      <c r="L39" s="200"/>
      <c r="M39" s="200"/>
      <c r="N39" s="200"/>
      <c r="O39" s="206">
        <v>35000000</v>
      </c>
      <c r="P39" s="8"/>
      <c r="R39" s="327"/>
      <c r="S39" s="329"/>
      <c r="T39" s="329"/>
      <c r="U39" s="330"/>
      <c r="V39" s="9"/>
      <c r="W39" s="9"/>
      <c r="X39" s="9"/>
      <c r="Y39" s="9"/>
      <c r="Z39" s="9"/>
    </row>
    <row r="40" spans="1:26" ht="21" customHeight="1">
      <c r="A40" s="272"/>
      <c r="B40" s="96"/>
      <c r="C40" s="96"/>
      <c r="D40" s="273"/>
      <c r="E40" s="273"/>
      <c r="F40" s="273"/>
      <c r="G40" s="120" t="s">
        <v>194</v>
      </c>
      <c r="H40" s="120"/>
      <c r="I40" s="120"/>
      <c r="J40" s="101"/>
      <c r="K40" s="326" t="s">
        <v>195</v>
      </c>
      <c r="L40" s="105"/>
      <c r="M40" s="105"/>
      <c r="N40" s="105"/>
      <c r="O40" s="337">
        <v>44286130</v>
      </c>
      <c r="P40" s="7"/>
      <c r="R40" s="327"/>
      <c r="S40" s="329"/>
      <c r="T40" s="329"/>
      <c r="U40" s="330"/>
      <c r="V40" s="9"/>
      <c r="W40" s="9"/>
      <c r="X40" s="9"/>
      <c r="Y40" s="9"/>
      <c r="Z40" s="9"/>
    </row>
    <row r="41" spans="1:26" ht="21" customHeight="1">
      <c r="A41" s="272"/>
      <c r="B41" s="96"/>
      <c r="C41" s="96"/>
      <c r="D41" s="273"/>
      <c r="E41" s="273"/>
      <c r="F41" s="273"/>
      <c r="G41" s="120"/>
      <c r="H41" s="120"/>
      <c r="I41" s="120"/>
      <c r="J41" s="101"/>
      <c r="K41" s="326" t="s">
        <v>196</v>
      </c>
      <c r="L41" s="105"/>
      <c r="M41" s="105"/>
      <c r="N41" s="105"/>
      <c r="O41" s="337">
        <v>7000000</v>
      </c>
      <c r="P41" s="7"/>
      <c r="R41" s="327"/>
      <c r="S41" s="329"/>
      <c r="T41" s="329"/>
      <c r="U41" s="330"/>
      <c r="V41" s="9"/>
      <c r="W41" s="9"/>
      <c r="X41" s="9"/>
      <c r="Y41" s="9"/>
      <c r="Z41" s="9"/>
    </row>
    <row r="42" spans="1:26" ht="21" customHeight="1">
      <c r="A42" s="272"/>
      <c r="B42" s="96"/>
      <c r="C42" s="96"/>
      <c r="D42" s="273"/>
      <c r="E42" s="273"/>
      <c r="F42" s="273"/>
      <c r="G42" s="120"/>
      <c r="H42" s="120"/>
      <c r="I42" s="120"/>
      <c r="J42" s="101"/>
      <c r="K42" s="103" t="s">
        <v>198</v>
      </c>
      <c r="L42" s="105"/>
      <c r="M42" s="105"/>
      <c r="N42" s="105"/>
      <c r="O42" s="337">
        <v>5000000</v>
      </c>
      <c r="P42" s="7"/>
      <c r="Q42" s="349"/>
      <c r="R42" s="327"/>
      <c r="S42" s="329"/>
      <c r="T42" s="329"/>
      <c r="U42" s="330"/>
      <c r="V42" s="9"/>
      <c r="W42" s="9"/>
      <c r="X42" s="9"/>
      <c r="Y42" s="9"/>
      <c r="Z42" s="9"/>
    </row>
    <row r="43" spans="1:26" ht="21" customHeight="1">
      <c r="A43" s="272"/>
      <c r="B43" s="96"/>
      <c r="C43" s="96"/>
      <c r="D43" s="273"/>
      <c r="E43" s="273"/>
      <c r="F43" s="273"/>
      <c r="G43" s="120"/>
      <c r="H43" s="120"/>
      <c r="I43" s="120"/>
      <c r="J43" s="101"/>
      <c r="K43" s="103" t="s">
        <v>199</v>
      </c>
      <c r="L43" s="105"/>
      <c r="M43" s="105"/>
      <c r="N43" s="105"/>
      <c r="O43" s="337">
        <v>45000000</v>
      </c>
      <c r="P43" s="7"/>
      <c r="Q43" s="349"/>
      <c r="R43" s="327"/>
      <c r="S43" s="329"/>
      <c r="T43" s="329"/>
      <c r="U43" s="330"/>
      <c r="V43" s="9"/>
      <c r="W43" s="9"/>
      <c r="X43" s="9"/>
      <c r="Y43" s="9"/>
      <c r="Z43" s="9"/>
    </row>
    <row r="44" spans="1:26" ht="21" customHeight="1">
      <c r="A44" s="272"/>
      <c r="B44" s="96"/>
      <c r="C44" s="96"/>
      <c r="D44" s="273"/>
      <c r="E44" s="273"/>
      <c r="F44" s="273"/>
      <c r="G44" s="120"/>
      <c r="H44" s="120"/>
      <c r="I44" s="120"/>
      <c r="J44" s="101"/>
      <c r="K44" s="103" t="s">
        <v>200</v>
      </c>
      <c r="L44" s="105"/>
      <c r="M44" s="105"/>
      <c r="N44" s="105"/>
      <c r="O44" s="337">
        <v>4500000</v>
      </c>
      <c r="P44" s="7"/>
      <c r="Q44" s="349"/>
      <c r="R44" s="327"/>
      <c r="S44" s="329"/>
      <c r="T44" s="329"/>
      <c r="U44" s="330"/>
      <c r="V44" s="9"/>
      <c r="W44" s="9"/>
      <c r="X44" s="9"/>
      <c r="Y44" s="9"/>
      <c r="Z44" s="9"/>
    </row>
    <row r="45" spans="1:26" ht="21" customHeight="1">
      <c r="A45" s="272"/>
      <c r="B45" s="96"/>
      <c r="C45" s="96"/>
      <c r="D45" s="273"/>
      <c r="E45" s="273"/>
      <c r="F45" s="273"/>
      <c r="G45" s="120"/>
      <c r="H45" s="120"/>
      <c r="I45" s="120"/>
      <c r="J45" s="101"/>
      <c r="K45" s="103" t="s">
        <v>201</v>
      </c>
      <c r="L45" s="105"/>
      <c r="M45" s="105"/>
      <c r="N45" s="105"/>
      <c r="O45" s="118">
        <v>35000000</v>
      </c>
      <c r="P45" s="7"/>
      <c r="Q45" s="349"/>
      <c r="R45" s="327"/>
      <c r="S45" s="329"/>
      <c r="T45" s="329"/>
      <c r="U45" s="330"/>
      <c r="V45" s="9"/>
      <c r="W45" s="9"/>
      <c r="X45" s="9"/>
      <c r="Y45" s="9"/>
      <c r="Z45" s="9"/>
    </row>
    <row r="46" spans="1:26" ht="21" customHeight="1">
      <c r="A46" s="272"/>
      <c r="B46" s="96"/>
      <c r="C46" s="96"/>
      <c r="D46" s="273"/>
      <c r="E46" s="273"/>
      <c r="F46" s="273"/>
      <c r="G46" s="120"/>
      <c r="H46" s="120"/>
      <c r="I46" s="120"/>
      <c r="J46" s="101"/>
      <c r="K46" s="356" t="s">
        <v>202</v>
      </c>
      <c r="L46" s="200"/>
      <c r="M46" s="200"/>
      <c r="N46" s="200"/>
      <c r="O46" s="357">
        <v>1000000</v>
      </c>
      <c r="P46" s="7"/>
      <c r="Q46" s="349"/>
      <c r="R46" s="327"/>
      <c r="S46" s="329"/>
      <c r="T46" s="329"/>
      <c r="U46" s="330"/>
      <c r="V46" s="9"/>
      <c r="W46" s="9"/>
      <c r="X46" s="9"/>
      <c r="Y46" s="9"/>
      <c r="Z46" s="9"/>
    </row>
    <row r="47" spans="1:26" ht="11.25" customHeight="1">
      <c r="A47" s="358"/>
      <c r="B47" s="359"/>
      <c r="C47" s="359"/>
      <c r="D47" s="360"/>
      <c r="E47" s="360"/>
      <c r="F47" s="360"/>
      <c r="G47" s="361"/>
      <c r="H47" s="361"/>
      <c r="I47" s="361"/>
      <c r="J47" s="363"/>
      <c r="K47" s="364"/>
      <c r="L47" s="365"/>
      <c r="M47" s="365"/>
      <c r="N47" s="365"/>
      <c r="O47" s="366">
        <v>0</v>
      </c>
      <c r="P47" s="7"/>
      <c r="Q47" s="9"/>
      <c r="R47" s="10"/>
      <c r="S47" s="9"/>
      <c r="T47" s="9"/>
      <c r="U47" s="9"/>
      <c r="V47" s="9"/>
      <c r="W47" s="9"/>
      <c r="X47" s="9"/>
      <c r="Y47" s="9"/>
      <c r="Z47" s="9"/>
    </row>
    <row r="48" spans="1:26" ht="13.5" customHeight="1">
      <c r="A48" s="2661" t="s">
        <v>4</v>
      </c>
      <c r="B48" s="2657"/>
      <c r="C48" s="2656" t="s">
        <v>6</v>
      </c>
      <c r="D48" s="2634"/>
      <c r="E48" s="2656" t="s">
        <v>8</v>
      </c>
      <c r="F48" s="2657"/>
      <c r="G48" s="13" t="s">
        <v>10</v>
      </c>
      <c r="H48" s="13" t="s">
        <v>14</v>
      </c>
      <c r="I48" s="2638" t="s">
        <v>15</v>
      </c>
      <c r="J48" s="2643"/>
      <c r="K48" s="2663" t="s">
        <v>18</v>
      </c>
      <c r="L48" s="2634"/>
      <c r="M48" s="2634"/>
      <c r="N48" s="2634"/>
      <c r="O48" s="2635"/>
      <c r="P48" s="7"/>
      <c r="Q48" s="9"/>
      <c r="R48" s="10"/>
      <c r="S48" s="9"/>
      <c r="T48" s="9"/>
      <c r="U48" s="9"/>
      <c r="V48" s="9"/>
      <c r="W48" s="9"/>
      <c r="X48" s="9"/>
      <c r="Y48" s="9"/>
      <c r="Z48" s="9"/>
    </row>
    <row r="49" spans="1:26" ht="13.5" customHeight="1">
      <c r="A49" s="2662"/>
      <c r="B49" s="2569"/>
      <c r="C49" s="2575"/>
      <c r="D49" s="2590"/>
      <c r="E49" s="2575"/>
      <c r="F49" s="2569"/>
      <c r="G49" s="20" t="s">
        <v>29</v>
      </c>
      <c r="H49" s="20" t="s">
        <v>30</v>
      </c>
      <c r="I49" s="20" t="s">
        <v>32</v>
      </c>
      <c r="J49" s="22" t="s">
        <v>34</v>
      </c>
      <c r="K49" s="2575"/>
      <c r="L49" s="2590"/>
      <c r="M49" s="2590"/>
      <c r="N49" s="2590"/>
      <c r="O49" s="2637"/>
      <c r="P49" s="7"/>
      <c r="Q49" s="8"/>
      <c r="R49" s="10"/>
      <c r="S49" s="9"/>
      <c r="T49" s="9"/>
      <c r="U49" s="9"/>
      <c r="V49" s="9"/>
      <c r="W49" s="9"/>
      <c r="X49" s="9"/>
      <c r="Y49" s="9"/>
      <c r="Z49" s="9"/>
    </row>
    <row r="50" spans="1:26" ht="16.5" customHeight="1">
      <c r="A50" s="240" t="s">
        <v>207</v>
      </c>
      <c r="B50" s="278" t="s">
        <v>208</v>
      </c>
      <c r="C50" s="56">
        <v>41</v>
      </c>
      <c r="D50" s="378" t="s">
        <v>208</v>
      </c>
      <c r="E50" s="2658" t="s">
        <v>53</v>
      </c>
      <c r="F50" s="2578"/>
      <c r="G50" s="57">
        <f t="shared" ref="G50:H50" si="11">SUM(G51,G86)</f>
        <v>253670000</v>
      </c>
      <c r="H50" s="57">
        <f t="shared" si="11"/>
        <v>218690000</v>
      </c>
      <c r="I50" s="57">
        <f t="shared" ref="I50:I51" si="12">H50-G50</f>
        <v>-34980000</v>
      </c>
      <c r="J50" s="60">
        <f t="shared" ref="J50:J51" si="13">I50/G50</f>
        <v>-0.13789569125241455</v>
      </c>
      <c r="K50" s="285"/>
      <c r="L50" s="286"/>
      <c r="M50" s="286"/>
      <c r="N50" s="286"/>
      <c r="O50" s="388">
        <f>SUM(O51+O86)</f>
        <v>218690000</v>
      </c>
      <c r="P50" s="7"/>
      <c r="Q50" s="9"/>
      <c r="R50" s="10"/>
      <c r="S50" s="9"/>
      <c r="T50" s="9"/>
      <c r="U50" s="9"/>
      <c r="V50" s="9"/>
      <c r="W50" s="9"/>
      <c r="X50" s="9"/>
      <c r="Y50" s="9"/>
      <c r="Z50" s="9"/>
    </row>
    <row r="51" spans="1:26" ht="16.5" customHeight="1">
      <c r="A51" s="272"/>
      <c r="B51" s="391"/>
      <c r="C51" s="293"/>
      <c r="D51" s="392"/>
      <c r="E51" s="70">
        <v>411</v>
      </c>
      <c r="F51" s="154" t="s">
        <v>211</v>
      </c>
      <c r="G51" s="73">
        <v>198670000</v>
      </c>
      <c r="H51" s="78">
        <f>SUM(O51)</f>
        <v>168690000</v>
      </c>
      <c r="I51" s="78">
        <f t="shared" si="12"/>
        <v>-29980000</v>
      </c>
      <c r="J51" s="85">
        <f t="shared" si="13"/>
        <v>-0.15090350833039715</v>
      </c>
      <c r="K51" s="162"/>
      <c r="L51" s="162"/>
      <c r="M51" s="396"/>
      <c r="N51" s="162"/>
      <c r="O51" s="137">
        <f>SUM(O52:O85)</f>
        <v>168690000</v>
      </c>
      <c r="P51" s="7"/>
      <c r="Q51" s="9"/>
      <c r="R51" s="10"/>
      <c r="S51" s="9"/>
      <c r="T51" s="9"/>
      <c r="U51" s="9"/>
      <c r="V51" s="9"/>
      <c r="W51" s="9"/>
      <c r="X51" s="9"/>
      <c r="Y51" s="9"/>
      <c r="Z51" s="9"/>
    </row>
    <row r="52" spans="1:26" ht="13.5" customHeight="1">
      <c r="A52" s="272"/>
      <c r="B52" s="96"/>
      <c r="C52" s="96"/>
      <c r="D52" s="398"/>
      <c r="E52" s="273"/>
      <c r="F52" s="96"/>
      <c r="G52" s="120"/>
      <c r="H52" s="120"/>
      <c r="I52" s="120"/>
      <c r="J52" s="110"/>
      <c r="K52" s="340" t="s">
        <v>213</v>
      </c>
      <c r="L52" s="340"/>
      <c r="M52" s="200"/>
      <c r="N52" s="200"/>
      <c r="O52" s="400">
        <f>6000000</f>
        <v>6000000</v>
      </c>
      <c r="P52" s="402">
        <v>0</v>
      </c>
      <c r="Q52" s="155">
        <v>60</v>
      </c>
      <c r="R52" s="10"/>
      <c r="S52" s="9"/>
      <c r="T52" s="9"/>
      <c r="U52" s="9"/>
      <c r="V52" s="9"/>
      <c r="W52" s="9"/>
      <c r="X52" s="9"/>
      <c r="Y52" s="9"/>
      <c r="Z52" s="9"/>
    </row>
    <row r="53" spans="1:26" ht="13.5" customHeight="1">
      <c r="A53" s="272"/>
      <c r="B53" s="96"/>
      <c r="C53" s="96"/>
      <c r="D53" s="398"/>
      <c r="E53" s="273"/>
      <c r="F53" s="96"/>
      <c r="G53" s="120"/>
      <c r="H53" s="120"/>
      <c r="I53" s="120"/>
      <c r="J53" s="110"/>
      <c r="K53" s="103" t="s">
        <v>214</v>
      </c>
      <c r="L53" s="326"/>
      <c r="M53" s="105"/>
      <c r="N53" s="105"/>
      <c r="O53" s="337">
        <v>48000000</v>
      </c>
      <c r="P53" s="403">
        <v>0</v>
      </c>
      <c r="R53" s="10"/>
      <c r="S53" s="9"/>
      <c r="T53" s="9"/>
      <c r="U53" s="9"/>
      <c r="V53" s="9"/>
      <c r="W53" s="9"/>
      <c r="X53" s="9"/>
      <c r="Y53" s="9"/>
      <c r="Z53" s="9"/>
    </row>
    <row r="54" spans="1:26" ht="13.5" customHeight="1">
      <c r="A54" s="272"/>
      <c r="B54" s="96"/>
      <c r="C54" s="96"/>
      <c r="D54" s="398"/>
      <c r="E54" s="273"/>
      <c r="F54" s="96"/>
      <c r="G54" s="120"/>
      <c r="H54" s="120"/>
      <c r="I54" s="120"/>
      <c r="J54" s="110"/>
      <c r="K54" s="103" t="s">
        <v>215</v>
      </c>
      <c r="L54" s="326"/>
      <c r="M54" s="105"/>
      <c r="N54" s="105"/>
      <c r="O54" s="118">
        <v>7000000</v>
      </c>
      <c r="P54" s="402">
        <v>0</v>
      </c>
      <c r="Q54" s="9"/>
      <c r="S54" s="9"/>
      <c r="T54" s="9"/>
      <c r="U54" s="9"/>
      <c r="V54" s="9"/>
      <c r="W54" s="9"/>
      <c r="X54" s="9"/>
      <c r="Y54" s="9"/>
      <c r="Z54" s="9"/>
    </row>
    <row r="55" spans="1:26" ht="13.5" customHeight="1">
      <c r="A55" s="272"/>
      <c r="B55" s="96"/>
      <c r="C55" s="96"/>
      <c r="D55" s="398"/>
      <c r="E55" s="273"/>
      <c r="F55" s="96"/>
      <c r="G55" s="120"/>
      <c r="H55" s="120"/>
      <c r="I55" s="120"/>
      <c r="J55" s="110"/>
      <c r="K55" s="103" t="s">
        <v>216</v>
      </c>
      <c r="L55" s="326"/>
      <c r="M55" s="105"/>
      <c r="N55" s="105"/>
      <c r="O55" s="337">
        <v>11000000</v>
      </c>
      <c r="P55" s="402">
        <v>0</v>
      </c>
      <c r="Q55" s="9"/>
      <c r="R55" s="10"/>
      <c r="S55" s="9"/>
      <c r="T55" s="9"/>
      <c r="U55" s="9"/>
      <c r="V55" s="9"/>
      <c r="W55" s="9"/>
      <c r="X55" s="9"/>
      <c r="Y55" s="9"/>
      <c r="Z55" s="9"/>
    </row>
    <row r="56" spans="1:26" ht="13.5" customHeight="1">
      <c r="A56" s="272"/>
      <c r="B56" s="96"/>
      <c r="C56" s="96"/>
      <c r="D56" s="398"/>
      <c r="E56" s="273"/>
      <c r="F56" s="96"/>
      <c r="G56" s="120"/>
      <c r="H56" s="120"/>
      <c r="I56" s="120"/>
      <c r="J56" s="110"/>
      <c r="K56" s="411" t="s">
        <v>218</v>
      </c>
      <c r="L56" s="326"/>
      <c r="M56" s="105"/>
      <c r="N56" s="105"/>
      <c r="O56" s="337">
        <v>14000000</v>
      </c>
      <c r="P56" s="412">
        <v>0</v>
      </c>
      <c r="Q56" s="9"/>
      <c r="R56" s="10"/>
      <c r="S56" s="9"/>
      <c r="T56" s="349"/>
      <c r="U56" s="9"/>
      <c r="V56" s="9"/>
      <c r="W56" s="9"/>
      <c r="X56" s="9"/>
      <c r="Y56" s="9"/>
      <c r="Z56" s="9"/>
    </row>
    <row r="57" spans="1:26" ht="13.5" customHeight="1">
      <c r="A57" s="272"/>
      <c r="B57" s="96"/>
      <c r="C57" s="96"/>
      <c r="D57" s="398"/>
      <c r="E57" s="273"/>
      <c r="F57" s="96"/>
      <c r="G57" s="120"/>
      <c r="H57" s="120"/>
      <c r="I57" s="120"/>
      <c r="J57" s="110"/>
      <c r="K57" s="414" t="s">
        <v>220</v>
      </c>
      <c r="L57" s="415"/>
      <c r="M57" s="416"/>
      <c r="N57" s="416"/>
      <c r="O57" s="418">
        <v>0</v>
      </c>
      <c r="P57" s="402"/>
      <c r="Q57" s="155"/>
      <c r="R57" s="419"/>
      <c r="S57" s="9"/>
      <c r="T57" s="349"/>
      <c r="U57" s="9"/>
      <c r="V57" s="9"/>
      <c r="W57" s="9"/>
      <c r="X57" s="9"/>
      <c r="Y57" s="9"/>
      <c r="Z57" s="9"/>
    </row>
    <row r="58" spans="1:26" ht="13.5" customHeight="1">
      <c r="A58" s="272"/>
      <c r="B58" s="96"/>
      <c r="C58" s="96"/>
      <c r="D58" s="398"/>
      <c r="E58" s="273"/>
      <c r="F58" s="96"/>
      <c r="G58" s="120"/>
      <c r="H58" s="120"/>
      <c r="I58" s="120"/>
      <c r="J58" s="110"/>
      <c r="K58" s="414" t="s">
        <v>223</v>
      </c>
      <c r="L58" s="415"/>
      <c r="M58" s="416"/>
      <c r="N58" s="416"/>
      <c r="O58" s="418">
        <v>0</v>
      </c>
      <c r="P58" s="7"/>
      <c r="Q58" s="9"/>
      <c r="R58" s="419"/>
      <c r="S58" s="9"/>
      <c r="T58" s="349"/>
      <c r="U58" s="9"/>
      <c r="V58" s="9"/>
      <c r="W58" s="9"/>
      <c r="X58" s="9"/>
      <c r="Y58" s="9"/>
      <c r="Z58" s="9"/>
    </row>
    <row r="59" spans="1:26" ht="13.5" customHeight="1">
      <c r="A59" s="272"/>
      <c r="B59" s="96"/>
      <c r="C59" s="96"/>
      <c r="D59" s="398"/>
      <c r="E59" s="273"/>
      <c r="F59" s="96"/>
      <c r="G59" s="120"/>
      <c r="H59" s="120"/>
      <c r="I59" s="120"/>
      <c r="J59" s="110"/>
      <c r="K59" s="422" t="s">
        <v>225</v>
      </c>
      <c r="L59" s="423"/>
      <c r="M59" s="423"/>
      <c r="N59" s="423"/>
      <c r="O59" s="206">
        <v>2100000</v>
      </c>
      <c r="P59" s="402">
        <v>0</v>
      </c>
      <c r="Q59" s="9"/>
      <c r="R59" s="10"/>
      <c r="S59" s="9"/>
      <c r="T59" s="349"/>
      <c r="U59" s="9"/>
      <c r="V59" s="9"/>
      <c r="W59" s="9"/>
      <c r="X59" s="9"/>
      <c r="Y59" s="9"/>
      <c r="Z59" s="9"/>
    </row>
    <row r="60" spans="1:26" ht="13.5" customHeight="1">
      <c r="A60" s="272"/>
      <c r="B60" s="96"/>
      <c r="C60" s="96"/>
      <c r="D60" s="398"/>
      <c r="E60" s="273"/>
      <c r="F60" s="96"/>
      <c r="G60" s="120"/>
      <c r="H60" s="120"/>
      <c r="I60" s="120"/>
      <c r="J60" s="110"/>
      <c r="K60" s="426" t="s">
        <v>229</v>
      </c>
      <c r="L60" s="340"/>
      <c r="M60" s="200"/>
      <c r="N60" s="200"/>
      <c r="O60" s="206">
        <v>2500000</v>
      </c>
      <c r="P60" s="402">
        <v>0</v>
      </c>
      <c r="Q60" s="9"/>
      <c r="R60" s="10"/>
      <c r="S60" s="9"/>
      <c r="T60" s="427"/>
      <c r="U60" s="9"/>
      <c r="V60" s="9"/>
      <c r="W60" s="9"/>
      <c r="X60" s="9"/>
      <c r="Y60" s="9"/>
      <c r="Z60" s="9"/>
    </row>
    <row r="61" spans="1:26" ht="13.5" customHeight="1">
      <c r="A61" s="272"/>
      <c r="B61" s="96"/>
      <c r="C61" s="96"/>
      <c r="D61" s="398"/>
      <c r="E61" s="273"/>
      <c r="F61" s="96"/>
      <c r="G61" s="120"/>
      <c r="H61" s="120"/>
      <c r="I61" s="120"/>
      <c r="J61" s="110"/>
      <c r="K61" s="426" t="s">
        <v>232</v>
      </c>
      <c r="L61" s="340"/>
      <c r="M61" s="200"/>
      <c r="N61" s="200"/>
      <c r="O61" s="428">
        <v>210000</v>
      </c>
      <c r="P61" s="402">
        <v>0</v>
      </c>
      <c r="Q61" s="9"/>
      <c r="R61" s="10"/>
      <c r="S61" s="9"/>
      <c r="T61" s="349"/>
      <c r="U61" s="9"/>
      <c r="V61" s="9"/>
      <c r="W61" s="9"/>
      <c r="X61" s="9"/>
      <c r="Y61" s="9"/>
      <c r="Z61" s="9"/>
    </row>
    <row r="62" spans="1:26" ht="13.5" customHeight="1">
      <c r="A62" s="272"/>
      <c r="B62" s="96"/>
      <c r="C62" s="96"/>
      <c r="D62" s="398"/>
      <c r="E62" s="273"/>
      <c r="F62" s="96"/>
      <c r="G62" s="120"/>
      <c r="H62" s="120"/>
      <c r="I62" s="120"/>
      <c r="J62" s="110"/>
      <c r="K62" s="426" t="s">
        <v>233</v>
      </c>
      <c r="L62" s="340"/>
      <c r="M62" s="200"/>
      <c r="N62" s="200"/>
      <c r="O62" s="357">
        <v>18000000</v>
      </c>
      <c r="P62" s="402">
        <v>0</v>
      </c>
      <c r="Q62" s="155"/>
      <c r="R62" s="10"/>
      <c r="S62" s="9"/>
      <c r="T62" s="349"/>
      <c r="U62" s="9"/>
      <c r="V62" s="9"/>
      <c r="W62" s="9"/>
      <c r="X62" s="9"/>
      <c r="Y62" s="9"/>
      <c r="Z62" s="9"/>
    </row>
    <row r="63" spans="1:26" ht="13.5" customHeight="1">
      <c r="A63" s="272"/>
      <c r="B63" s="96"/>
      <c r="C63" s="96"/>
      <c r="D63" s="398"/>
      <c r="E63" s="273"/>
      <c r="F63" s="96"/>
      <c r="G63" s="120"/>
      <c r="H63" s="120"/>
      <c r="I63" s="120"/>
      <c r="J63" s="110"/>
      <c r="K63" s="431" t="s">
        <v>235</v>
      </c>
      <c r="L63" s="415"/>
      <c r="M63" s="416"/>
      <c r="N63" s="416"/>
      <c r="O63" s="418">
        <v>0</v>
      </c>
      <c r="P63" s="7"/>
      <c r="Q63" s="9"/>
      <c r="R63" s="419"/>
      <c r="S63" s="9"/>
      <c r="T63" s="349"/>
      <c r="U63" s="9"/>
      <c r="V63" s="9"/>
      <c r="W63" s="9"/>
      <c r="X63" s="9"/>
      <c r="Y63" s="9"/>
      <c r="Z63" s="9"/>
    </row>
    <row r="64" spans="1:26" ht="13.5" customHeight="1">
      <c r="A64" s="272"/>
      <c r="B64" s="96"/>
      <c r="C64" s="96"/>
      <c r="D64" s="398"/>
      <c r="E64" s="273"/>
      <c r="F64" s="96"/>
      <c r="G64" s="120"/>
      <c r="H64" s="120"/>
      <c r="I64" s="120"/>
      <c r="J64" s="110"/>
      <c r="K64" s="431" t="s">
        <v>238</v>
      </c>
      <c r="L64" s="433"/>
      <c r="M64" s="435"/>
      <c r="N64" s="435"/>
      <c r="O64" s="418">
        <v>0</v>
      </c>
      <c r="P64" s="7"/>
      <c r="Q64" s="155">
        <v>-160</v>
      </c>
      <c r="R64" s="419"/>
      <c r="S64" s="9"/>
      <c r="T64" s="349"/>
      <c r="U64" s="9"/>
      <c r="V64" s="9"/>
      <c r="W64" s="9"/>
      <c r="X64" s="9"/>
      <c r="Y64" s="9"/>
      <c r="Z64" s="9"/>
    </row>
    <row r="65" spans="1:26" ht="13.5" customHeight="1">
      <c r="A65" s="272"/>
      <c r="B65" s="96"/>
      <c r="C65" s="96"/>
      <c r="D65" s="398"/>
      <c r="E65" s="273"/>
      <c r="F65" s="96"/>
      <c r="G65" s="120"/>
      <c r="H65" s="120"/>
      <c r="I65" s="120"/>
      <c r="J65" s="110"/>
      <c r="K65" s="437" t="s">
        <v>244</v>
      </c>
      <c r="L65" s="439"/>
      <c r="M65" s="439"/>
      <c r="N65" s="439"/>
      <c r="O65" s="441">
        <v>23010000</v>
      </c>
      <c r="P65" s="402">
        <v>0</v>
      </c>
      <c r="Q65" s="9"/>
      <c r="R65" s="10"/>
      <c r="S65" s="9"/>
      <c r="T65" s="9"/>
      <c r="U65" s="9"/>
      <c r="V65" s="9"/>
      <c r="W65" s="9"/>
      <c r="X65" s="9"/>
      <c r="Y65" s="9"/>
      <c r="Z65" s="9"/>
    </row>
    <row r="66" spans="1:26" ht="13.5" hidden="1" customHeight="1">
      <c r="A66" s="272"/>
      <c r="B66" s="96"/>
      <c r="C66" s="96"/>
      <c r="D66" s="398"/>
      <c r="E66" s="273"/>
      <c r="F66" s="96"/>
      <c r="G66" s="120"/>
      <c r="H66" s="120"/>
      <c r="I66" s="120"/>
      <c r="J66" s="110"/>
      <c r="K66" s="444"/>
      <c r="L66" s="445"/>
      <c r="M66" s="445"/>
      <c r="N66" s="445"/>
      <c r="O66" s="446"/>
      <c r="P66" s="7"/>
      <c r="Q66" s="9"/>
      <c r="R66" s="10"/>
      <c r="S66" s="9"/>
      <c r="T66" s="9"/>
      <c r="U66" s="9"/>
      <c r="V66" s="9"/>
      <c r="W66" s="9"/>
      <c r="X66" s="9"/>
      <c r="Y66" s="9"/>
      <c r="Z66" s="9"/>
    </row>
    <row r="67" spans="1:26" ht="13.5" hidden="1" customHeight="1">
      <c r="A67" s="272"/>
      <c r="B67" s="96"/>
      <c r="C67" s="96"/>
      <c r="D67" s="398"/>
      <c r="E67" s="273"/>
      <c r="F67" s="96"/>
      <c r="G67" s="120"/>
      <c r="H67" s="120"/>
      <c r="I67" s="120"/>
      <c r="J67" s="110"/>
      <c r="K67" s="448"/>
      <c r="L67" s="340"/>
      <c r="M67" s="200"/>
      <c r="N67" s="200"/>
      <c r="O67" s="206"/>
      <c r="P67" s="7"/>
      <c r="Q67" s="9"/>
      <c r="R67" s="10"/>
      <c r="S67" s="9"/>
      <c r="T67" s="9"/>
      <c r="U67" s="9"/>
      <c r="V67" s="9"/>
      <c r="W67" s="9"/>
      <c r="X67" s="9"/>
      <c r="Y67" s="9"/>
      <c r="Z67" s="9"/>
    </row>
    <row r="68" spans="1:26" ht="13.5" hidden="1" customHeight="1">
      <c r="A68" s="272"/>
      <c r="B68" s="96"/>
      <c r="C68" s="96"/>
      <c r="D68" s="398"/>
      <c r="E68" s="273"/>
      <c r="F68" s="96"/>
      <c r="G68" s="120"/>
      <c r="H68" s="120"/>
      <c r="I68" s="120"/>
      <c r="J68" s="110"/>
      <c r="K68" s="445"/>
      <c r="L68" s="445"/>
      <c r="M68" s="445"/>
      <c r="N68" s="445"/>
      <c r="O68" s="446"/>
      <c r="P68" s="7"/>
      <c r="Q68" s="9"/>
      <c r="R68" s="10"/>
      <c r="S68" s="9"/>
      <c r="T68" s="9"/>
      <c r="U68" s="9"/>
      <c r="V68" s="9"/>
      <c r="W68" s="9"/>
      <c r="X68" s="9"/>
      <c r="Y68" s="9"/>
      <c r="Z68" s="9"/>
    </row>
    <row r="69" spans="1:26" ht="13.5" hidden="1" customHeight="1">
      <c r="A69" s="272"/>
      <c r="B69" s="96"/>
      <c r="C69" s="96"/>
      <c r="D69" s="398"/>
      <c r="E69" s="273"/>
      <c r="F69" s="96"/>
      <c r="G69" s="120"/>
      <c r="H69" s="120"/>
      <c r="I69" s="120"/>
      <c r="J69" s="110"/>
      <c r="K69" s="445"/>
      <c r="L69" s="445"/>
      <c r="M69" s="445"/>
      <c r="N69" s="445"/>
      <c r="O69" s="446"/>
      <c r="P69" s="7"/>
      <c r="Q69" s="9"/>
      <c r="R69" s="10"/>
      <c r="S69" s="9"/>
      <c r="T69" s="9"/>
      <c r="U69" s="9"/>
      <c r="V69" s="9"/>
      <c r="W69" s="9"/>
      <c r="X69" s="9"/>
      <c r="Y69" s="9"/>
      <c r="Z69" s="9"/>
    </row>
    <row r="70" spans="1:26" ht="13.5" hidden="1" customHeight="1">
      <c r="A70" s="272"/>
      <c r="B70" s="96"/>
      <c r="C70" s="96"/>
      <c r="D70" s="398"/>
      <c r="E70" s="273"/>
      <c r="F70" s="96"/>
      <c r="G70" s="120"/>
      <c r="H70" s="120"/>
      <c r="I70" s="120"/>
      <c r="J70" s="110"/>
      <c r="K70" s="445"/>
      <c r="L70" s="445"/>
      <c r="M70" s="445"/>
      <c r="N70" s="445"/>
      <c r="O70" s="446"/>
      <c r="P70" s="7"/>
      <c r="Q70" s="9"/>
      <c r="R70" s="10"/>
      <c r="S70" s="9"/>
      <c r="T70" s="9"/>
      <c r="U70" s="9"/>
      <c r="V70" s="9"/>
      <c r="W70" s="9"/>
      <c r="X70" s="9"/>
      <c r="Y70" s="9"/>
      <c r="Z70" s="9"/>
    </row>
    <row r="71" spans="1:26" ht="13.5" customHeight="1">
      <c r="A71" s="272"/>
      <c r="B71" s="96"/>
      <c r="C71" s="96"/>
      <c r="D71" s="398"/>
      <c r="E71" s="273"/>
      <c r="F71" s="96"/>
      <c r="G71" s="120"/>
      <c r="H71" s="120"/>
      <c r="I71" s="120"/>
      <c r="J71" s="5"/>
      <c r="K71" s="455" t="s">
        <v>254</v>
      </c>
      <c r="L71" s="340"/>
      <c r="M71" s="200"/>
      <c r="N71" s="200"/>
      <c r="O71" s="357">
        <v>7500000</v>
      </c>
      <c r="P71" s="402">
        <v>0</v>
      </c>
      <c r="Q71" s="9"/>
      <c r="R71" s="10"/>
      <c r="S71" s="9"/>
      <c r="T71" s="9"/>
      <c r="U71" s="9"/>
      <c r="V71" s="9"/>
      <c r="W71" s="9"/>
      <c r="X71" s="9"/>
      <c r="Y71" s="9"/>
      <c r="Z71" s="9"/>
    </row>
    <row r="72" spans="1:26" ht="13.5" customHeight="1">
      <c r="A72" s="272"/>
      <c r="B72" s="96"/>
      <c r="C72" s="96"/>
      <c r="D72" s="398"/>
      <c r="E72" s="273"/>
      <c r="F72" s="96"/>
      <c r="G72" s="120"/>
      <c r="H72" s="120"/>
      <c r="I72" s="120"/>
      <c r="J72" s="5"/>
      <c r="K72" s="455" t="s">
        <v>259</v>
      </c>
      <c r="L72" s="340"/>
      <c r="M72" s="200"/>
      <c r="N72" s="200"/>
      <c r="O72" s="357">
        <v>400000</v>
      </c>
      <c r="P72" s="402">
        <v>0</v>
      </c>
      <c r="Q72" s="9"/>
      <c r="R72" s="10"/>
      <c r="S72" s="9"/>
      <c r="T72" s="9"/>
      <c r="U72" s="9"/>
      <c r="V72" s="9"/>
      <c r="W72" s="9"/>
      <c r="X72" s="9"/>
      <c r="Y72" s="9"/>
      <c r="Z72" s="9"/>
    </row>
    <row r="73" spans="1:26" ht="13.5" customHeight="1">
      <c r="A73" s="272"/>
      <c r="B73" s="96"/>
      <c r="C73" s="96"/>
      <c r="D73" s="398"/>
      <c r="E73" s="273"/>
      <c r="F73" s="96"/>
      <c r="G73" s="120"/>
      <c r="H73" s="120"/>
      <c r="I73" s="120"/>
      <c r="J73" s="5"/>
      <c r="K73" s="455" t="s">
        <v>261</v>
      </c>
      <c r="L73" s="340"/>
      <c r="M73" s="200"/>
      <c r="N73" s="200"/>
      <c r="O73" s="357">
        <v>500000</v>
      </c>
      <c r="P73" s="402">
        <v>0</v>
      </c>
      <c r="Q73" s="155"/>
      <c r="R73" s="10"/>
      <c r="S73" s="9"/>
      <c r="T73" s="9"/>
      <c r="U73" s="9"/>
      <c r="V73" s="9"/>
      <c r="W73" s="9"/>
      <c r="X73" s="9"/>
      <c r="Y73" s="9"/>
      <c r="Z73" s="9"/>
    </row>
    <row r="74" spans="1:26" ht="13.5" customHeight="1">
      <c r="A74" s="272"/>
      <c r="B74" s="96"/>
      <c r="C74" s="96"/>
      <c r="D74" s="398"/>
      <c r="E74" s="273"/>
      <c r="F74" s="96"/>
      <c r="G74" s="120"/>
      <c r="H74" s="120"/>
      <c r="I74" s="120"/>
      <c r="J74" s="5"/>
      <c r="K74" s="464" t="s">
        <v>263</v>
      </c>
      <c r="L74" s="326"/>
      <c r="M74" s="105"/>
      <c r="N74" s="105"/>
      <c r="O74" s="337">
        <v>1500000</v>
      </c>
      <c r="P74" s="402">
        <v>0</v>
      </c>
      <c r="Q74" s="466">
        <v>150</v>
      </c>
      <c r="R74" s="10"/>
      <c r="S74" s="9"/>
      <c r="T74" s="9"/>
      <c r="U74" s="9"/>
      <c r="V74" s="9"/>
      <c r="W74" s="9"/>
      <c r="X74" s="9"/>
      <c r="Y74" s="9"/>
      <c r="Z74" s="9"/>
    </row>
    <row r="75" spans="1:26" ht="13.5" customHeight="1">
      <c r="A75" s="272"/>
      <c r="B75" s="96"/>
      <c r="C75" s="96"/>
      <c r="D75" s="398"/>
      <c r="E75" s="273"/>
      <c r="F75" s="96"/>
      <c r="G75" s="120"/>
      <c r="H75" s="120"/>
      <c r="I75" s="120"/>
      <c r="J75" s="5"/>
      <c r="K75" s="468" t="s">
        <v>265</v>
      </c>
      <c r="L75" s="326"/>
      <c r="M75" s="105"/>
      <c r="N75" s="105"/>
      <c r="O75" s="337">
        <v>1500000</v>
      </c>
      <c r="P75" s="402">
        <v>0</v>
      </c>
      <c r="Q75" s="155">
        <v>150</v>
      </c>
      <c r="R75" s="10"/>
      <c r="S75" s="9"/>
      <c r="T75" s="9"/>
      <c r="U75" s="9"/>
      <c r="V75" s="9"/>
      <c r="W75" s="9"/>
      <c r="X75" s="9"/>
      <c r="Y75" s="9"/>
      <c r="Z75" s="9"/>
    </row>
    <row r="76" spans="1:26" ht="13.5" customHeight="1">
      <c r="A76" s="272"/>
      <c r="B76" s="96"/>
      <c r="C76" s="96"/>
      <c r="D76" s="398"/>
      <c r="E76" s="273"/>
      <c r="F76" s="96"/>
      <c r="G76" s="120"/>
      <c r="H76" s="120"/>
      <c r="I76" s="120"/>
      <c r="J76" s="5"/>
      <c r="K76" s="468" t="s">
        <v>269</v>
      </c>
      <c r="L76" s="326"/>
      <c r="M76" s="105"/>
      <c r="N76" s="105"/>
      <c r="O76" s="337">
        <v>14300000</v>
      </c>
      <c r="P76" s="7"/>
      <c r="Q76" s="454">
        <v>1430</v>
      </c>
      <c r="R76" s="10"/>
      <c r="S76" s="9"/>
      <c r="T76" s="9"/>
      <c r="U76" s="9"/>
      <c r="V76" s="9"/>
      <c r="W76" s="9"/>
      <c r="X76" s="9"/>
      <c r="Y76" s="9"/>
      <c r="Z76" s="9"/>
    </row>
    <row r="77" spans="1:26" ht="13.5" customHeight="1">
      <c r="A77" s="272"/>
      <c r="B77" s="96"/>
      <c r="C77" s="96"/>
      <c r="D77" s="398"/>
      <c r="E77" s="273"/>
      <c r="F77" s="96"/>
      <c r="G77" s="120"/>
      <c r="H77" s="120"/>
      <c r="I77" s="120"/>
      <c r="J77" s="110"/>
      <c r="K77" s="426" t="s">
        <v>274</v>
      </c>
      <c r="L77" s="340"/>
      <c r="M77" s="200"/>
      <c r="N77" s="200"/>
      <c r="O77" s="357">
        <v>1000000</v>
      </c>
      <c r="P77" s="7"/>
      <c r="Q77" s="155">
        <v>100</v>
      </c>
      <c r="R77" s="10"/>
      <c r="S77" s="9"/>
      <c r="T77" s="9"/>
      <c r="U77" s="9"/>
      <c r="V77" s="9"/>
      <c r="W77" s="9"/>
      <c r="X77" s="9"/>
      <c r="Y77" s="9"/>
      <c r="Z77" s="9"/>
    </row>
    <row r="78" spans="1:26" ht="13.5" customHeight="1">
      <c r="A78" s="272"/>
      <c r="B78" s="96"/>
      <c r="C78" s="96"/>
      <c r="D78" s="398"/>
      <c r="E78" s="273"/>
      <c r="F78" s="96"/>
      <c r="G78" s="120"/>
      <c r="H78" s="120"/>
      <c r="I78" s="120"/>
      <c r="J78" s="110"/>
      <c r="K78" s="426" t="s">
        <v>276</v>
      </c>
      <c r="L78" s="340"/>
      <c r="M78" s="200"/>
      <c r="N78" s="200"/>
      <c r="O78" s="357">
        <v>100000</v>
      </c>
      <c r="P78" s="7"/>
      <c r="Q78" s="155">
        <v>10</v>
      </c>
      <c r="R78" s="10"/>
      <c r="S78" s="9"/>
      <c r="T78" s="9"/>
      <c r="U78" s="9"/>
      <c r="V78" s="9"/>
      <c r="W78" s="9"/>
      <c r="X78" s="9"/>
      <c r="Y78" s="9"/>
      <c r="Z78" s="9"/>
    </row>
    <row r="79" spans="1:26" ht="13.5" customHeight="1">
      <c r="A79" s="272"/>
      <c r="B79" s="96"/>
      <c r="C79" s="96"/>
      <c r="D79" s="398"/>
      <c r="E79" s="273"/>
      <c r="F79" s="96"/>
      <c r="G79" s="120"/>
      <c r="H79" s="120"/>
      <c r="I79" s="120"/>
      <c r="J79" s="110"/>
      <c r="K79" s="426" t="s">
        <v>281</v>
      </c>
      <c r="L79" s="340"/>
      <c r="M79" s="200"/>
      <c r="N79" s="200"/>
      <c r="O79" s="337">
        <v>1500000</v>
      </c>
      <c r="P79" s="7"/>
      <c r="Q79" s="155">
        <v>165</v>
      </c>
      <c r="R79" s="10"/>
      <c r="S79" s="9"/>
      <c r="T79" s="9"/>
      <c r="U79" s="9"/>
      <c r="V79" s="9"/>
      <c r="W79" s="9"/>
      <c r="X79" s="9"/>
      <c r="Y79" s="9"/>
      <c r="Z79" s="9"/>
    </row>
    <row r="80" spans="1:26" ht="13.5" customHeight="1">
      <c r="A80" s="272"/>
      <c r="B80" s="96"/>
      <c r="C80" s="96"/>
      <c r="D80" s="398"/>
      <c r="E80" s="273"/>
      <c r="F80" s="96"/>
      <c r="G80" s="120"/>
      <c r="H80" s="120"/>
      <c r="I80" s="120"/>
      <c r="J80" s="110"/>
      <c r="K80" s="426" t="s">
        <v>284</v>
      </c>
      <c r="L80" s="340"/>
      <c r="M80" s="200"/>
      <c r="N80" s="200"/>
      <c r="O80" s="357">
        <v>1000000</v>
      </c>
      <c r="P80" s="7"/>
      <c r="Q80" s="155"/>
      <c r="R80" s="419"/>
      <c r="S80" s="9"/>
      <c r="T80" s="9"/>
      <c r="U80" s="9"/>
      <c r="V80" s="9"/>
      <c r="W80" s="9"/>
      <c r="X80" s="9"/>
      <c r="Y80" s="9"/>
      <c r="Z80" s="9"/>
    </row>
    <row r="81" spans="1:26" ht="13.5" customHeight="1">
      <c r="A81" s="272"/>
      <c r="B81" s="96"/>
      <c r="C81" s="96"/>
      <c r="D81" s="398"/>
      <c r="E81" s="273"/>
      <c r="F81" s="96"/>
      <c r="G81" s="120"/>
      <c r="H81" s="120"/>
      <c r="I81" s="120"/>
      <c r="J81" s="110"/>
      <c r="K81" s="484" t="s">
        <v>286</v>
      </c>
      <c r="L81" s="326"/>
      <c r="M81" s="105"/>
      <c r="N81" s="105"/>
      <c r="O81" s="337">
        <v>500000</v>
      </c>
      <c r="P81" s="7"/>
      <c r="Q81" s="155"/>
      <c r="R81" s="419"/>
      <c r="S81" s="9"/>
      <c r="T81" s="9"/>
      <c r="U81" s="9"/>
      <c r="V81" s="9"/>
      <c r="W81" s="9"/>
      <c r="X81" s="9"/>
      <c r="Y81" s="9"/>
      <c r="Z81" s="9"/>
    </row>
    <row r="82" spans="1:26" ht="13.5" customHeight="1">
      <c r="A82" s="272"/>
      <c r="B82" s="96"/>
      <c r="C82" s="96"/>
      <c r="D82" s="398"/>
      <c r="E82" s="273"/>
      <c r="F82" s="96"/>
      <c r="G82" s="120"/>
      <c r="H82" s="120"/>
      <c r="I82" s="120"/>
      <c r="J82" s="110"/>
      <c r="K82" s="484" t="s">
        <v>289</v>
      </c>
      <c r="L82" s="326"/>
      <c r="M82" s="105"/>
      <c r="N82" s="105"/>
      <c r="O82" s="337">
        <v>2070000</v>
      </c>
      <c r="P82" s="7"/>
      <c r="Q82" s="155"/>
      <c r="R82" s="419"/>
      <c r="S82" s="9"/>
      <c r="T82" s="9"/>
      <c r="U82" s="9"/>
      <c r="V82" s="9"/>
      <c r="W82" s="9"/>
      <c r="X82" s="9"/>
      <c r="Y82" s="9"/>
      <c r="Z82" s="9"/>
    </row>
    <row r="83" spans="1:26" ht="13.5" customHeight="1">
      <c r="A83" s="272"/>
      <c r="B83" s="96"/>
      <c r="C83" s="96"/>
      <c r="D83" s="398"/>
      <c r="E83" s="273"/>
      <c r="F83" s="96"/>
      <c r="G83" s="120"/>
      <c r="H83" s="120"/>
      <c r="I83" s="120"/>
      <c r="J83" s="110"/>
      <c r="K83" s="426" t="s">
        <v>293</v>
      </c>
      <c r="L83" s="340"/>
      <c r="M83" s="200"/>
      <c r="N83" s="200"/>
      <c r="O83" s="337">
        <v>5000000</v>
      </c>
      <c r="P83" s="7"/>
      <c r="Q83" s="155">
        <v>200</v>
      </c>
      <c r="R83" s="10"/>
      <c r="S83" s="9"/>
      <c r="T83" s="9"/>
      <c r="U83" s="9"/>
      <c r="V83" s="9"/>
      <c r="W83" s="9"/>
      <c r="X83" s="9"/>
      <c r="Y83" s="9"/>
      <c r="Z83" s="9"/>
    </row>
    <row r="84" spans="1:26" ht="13.5" customHeight="1">
      <c r="A84" s="272"/>
      <c r="B84" s="96"/>
      <c r="C84" s="96"/>
      <c r="D84" s="398"/>
      <c r="E84" s="273"/>
      <c r="F84" s="96"/>
      <c r="G84" s="120"/>
      <c r="H84" s="120"/>
      <c r="I84" s="120"/>
      <c r="J84" s="110"/>
      <c r="K84" s="488"/>
      <c r="L84" s="490"/>
      <c r="M84" s="131"/>
      <c r="N84" s="131"/>
      <c r="O84" s="492"/>
      <c r="P84" s="7"/>
      <c r="Q84" s="9"/>
      <c r="R84" s="10"/>
      <c r="S84" s="9"/>
      <c r="T84" s="9"/>
      <c r="U84" s="9"/>
      <c r="V84" s="9"/>
      <c r="W84" s="9"/>
      <c r="X84" s="9"/>
      <c r="Y84" s="9"/>
      <c r="Z84" s="9"/>
    </row>
    <row r="85" spans="1:26" ht="9.75" customHeight="1">
      <c r="A85" s="272"/>
      <c r="B85" s="96"/>
      <c r="C85" s="96"/>
      <c r="D85" s="398"/>
      <c r="E85" s="273"/>
      <c r="F85" s="96"/>
      <c r="G85" s="120"/>
      <c r="H85" s="120"/>
      <c r="I85" s="120"/>
      <c r="J85" s="110"/>
      <c r="K85" s="496"/>
      <c r="L85" s="497"/>
      <c r="M85" s="498"/>
      <c r="N85" s="498"/>
      <c r="O85" s="239"/>
      <c r="P85" s="7"/>
      <c r="Q85" s="9"/>
      <c r="R85" s="10"/>
      <c r="S85" s="9"/>
      <c r="T85" s="9"/>
      <c r="U85" s="9"/>
      <c r="V85" s="9"/>
      <c r="W85" s="9"/>
      <c r="X85" s="9"/>
      <c r="Y85" s="9"/>
      <c r="Z85" s="9"/>
    </row>
    <row r="86" spans="1:26" ht="17.25" customHeight="1">
      <c r="A86" s="272"/>
      <c r="B86" s="96"/>
      <c r="C86" s="96"/>
      <c r="D86" s="398"/>
      <c r="E86" s="31">
        <v>412</v>
      </c>
      <c r="F86" s="31" t="s">
        <v>231</v>
      </c>
      <c r="G86" s="78">
        <v>55000000</v>
      </c>
      <c r="H86" s="78">
        <f>O86</f>
        <v>50000000</v>
      </c>
      <c r="I86" s="78">
        <f>H86-G86</f>
        <v>-5000000</v>
      </c>
      <c r="J86" s="85">
        <f>I86/G86</f>
        <v>-9.0909090909090912E-2</v>
      </c>
      <c r="K86" s="231"/>
      <c r="L86" s="498"/>
      <c r="M86" s="498"/>
      <c r="N86" s="498"/>
      <c r="O86" s="508">
        <f>SUM(O87)</f>
        <v>50000000</v>
      </c>
      <c r="P86" s="7"/>
      <c r="Q86" s="8"/>
      <c r="R86" s="10"/>
      <c r="S86" s="9"/>
      <c r="T86" s="9"/>
      <c r="U86" s="9"/>
      <c r="V86" s="9"/>
      <c r="W86" s="9"/>
      <c r="X86" s="9"/>
      <c r="Y86" s="9"/>
      <c r="Z86" s="9"/>
    </row>
    <row r="87" spans="1:26" ht="15.75" customHeight="1">
      <c r="A87" s="511"/>
      <c r="B87" s="512"/>
      <c r="C87" s="513"/>
      <c r="D87" s="515"/>
      <c r="E87" s="512"/>
      <c r="F87" s="513"/>
      <c r="G87" s="516"/>
      <c r="H87" s="516"/>
      <c r="I87" s="516"/>
      <c r="J87" s="219"/>
      <c r="K87" s="519" t="s">
        <v>313</v>
      </c>
      <c r="L87" s="520"/>
      <c r="M87" s="520"/>
      <c r="N87" s="520"/>
      <c r="O87" s="522">
        <v>50000000</v>
      </c>
      <c r="P87" s="7"/>
      <c r="Q87" s="8"/>
      <c r="R87" s="10"/>
      <c r="S87" s="9"/>
      <c r="T87" s="9"/>
      <c r="U87" s="9"/>
      <c r="V87" s="9"/>
      <c r="W87" s="9"/>
      <c r="X87" s="9"/>
      <c r="Y87" s="9"/>
      <c r="Z87" s="9"/>
    </row>
    <row r="88" spans="1:26" ht="15.75" customHeight="1">
      <c r="A88" s="49" t="s">
        <v>318</v>
      </c>
      <c r="B88" s="51" t="s">
        <v>246</v>
      </c>
      <c r="C88" s="51">
        <v>61</v>
      </c>
      <c r="D88" s="526" t="s">
        <v>246</v>
      </c>
      <c r="E88" s="2659" t="s">
        <v>53</v>
      </c>
      <c r="F88" s="2660"/>
      <c r="G88" s="531">
        <f>SUM(G89:G90)</f>
        <v>34000000</v>
      </c>
      <c r="H88" s="531">
        <f t="shared" ref="H88:H90" si="14">SUM(O88)</f>
        <v>34000000</v>
      </c>
      <c r="I88" s="531">
        <f t="shared" ref="I88:I92" si="15">H88-G88</f>
        <v>0</v>
      </c>
      <c r="J88" s="252">
        <f t="shared" ref="J88:J89" si="16">I88/G88</f>
        <v>0</v>
      </c>
      <c r="K88" s="538"/>
      <c r="L88" s="538"/>
      <c r="M88" s="538"/>
      <c r="N88" s="538"/>
      <c r="O88" s="544">
        <f>SUM(O89:O90)</f>
        <v>34000000</v>
      </c>
      <c r="P88" s="7"/>
      <c r="Q88" s="8"/>
      <c r="R88" s="10"/>
      <c r="S88" s="9"/>
      <c r="T88" s="9"/>
      <c r="U88" s="9"/>
      <c r="V88" s="9"/>
      <c r="W88" s="9"/>
      <c r="X88" s="9"/>
      <c r="Y88" s="9"/>
      <c r="Z88" s="9"/>
    </row>
    <row r="89" spans="1:26" ht="15.75" customHeight="1">
      <c r="A89" s="272"/>
      <c r="B89" s="96"/>
      <c r="C89" s="293"/>
      <c r="D89" s="392"/>
      <c r="E89" s="31">
        <v>611</v>
      </c>
      <c r="F89" s="31" t="s">
        <v>264</v>
      </c>
      <c r="G89" s="78">
        <v>30000000</v>
      </c>
      <c r="H89" s="78">
        <f t="shared" si="14"/>
        <v>30000000</v>
      </c>
      <c r="I89" s="78">
        <f t="shared" si="15"/>
        <v>0</v>
      </c>
      <c r="J89" s="85">
        <f t="shared" si="16"/>
        <v>0</v>
      </c>
      <c r="K89" s="547" t="s">
        <v>347</v>
      </c>
      <c r="L89" s="548"/>
      <c r="M89" s="548"/>
      <c r="N89" s="548"/>
      <c r="O89" s="549">
        <v>30000000</v>
      </c>
      <c r="P89" s="7"/>
      <c r="Q89" s="9"/>
      <c r="R89" s="10"/>
      <c r="S89" s="9"/>
      <c r="T89" s="9"/>
      <c r="U89" s="9"/>
      <c r="V89" s="9"/>
      <c r="W89" s="9"/>
      <c r="X89" s="9"/>
      <c r="Y89" s="9"/>
      <c r="Z89" s="9"/>
    </row>
    <row r="90" spans="1:26" ht="15.75" customHeight="1">
      <c r="A90" s="272"/>
      <c r="B90" s="513"/>
      <c r="C90" s="513"/>
      <c r="D90" s="550"/>
      <c r="E90" s="20">
        <v>612</v>
      </c>
      <c r="F90" s="20" t="s">
        <v>288</v>
      </c>
      <c r="G90" s="551">
        <v>4000000</v>
      </c>
      <c r="H90" s="516">
        <f t="shared" si="14"/>
        <v>4000000</v>
      </c>
      <c r="I90" s="78">
        <f t="shared" si="15"/>
        <v>0</v>
      </c>
      <c r="J90" s="85">
        <v>0</v>
      </c>
      <c r="K90" s="552" t="s">
        <v>355</v>
      </c>
      <c r="L90" s="554"/>
      <c r="M90" s="554"/>
      <c r="N90" s="554"/>
      <c r="O90" s="555">
        <v>4000000</v>
      </c>
      <c r="P90" s="7"/>
      <c r="Q90" s="8"/>
      <c r="R90" s="10"/>
      <c r="S90" s="9"/>
      <c r="T90" s="9"/>
      <c r="U90" s="9"/>
      <c r="V90" s="9"/>
      <c r="W90" s="9"/>
      <c r="X90" s="9"/>
      <c r="Y90" s="9"/>
      <c r="Z90" s="9"/>
    </row>
    <row r="91" spans="1:26" ht="15.75" customHeight="1">
      <c r="A91" s="240" t="s">
        <v>358</v>
      </c>
      <c r="B91" s="51" t="s">
        <v>304</v>
      </c>
      <c r="C91" s="51">
        <v>71</v>
      </c>
      <c r="D91" s="526" t="s">
        <v>304</v>
      </c>
      <c r="E91" s="2658" t="s">
        <v>53</v>
      </c>
      <c r="F91" s="2578"/>
      <c r="G91" s="531">
        <f t="shared" ref="G91:H91" si="17">SUM(G92,G98,G100)</f>
        <v>74716438</v>
      </c>
      <c r="H91" s="531">
        <f t="shared" si="17"/>
        <v>74716438</v>
      </c>
      <c r="I91" s="57">
        <f t="shared" si="15"/>
        <v>0</v>
      </c>
      <c r="J91" s="60">
        <f t="shared" ref="J91:J92" si="18">I91/G91</f>
        <v>0</v>
      </c>
      <c r="K91" s="538"/>
      <c r="L91" s="538"/>
      <c r="M91" s="538"/>
      <c r="N91" s="538"/>
      <c r="O91" s="563">
        <f>SUM(O92+O98+O100)</f>
        <v>74716438</v>
      </c>
      <c r="P91" s="7"/>
      <c r="Q91" s="8"/>
      <c r="R91" s="10"/>
      <c r="S91" s="9"/>
      <c r="T91" s="9"/>
      <c r="U91" s="9"/>
      <c r="V91" s="9"/>
      <c r="W91" s="9"/>
      <c r="X91" s="9"/>
      <c r="Y91" s="9"/>
      <c r="Z91" s="9"/>
    </row>
    <row r="92" spans="1:26" ht="15.75" customHeight="1">
      <c r="A92" s="564"/>
      <c r="B92" s="96"/>
      <c r="C92" s="1"/>
      <c r="D92" s="565"/>
      <c r="E92" s="25">
        <v>711</v>
      </c>
      <c r="F92" s="31" t="s">
        <v>331</v>
      </c>
      <c r="G92" s="181">
        <v>19420397</v>
      </c>
      <c r="H92" s="78">
        <f>O92</f>
        <v>19420397</v>
      </c>
      <c r="I92" s="78">
        <f t="shared" si="15"/>
        <v>0</v>
      </c>
      <c r="J92" s="85">
        <f t="shared" si="18"/>
        <v>0</v>
      </c>
      <c r="K92" s="162"/>
      <c r="L92" s="162"/>
      <c r="M92" s="162"/>
      <c r="N92" s="162"/>
      <c r="O92" s="93">
        <f>SUM(O93:O97)</f>
        <v>19420397</v>
      </c>
      <c r="P92" s="7"/>
      <c r="Q92" s="8"/>
      <c r="R92" s="10"/>
      <c r="S92" s="9"/>
      <c r="T92" s="9"/>
      <c r="U92" s="9"/>
      <c r="V92" s="9"/>
      <c r="W92" s="9"/>
      <c r="X92" s="9"/>
      <c r="Y92" s="9"/>
      <c r="Z92" s="9"/>
    </row>
    <row r="93" spans="1:26" ht="15.75" customHeight="1">
      <c r="A93" s="564"/>
      <c r="B93" s="96"/>
      <c r="C93" s="96"/>
      <c r="D93" s="398"/>
      <c r="E93" s="530"/>
      <c r="F93" s="573"/>
      <c r="G93" s="574"/>
      <c r="H93" s="266"/>
      <c r="I93" s="266"/>
      <c r="J93" s="575"/>
      <c r="K93" s="578" t="s">
        <v>387</v>
      </c>
      <c r="L93" s="580"/>
      <c r="M93" s="580"/>
      <c r="N93" s="580"/>
      <c r="O93" s="582">
        <v>526850</v>
      </c>
      <c r="P93" s="7"/>
      <c r="Q93" s="8"/>
      <c r="R93" s="10"/>
      <c r="S93" s="9"/>
      <c r="T93" s="9"/>
      <c r="U93" s="9"/>
      <c r="V93" s="9"/>
      <c r="W93" s="9"/>
      <c r="X93" s="9"/>
      <c r="Y93" s="9"/>
      <c r="Z93" s="9"/>
    </row>
    <row r="94" spans="1:26" ht="15.75" customHeight="1">
      <c r="A94" s="564"/>
      <c r="B94" s="96"/>
      <c r="C94" s="96"/>
      <c r="D94" s="398"/>
      <c r="E94" s="530"/>
      <c r="F94" s="573"/>
      <c r="G94" s="586"/>
      <c r="H94" s="120"/>
      <c r="I94" s="120"/>
      <c r="J94" s="110"/>
      <c r="K94" s="587" t="s">
        <v>397</v>
      </c>
      <c r="L94" s="588"/>
      <c r="M94" s="588"/>
      <c r="N94" s="588"/>
      <c r="O94" s="492">
        <v>9355250</v>
      </c>
      <c r="P94" s="7"/>
      <c r="Q94" s="8"/>
      <c r="R94" s="10"/>
      <c r="S94" s="9"/>
      <c r="T94" s="9"/>
      <c r="U94" s="9"/>
      <c r="V94" s="9"/>
      <c r="W94" s="9"/>
      <c r="X94" s="9"/>
      <c r="Y94" s="9"/>
      <c r="Z94" s="9"/>
    </row>
    <row r="95" spans="1:26" ht="15.75" customHeight="1">
      <c r="A95" s="564"/>
      <c r="B95" s="96"/>
      <c r="C95" s="96"/>
      <c r="D95" s="398"/>
      <c r="E95" s="530"/>
      <c r="F95" s="573"/>
      <c r="G95" s="586"/>
      <c r="H95" s="120"/>
      <c r="I95" s="120"/>
      <c r="J95" s="110"/>
      <c r="K95" s="587" t="s">
        <v>401</v>
      </c>
      <c r="L95" s="588"/>
      <c r="M95" s="588"/>
      <c r="N95" s="588"/>
      <c r="O95" s="492">
        <v>5472903</v>
      </c>
      <c r="P95" s="7"/>
      <c r="Q95" s="8"/>
      <c r="R95" s="10"/>
      <c r="S95" s="9"/>
      <c r="T95" s="9"/>
      <c r="U95" s="9"/>
      <c r="V95" s="9"/>
      <c r="W95" s="9"/>
      <c r="X95" s="9"/>
      <c r="Y95" s="9"/>
      <c r="Z95" s="9"/>
    </row>
    <row r="96" spans="1:26" ht="15.75" customHeight="1">
      <c r="A96" s="564"/>
      <c r="B96" s="96"/>
      <c r="C96" s="96"/>
      <c r="D96" s="398"/>
      <c r="E96" s="530"/>
      <c r="F96" s="573"/>
      <c r="G96" s="586"/>
      <c r="H96" s="120"/>
      <c r="I96" s="120"/>
      <c r="J96" s="110"/>
      <c r="K96" s="587" t="s">
        <v>405</v>
      </c>
      <c r="L96" s="588"/>
      <c r="M96" s="588"/>
      <c r="N96" s="588"/>
      <c r="O96" s="492">
        <v>347864</v>
      </c>
      <c r="P96" s="7"/>
      <c r="Q96" s="8"/>
      <c r="R96" s="10"/>
      <c r="S96" s="9"/>
      <c r="T96" s="9"/>
      <c r="U96" s="9"/>
      <c r="V96" s="9"/>
      <c r="W96" s="9"/>
      <c r="X96" s="9"/>
      <c r="Y96" s="9"/>
      <c r="Z96" s="9"/>
    </row>
    <row r="97" spans="1:26" ht="15.75" customHeight="1">
      <c r="A97" s="564"/>
      <c r="B97" s="96"/>
      <c r="C97" s="96"/>
      <c r="D97" s="398"/>
      <c r="E97" s="530"/>
      <c r="F97" s="573"/>
      <c r="G97" s="586"/>
      <c r="H97" s="120"/>
      <c r="I97" s="120"/>
      <c r="J97" s="110"/>
      <c r="K97" s="590" t="s">
        <v>407</v>
      </c>
      <c r="L97" s="591"/>
      <c r="M97" s="591"/>
      <c r="N97" s="588"/>
      <c r="O97" s="459">
        <v>3717530</v>
      </c>
      <c r="P97" s="7"/>
      <c r="Q97" s="8"/>
      <c r="R97" s="592"/>
      <c r="S97" s="1"/>
      <c r="T97" s="1"/>
      <c r="U97" s="1"/>
      <c r="V97" s="1"/>
      <c r="W97" s="1"/>
      <c r="X97" s="1"/>
      <c r="Y97" s="1"/>
      <c r="Z97" s="1"/>
    </row>
    <row r="98" spans="1:26" ht="21" customHeight="1">
      <c r="A98" s="564"/>
      <c r="B98" s="96"/>
      <c r="C98" s="96"/>
      <c r="D98" s="398"/>
      <c r="E98" s="31">
        <v>712</v>
      </c>
      <c r="F98" s="154" t="s">
        <v>359</v>
      </c>
      <c r="G98" s="78">
        <v>25720670</v>
      </c>
      <c r="H98" s="78">
        <f>SUM(O98)</f>
        <v>25720670</v>
      </c>
      <c r="I98" s="78">
        <f>H98-G98</f>
        <v>0</v>
      </c>
      <c r="J98" s="85">
        <f>I98/G98</f>
        <v>0</v>
      </c>
      <c r="K98" s="162"/>
      <c r="L98" s="162"/>
      <c r="M98" s="162"/>
      <c r="N98" s="162"/>
      <c r="O98" s="93">
        <f>SUM(O99)</f>
        <v>25720670</v>
      </c>
      <c r="P98" s="7"/>
      <c r="Q98" s="1"/>
      <c r="R98" s="592"/>
      <c r="S98" s="1"/>
      <c r="T98" s="1"/>
      <c r="U98" s="1"/>
      <c r="V98" s="1"/>
      <c r="W98" s="1"/>
      <c r="X98" s="1"/>
      <c r="Y98" s="1"/>
      <c r="Z98" s="1"/>
    </row>
    <row r="99" spans="1:26" ht="21.75" customHeight="1">
      <c r="A99" s="564"/>
      <c r="B99" s="96"/>
      <c r="C99" s="96"/>
      <c r="D99" s="398"/>
      <c r="E99" s="69"/>
      <c r="F99" s="67"/>
      <c r="G99" s="120"/>
      <c r="H99" s="120"/>
      <c r="I99" s="1"/>
      <c r="J99" s="595"/>
      <c r="K99" s="596" t="s">
        <v>418</v>
      </c>
      <c r="L99" s="597"/>
      <c r="M99" s="597"/>
      <c r="N99" s="597"/>
      <c r="O99" s="357">
        <v>25720670</v>
      </c>
      <c r="P99" s="7"/>
      <c r="Q99" s="1"/>
      <c r="R99" s="592"/>
      <c r="S99" s="1"/>
      <c r="T99" s="1"/>
      <c r="U99" s="1"/>
      <c r="V99" s="1"/>
      <c r="W99" s="1"/>
      <c r="X99" s="1"/>
      <c r="Y99" s="1"/>
      <c r="Z99" s="1"/>
    </row>
    <row r="100" spans="1:26" ht="19.5" customHeight="1">
      <c r="A100" s="564"/>
      <c r="B100" s="96"/>
      <c r="C100" s="96"/>
      <c r="D100" s="398"/>
      <c r="E100" s="31">
        <v>713</v>
      </c>
      <c r="F100" s="31" t="s">
        <v>393</v>
      </c>
      <c r="G100" s="78">
        <v>29575371</v>
      </c>
      <c r="H100" s="78">
        <f>O100</f>
        <v>29575371</v>
      </c>
      <c r="I100" s="78">
        <f>H100-G100</f>
        <v>0</v>
      </c>
      <c r="J100" s="85">
        <f>I100/G100</f>
        <v>0</v>
      </c>
      <c r="K100" s="548"/>
      <c r="L100" s="548"/>
      <c r="M100" s="548"/>
      <c r="N100" s="548"/>
      <c r="O100" s="602">
        <f>SUM(O101:O108)</f>
        <v>29575371</v>
      </c>
      <c r="P100" s="7"/>
      <c r="Q100" s="7"/>
      <c r="R100" s="592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604"/>
      <c r="B101" s="273"/>
      <c r="C101" s="273"/>
      <c r="D101" s="4"/>
      <c r="E101" s="23"/>
      <c r="F101" s="67"/>
      <c r="G101" s="120"/>
      <c r="H101" s="120"/>
      <c r="I101" s="605"/>
      <c r="J101" s="325"/>
      <c r="K101" s="340" t="s">
        <v>444</v>
      </c>
      <c r="L101" s="200"/>
      <c r="M101" s="200"/>
      <c r="N101" s="200"/>
      <c r="O101" s="357">
        <v>3597627</v>
      </c>
      <c r="P101" s="7"/>
      <c r="Q101" s="7"/>
      <c r="R101" s="592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604"/>
      <c r="B102" s="273"/>
      <c r="C102" s="96"/>
      <c r="D102" s="4"/>
      <c r="E102" s="69"/>
      <c r="F102" s="67"/>
      <c r="G102" s="586"/>
      <c r="H102" s="586"/>
      <c r="I102" s="605"/>
      <c r="J102" s="101"/>
      <c r="K102" s="326" t="s">
        <v>449</v>
      </c>
      <c r="L102" s="105"/>
      <c r="M102" s="105"/>
      <c r="N102" s="105"/>
      <c r="O102" s="337">
        <v>3985447</v>
      </c>
      <c r="P102" s="7"/>
      <c r="Q102" s="7"/>
      <c r="R102" s="592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604"/>
      <c r="B103" s="273"/>
      <c r="C103" s="96"/>
      <c r="D103" s="4"/>
      <c r="E103" s="69"/>
      <c r="F103" s="67"/>
      <c r="G103" s="586"/>
      <c r="H103" s="586"/>
      <c r="I103" s="605"/>
      <c r="J103" s="101"/>
      <c r="K103" s="340" t="s">
        <v>451</v>
      </c>
      <c r="L103" s="200"/>
      <c r="M103" s="200"/>
      <c r="N103" s="200"/>
      <c r="O103" s="357">
        <v>2000197</v>
      </c>
      <c r="P103" s="7"/>
      <c r="Q103" s="7"/>
      <c r="R103" s="592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604"/>
      <c r="B104" s="273"/>
      <c r="C104" s="96"/>
      <c r="D104" s="4"/>
      <c r="E104" s="69"/>
      <c r="F104" s="67"/>
      <c r="G104" s="586"/>
      <c r="H104" s="586"/>
      <c r="I104" s="605"/>
      <c r="J104" s="101"/>
      <c r="K104" s="340" t="s">
        <v>454</v>
      </c>
      <c r="L104" s="200"/>
      <c r="M104" s="200"/>
      <c r="N104" s="200"/>
      <c r="O104" s="206">
        <v>5000000</v>
      </c>
      <c r="P104" s="7"/>
      <c r="Q104" s="7"/>
      <c r="R104" s="592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604"/>
      <c r="B105" s="273"/>
      <c r="C105" s="96"/>
      <c r="D105" s="4"/>
      <c r="E105" s="69"/>
      <c r="F105" s="67"/>
      <c r="G105" s="586"/>
      <c r="H105" s="586"/>
      <c r="I105" s="605"/>
      <c r="J105" s="101"/>
      <c r="K105" s="340" t="s">
        <v>459</v>
      </c>
      <c r="L105" s="200"/>
      <c r="M105" s="200"/>
      <c r="N105" s="200"/>
      <c r="O105" s="206">
        <v>2400000</v>
      </c>
      <c r="P105" s="7"/>
      <c r="Q105" s="7"/>
      <c r="R105" s="592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604"/>
      <c r="B106" s="273"/>
      <c r="C106" s="96"/>
      <c r="D106" s="4"/>
      <c r="E106" s="69"/>
      <c r="F106" s="67"/>
      <c r="G106" s="586"/>
      <c r="H106" s="586"/>
      <c r="I106" s="605"/>
      <c r="J106" s="101"/>
      <c r="K106" s="426" t="s">
        <v>461</v>
      </c>
      <c r="L106" s="200"/>
      <c r="M106" s="200"/>
      <c r="N106" s="200"/>
      <c r="O106" s="206">
        <v>9800000</v>
      </c>
      <c r="P106" s="7"/>
      <c r="Q106" s="7"/>
      <c r="R106" s="592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604"/>
      <c r="B107" s="273"/>
      <c r="C107" s="96"/>
      <c r="D107" s="4"/>
      <c r="E107" s="69"/>
      <c r="F107" s="67"/>
      <c r="G107" s="586"/>
      <c r="H107" s="586"/>
      <c r="I107" s="605"/>
      <c r="J107" s="101"/>
      <c r="K107" s="613" t="s">
        <v>464</v>
      </c>
      <c r="L107" s="105"/>
      <c r="M107" s="105"/>
      <c r="N107" s="105"/>
      <c r="O107" s="337">
        <v>2000000</v>
      </c>
      <c r="P107" s="7"/>
      <c r="Q107" s="7"/>
      <c r="R107" s="592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604"/>
      <c r="B108" s="273"/>
      <c r="C108" s="96"/>
      <c r="D108" s="4"/>
      <c r="E108" s="69"/>
      <c r="F108" s="67"/>
      <c r="G108" s="586"/>
      <c r="H108" s="586"/>
      <c r="I108" s="605"/>
      <c r="J108" s="101"/>
      <c r="K108" s="426" t="s">
        <v>465</v>
      </c>
      <c r="L108" s="615"/>
      <c r="M108" s="615"/>
      <c r="N108" s="615"/>
      <c r="O108" s="357">
        <v>792100</v>
      </c>
      <c r="P108" s="7"/>
      <c r="Q108" s="7"/>
      <c r="R108" s="592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604"/>
      <c r="B109" s="273"/>
      <c r="C109" s="96"/>
      <c r="D109" s="4"/>
      <c r="E109" s="69"/>
      <c r="F109" s="67"/>
      <c r="G109" s="586"/>
      <c r="H109" s="586"/>
      <c r="I109" s="605"/>
      <c r="J109" s="101"/>
      <c r="K109" s="200"/>
      <c r="L109" s="200"/>
      <c r="M109" s="200"/>
      <c r="N109" s="200"/>
      <c r="O109" s="619"/>
      <c r="P109" s="7"/>
      <c r="Q109" s="7"/>
      <c r="R109" s="592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>
      <c r="A110" s="240" t="s">
        <v>467</v>
      </c>
      <c r="B110" s="278" t="s">
        <v>414</v>
      </c>
      <c r="C110" s="278">
        <v>81</v>
      </c>
      <c r="D110" s="378" t="s">
        <v>414</v>
      </c>
      <c r="E110" s="2665" t="s">
        <v>53</v>
      </c>
      <c r="F110" s="2578"/>
      <c r="G110" s="68">
        <f>SUM(G111,G113,G117)</f>
        <v>6800000</v>
      </c>
      <c r="H110" s="68">
        <f t="shared" ref="H110:H111" si="19">SUM(O110)</f>
        <v>7800000</v>
      </c>
      <c r="I110" s="57">
        <f t="shared" ref="I110:I111" si="20">H110-G110</f>
        <v>1000000</v>
      </c>
      <c r="J110" s="60">
        <f t="shared" ref="J110:J111" si="21">I110/G110</f>
        <v>0.14705882352941177</v>
      </c>
      <c r="K110" s="622"/>
      <c r="L110" s="622"/>
      <c r="M110" s="622"/>
      <c r="N110" s="622"/>
      <c r="O110" s="624">
        <f>SUM(O111,O113,O117)</f>
        <v>7800000</v>
      </c>
      <c r="P110" s="7"/>
      <c r="Q110" s="1"/>
      <c r="R110" s="592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>
      <c r="A111" s="272"/>
      <c r="B111" s="627"/>
      <c r="C111" s="293"/>
      <c r="D111" s="392"/>
      <c r="E111" s="31">
        <v>811</v>
      </c>
      <c r="F111" s="154" t="s">
        <v>460</v>
      </c>
      <c r="G111" s="629">
        <v>300000</v>
      </c>
      <c r="H111" s="181">
        <f t="shared" si="19"/>
        <v>300000</v>
      </c>
      <c r="I111" s="181">
        <f t="shared" si="20"/>
        <v>0</v>
      </c>
      <c r="J111" s="85">
        <f t="shared" si="21"/>
        <v>0</v>
      </c>
      <c r="K111" s="307"/>
      <c r="L111" s="307"/>
      <c r="M111" s="307"/>
      <c r="N111" s="307"/>
      <c r="O111" s="602">
        <f>SUM(O112)</f>
        <v>300000</v>
      </c>
      <c r="P111" s="7"/>
      <c r="Q111" s="1"/>
      <c r="R111" s="592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>
      <c r="A112" s="272"/>
      <c r="B112" s="96"/>
      <c r="C112" s="293"/>
      <c r="D112" s="568"/>
      <c r="E112" s="69"/>
      <c r="F112" s="154"/>
      <c r="G112" s="181"/>
      <c r="H112" s="181"/>
      <c r="I112" s="181"/>
      <c r="J112" s="85"/>
      <c r="K112" s="636" t="s">
        <v>488</v>
      </c>
      <c r="L112" s="307"/>
      <c r="M112" s="307"/>
      <c r="N112" s="307"/>
      <c r="O112" s="400">
        <v>300000</v>
      </c>
      <c r="P112" s="7"/>
      <c r="Q112" s="1"/>
      <c r="R112" s="592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>
      <c r="A113" s="272"/>
      <c r="B113" s="96"/>
      <c r="C113" s="96"/>
      <c r="D113" s="4"/>
      <c r="E113" s="31">
        <v>812</v>
      </c>
      <c r="F113" s="31" t="s">
        <v>486</v>
      </c>
      <c r="G113" s="629">
        <v>900000</v>
      </c>
      <c r="H113" s="181">
        <f>SUM(O113)</f>
        <v>900000</v>
      </c>
      <c r="I113" s="181">
        <f>H113-G113</f>
        <v>0</v>
      </c>
      <c r="J113" s="85">
        <f>I113/G113</f>
        <v>0</v>
      </c>
      <c r="K113" s="583"/>
      <c r="L113" s="583"/>
      <c r="M113" s="583"/>
      <c r="N113" s="583"/>
      <c r="O113" s="93">
        <f>SUM(O114:O116)</f>
        <v>900000</v>
      </c>
      <c r="P113" s="8"/>
      <c r="Q113" s="9"/>
      <c r="R113" s="10"/>
      <c r="S113" s="9"/>
      <c r="T113" s="9"/>
      <c r="U113" s="9"/>
      <c r="V113" s="9"/>
      <c r="W113" s="9"/>
      <c r="X113" s="9"/>
      <c r="Y113" s="9"/>
      <c r="Z113" s="9"/>
    </row>
    <row r="114" spans="1:26" ht="18.75" customHeight="1">
      <c r="A114" s="272"/>
      <c r="B114" s="96"/>
      <c r="C114" s="4"/>
      <c r="D114" s="398"/>
      <c r="E114" s="196"/>
      <c r="F114" s="23"/>
      <c r="G114" s="266"/>
      <c r="H114" s="574"/>
      <c r="I114" s="574"/>
      <c r="J114" s="575"/>
      <c r="K114" s="274" t="s">
        <v>492</v>
      </c>
      <c r="L114" s="583"/>
      <c r="M114" s="583"/>
      <c r="N114" s="583"/>
      <c r="O114" s="582">
        <v>100000</v>
      </c>
      <c r="P114" s="8"/>
      <c r="Q114" s="9"/>
      <c r="R114" s="10"/>
      <c r="S114" s="9"/>
      <c r="T114" s="9"/>
      <c r="U114" s="9"/>
      <c r="V114" s="9"/>
      <c r="W114" s="9"/>
      <c r="X114" s="9"/>
      <c r="Y114" s="9"/>
      <c r="Z114" s="9"/>
    </row>
    <row r="115" spans="1:26" ht="18.75" customHeight="1">
      <c r="A115" s="272"/>
      <c r="B115" s="4"/>
      <c r="C115" s="273"/>
      <c r="D115" s="4"/>
      <c r="E115" s="196"/>
      <c r="F115" s="69"/>
      <c r="G115" s="120"/>
      <c r="H115" s="586"/>
      <c r="I115" s="586"/>
      <c r="J115" s="110"/>
      <c r="K115" s="130" t="s">
        <v>493</v>
      </c>
      <c r="L115" s="131"/>
      <c r="M115" s="131"/>
      <c r="N115" s="131"/>
      <c r="O115" s="149">
        <v>300000</v>
      </c>
      <c r="P115" s="8"/>
      <c r="Q115" s="9"/>
      <c r="R115" s="10"/>
      <c r="S115" s="9"/>
      <c r="T115" s="9"/>
      <c r="U115" s="9"/>
      <c r="V115" s="9"/>
      <c r="W115" s="9"/>
      <c r="X115" s="9"/>
      <c r="Y115" s="9"/>
      <c r="Z115" s="9"/>
    </row>
    <row r="116" spans="1:26" ht="18.75" customHeight="1">
      <c r="A116" s="272"/>
      <c r="B116" s="4"/>
      <c r="C116" s="273"/>
      <c r="D116" s="4"/>
      <c r="E116" s="196"/>
      <c r="F116" s="69"/>
      <c r="G116" s="516"/>
      <c r="H116" s="639"/>
      <c r="I116" s="639"/>
      <c r="J116" s="219"/>
      <c r="K116" s="130" t="s">
        <v>499</v>
      </c>
      <c r="L116" s="131"/>
      <c r="M116" s="131"/>
      <c r="N116" s="131"/>
      <c r="O116" s="149">
        <v>500000</v>
      </c>
      <c r="P116" s="8"/>
      <c r="Q116" s="9"/>
      <c r="R116" s="10"/>
      <c r="S116" s="9"/>
      <c r="T116" s="9"/>
      <c r="U116" s="9"/>
      <c r="V116" s="9"/>
      <c r="W116" s="9"/>
      <c r="X116" s="9"/>
      <c r="Y116" s="9"/>
      <c r="Z116" s="9"/>
    </row>
    <row r="117" spans="1:26" ht="18.75" customHeight="1">
      <c r="A117" s="272"/>
      <c r="B117" s="4"/>
      <c r="C117" s="273"/>
      <c r="D117" s="4"/>
      <c r="E117" s="23">
        <v>813</v>
      </c>
      <c r="F117" s="23" t="s">
        <v>498</v>
      </c>
      <c r="G117" s="640">
        <v>5600000</v>
      </c>
      <c r="H117" s="586">
        <f>SUM(O117)</f>
        <v>6600000</v>
      </c>
      <c r="I117" s="639">
        <f>H117-G117</f>
        <v>1000000</v>
      </c>
      <c r="J117" s="85">
        <f>I117/G117</f>
        <v>0.17857142857142858</v>
      </c>
      <c r="K117" s="160"/>
      <c r="L117" s="162"/>
      <c r="M117" s="162"/>
      <c r="N117" s="162"/>
      <c r="O117" s="93">
        <f>SUM(O118)</f>
        <v>6600000</v>
      </c>
      <c r="P117" s="8"/>
      <c r="Q117" s="9"/>
      <c r="R117" s="10"/>
      <c r="S117" s="9"/>
      <c r="T117" s="9"/>
      <c r="U117" s="9"/>
      <c r="V117" s="9"/>
      <c r="W117" s="9"/>
      <c r="X117" s="9"/>
      <c r="Y117" s="9"/>
      <c r="Z117" s="9"/>
    </row>
    <row r="118" spans="1:26" ht="18.75" customHeight="1">
      <c r="A118" s="358"/>
      <c r="B118" s="359"/>
      <c r="C118" s="359"/>
      <c r="D118" s="644"/>
      <c r="E118" s="645"/>
      <c r="F118" s="645"/>
      <c r="G118" s="647"/>
      <c r="H118" s="647"/>
      <c r="I118" s="647"/>
      <c r="J118" s="648"/>
      <c r="K118" s="649" t="s">
        <v>511</v>
      </c>
      <c r="L118" s="650"/>
      <c r="M118" s="650"/>
      <c r="N118" s="650"/>
      <c r="O118" s="651">
        <v>6600000</v>
      </c>
      <c r="P118" s="8"/>
      <c r="Q118" s="9"/>
      <c r="R118" s="10"/>
      <c r="S118" s="9"/>
      <c r="T118" s="9"/>
      <c r="U118" s="9"/>
      <c r="V118" s="9"/>
      <c r="W118" s="9"/>
      <c r="X118" s="9"/>
      <c r="Y118" s="9"/>
      <c r="Z118" s="9"/>
    </row>
    <row r="119" spans="1:26" ht="23.25" customHeight="1">
      <c r="A119" s="293"/>
      <c r="B119" s="4"/>
      <c r="C119" s="4"/>
      <c r="D119" s="4"/>
      <c r="E119" s="652"/>
      <c r="F119" s="652"/>
      <c r="G119" s="7"/>
      <c r="H119" s="7"/>
      <c r="I119" s="7"/>
      <c r="J119" s="5"/>
      <c r="K119" s="1"/>
      <c r="L119" s="1"/>
      <c r="M119" s="1"/>
      <c r="N119" s="1"/>
      <c r="O119" s="7"/>
      <c r="P119" s="8"/>
      <c r="Q119" s="9"/>
      <c r="R119" s="10"/>
      <c r="S119" s="9"/>
      <c r="T119" s="9"/>
      <c r="U119" s="9"/>
      <c r="V119" s="9"/>
      <c r="W119" s="9"/>
      <c r="X119" s="9"/>
      <c r="Y119" s="9"/>
      <c r="Z119" s="9"/>
    </row>
    <row r="120" spans="1:26" ht="23.25" customHeight="1">
      <c r="A120" s="293"/>
      <c r="B120" s="4"/>
      <c r="C120" s="4"/>
      <c r="D120" s="4"/>
      <c r="E120" s="293"/>
      <c r="F120" s="293"/>
      <c r="G120" s="7"/>
      <c r="H120" s="7"/>
      <c r="I120" s="7"/>
      <c r="J120" s="5"/>
      <c r="K120" s="1"/>
      <c r="L120" s="1"/>
      <c r="M120" s="1"/>
      <c r="N120" s="1"/>
      <c r="O120" s="7"/>
      <c r="P120" s="8"/>
      <c r="Q120" s="9"/>
      <c r="R120" s="10"/>
      <c r="S120" s="9"/>
      <c r="T120" s="9"/>
      <c r="U120" s="9"/>
      <c r="V120" s="9"/>
      <c r="W120" s="9"/>
      <c r="X120" s="9"/>
      <c r="Y120" s="9"/>
      <c r="Z120" s="9"/>
    </row>
    <row r="121" spans="1:26" ht="23.25" customHeight="1">
      <c r="A121" s="293"/>
      <c r="B121" s="4"/>
      <c r="C121" s="4"/>
      <c r="D121" s="4"/>
      <c r="E121" s="293"/>
      <c r="F121" s="293"/>
      <c r="G121" s="7"/>
      <c r="H121" s="7"/>
      <c r="I121" s="7"/>
      <c r="J121" s="5"/>
      <c r="K121" s="1"/>
      <c r="L121" s="1"/>
      <c r="M121" s="1"/>
      <c r="N121" s="1"/>
      <c r="O121" s="7"/>
      <c r="P121" s="8"/>
      <c r="Q121" s="9"/>
      <c r="R121" s="10"/>
      <c r="S121" s="9"/>
      <c r="T121" s="9"/>
      <c r="U121" s="9"/>
      <c r="V121" s="9"/>
      <c r="W121" s="9"/>
      <c r="X121" s="9"/>
      <c r="Y121" s="9"/>
      <c r="Z121" s="9"/>
    </row>
    <row r="122" spans="1:26" ht="16.5" customHeight="1">
      <c r="A122" s="293"/>
      <c r="B122" s="4"/>
      <c r="C122" s="4"/>
      <c r="D122" s="4"/>
      <c r="E122" s="293"/>
      <c r="F122" s="293"/>
      <c r="G122" s="7"/>
      <c r="H122" s="7"/>
      <c r="I122" s="7"/>
      <c r="J122" s="5"/>
      <c r="K122" s="1"/>
      <c r="L122" s="1"/>
      <c r="M122" s="1"/>
      <c r="N122" s="1"/>
      <c r="O122" s="7"/>
      <c r="P122" s="8"/>
      <c r="Q122" s="9"/>
      <c r="R122" s="10"/>
      <c r="S122" s="9"/>
      <c r="T122" s="9"/>
      <c r="U122" s="9"/>
      <c r="V122" s="9"/>
      <c r="W122" s="9"/>
      <c r="X122" s="9"/>
      <c r="Y122" s="9"/>
      <c r="Z122" s="9"/>
    </row>
    <row r="123" spans="1:26" ht="16.5" customHeight="1">
      <c r="A123" s="293"/>
      <c r="B123" s="293"/>
      <c r="C123" s="293"/>
      <c r="D123" s="293"/>
      <c r="E123" s="293"/>
      <c r="F123" s="293"/>
      <c r="G123" s="9"/>
      <c r="H123" s="9"/>
      <c r="I123" s="9"/>
      <c r="J123" s="480"/>
      <c r="K123" s="9"/>
      <c r="L123" s="9"/>
      <c r="M123" s="9"/>
      <c r="N123" s="9"/>
      <c r="O123" s="8"/>
      <c r="P123" s="8"/>
      <c r="Q123" s="9"/>
      <c r="R123" s="10"/>
      <c r="S123" s="9"/>
      <c r="T123" s="9"/>
      <c r="U123" s="9"/>
      <c r="V123" s="9"/>
      <c r="W123" s="9"/>
      <c r="X123" s="9"/>
      <c r="Y123" s="9"/>
      <c r="Z123" s="9"/>
    </row>
    <row r="124" spans="1:26" ht="16.5" customHeight="1">
      <c r="A124" s="293"/>
      <c r="B124" s="293"/>
      <c r="C124" s="293"/>
      <c r="D124" s="293"/>
      <c r="E124" s="293"/>
      <c r="F124" s="293"/>
      <c r="G124" s="9"/>
      <c r="H124" s="9"/>
      <c r="I124" s="9"/>
      <c r="J124" s="480"/>
      <c r="K124" s="9"/>
      <c r="L124" s="9"/>
      <c r="M124" s="9"/>
      <c r="N124" s="9"/>
      <c r="O124" s="8"/>
      <c r="P124" s="8"/>
      <c r="Q124" s="9"/>
      <c r="R124" s="10"/>
      <c r="S124" s="9"/>
      <c r="T124" s="9"/>
      <c r="U124" s="9"/>
      <c r="V124" s="9"/>
      <c r="W124" s="9"/>
      <c r="X124" s="9"/>
      <c r="Y124" s="9"/>
      <c r="Z124" s="9"/>
    </row>
    <row r="125" spans="1:26" ht="16.5" customHeight="1">
      <c r="A125" s="293"/>
      <c r="B125" s="293"/>
      <c r="C125" s="293"/>
      <c r="D125" s="293"/>
      <c r="E125" s="293"/>
      <c r="F125" s="293"/>
      <c r="G125" s="9"/>
      <c r="H125" s="9"/>
      <c r="I125" s="9"/>
      <c r="J125" s="480"/>
      <c r="K125" s="9"/>
      <c r="L125" s="9"/>
      <c r="M125" s="9"/>
      <c r="N125" s="9"/>
      <c r="O125" s="8"/>
      <c r="P125" s="8"/>
      <c r="Q125" s="9"/>
      <c r="R125" s="10"/>
      <c r="S125" s="9"/>
      <c r="T125" s="9"/>
      <c r="U125" s="9"/>
      <c r="V125" s="9"/>
      <c r="W125" s="9"/>
      <c r="X125" s="9"/>
      <c r="Y125" s="9"/>
      <c r="Z125" s="9"/>
    </row>
    <row r="126" spans="1:26" ht="13.5" customHeight="1">
      <c r="A126" s="293"/>
      <c r="B126" s="293"/>
      <c r="C126" s="293"/>
      <c r="D126" s="293"/>
      <c r="E126" s="293"/>
      <c r="F126" s="293"/>
      <c r="G126" s="9"/>
      <c r="H126" s="9"/>
      <c r="I126" s="9"/>
      <c r="J126" s="480"/>
      <c r="K126" s="9"/>
      <c r="L126" s="9"/>
      <c r="M126" s="9"/>
      <c r="N126" s="9"/>
      <c r="O126" s="8"/>
      <c r="P126" s="8"/>
      <c r="Q126" s="9"/>
      <c r="R126" s="10"/>
      <c r="S126" s="9"/>
      <c r="T126" s="9"/>
      <c r="U126" s="9"/>
      <c r="V126" s="9"/>
      <c r="W126" s="9"/>
      <c r="X126" s="9"/>
      <c r="Y126" s="9"/>
      <c r="Z126" s="9"/>
    </row>
    <row r="127" spans="1:26" ht="13.5" customHeight="1">
      <c r="A127" s="293"/>
      <c r="B127" s="293"/>
      <c r="C127" s="293"/>
      <c r="D127" s="293"/>
      <c r="E127" s="293"/>
      <c r="F127" s="293"/>
      <c r="G127" s="9"/>
      <c r="H127" s="9"/>
      <c r="I127" s="9"/>
      <c r="J127" s="480"/>
      <c r="K127" s="9"/>
      <c r="L127" s="9"/>
      <c r="M127" s="9"/>
      <c r="N127" s="9"/>
      <c r="O127" s="8"/>
      <c r="P127" s="8"/>
      <c r="Q127" s="9"/>
      <c r="R127" s="10"/>
      <c r="S127" s="9"/>
      <c r="T127" s="9"/>
      <c r="U127" s="9"/>
      <c r="V127" s="9"/>
      <c r="W127" s="9"/>
      <c r="X127" s="9"/>
      <c r="Y127" s="9"/>
      <c r="Z127" s="9"/>
    </row>
    <row r="128" spans="1:26" ht="13.5" customHeight="1">
      <c r="A128" s="293"/>
      <c r="B128" s="293"/>
      <c r="C128" s="293"/>
      <c r="D128" s="293"/>
      <c r="E128" s="293"/>
      <c r="F128" s="293"/>
      <c r="G128" s="9"/>
      <c r="H128" s="9"/>
      <c r="I128" s="9"/>
      <c r="J128" s="480"/>
      <c r="K128" s="9"/>
      <c r="L128" s="9"/>
      <c r="M128" s="9"/>
      <c r="N128" s="9"/>
      <c r="O128" s="8"/>
      <c r="P128" s="8"/>
      <c r="Q128" s="9"/>
      <c r="R128" s="10"/>
      <c r="S128" s="9"/>
      <c r="T128" s="9"/>
      <c r="U128" s="9"/>
      <c r="V128" s="9"/>
      <c r="W128" s="9"/>
      <c r="X128" s="9"/>
      <c r="Y128" s="9"/>
      <c r="Z128" s="9"/>
    </row>
    <row r="129" spans="1:26" ht="13.5" customHeight="1">
      <c r="A129" s="293"/>
      <c r="B129" s="293"/>
      <c r="C129" s="293"/>
      <c r="D129" s="293"/>
      <c r="E129" s="293"/>
      <c r="F129" s="293"/>
      <c r="G129" s="9"/>
      <c r="H129" s="9"/>
      <c r="I129" s="9"/>
      <c r="J129" s="480"/>
      <c r="K129" s="9"/>
      <c r="L129" s="9"/>
      <c r="M129" s="9"/>
      <c r="N129" s="9"/>
      <c r="O129" s="8"/>
      <c r="P129" s="8"/>
      <c r="Q129" s="9"/>
      <c r="R129" s="10"/>
      <c r="S129" s="9"/>
      <c r="T129" s="9"/>
      <c r="U129" s="9"/>
      <c r="V129" s="9"/>
      <c r="W129" s="9"/>
      <c r="X129" s="9"/>
      <c r="Y129" s="9"/>
      <c r="Z129" s="9"/>
    </row>
    <row r="130" spans="1:26" ht="13.5" customHeight="1">
      <c r="A130" s="293"/>
      <c r="B130" s="293"/>
      <c r="C130" s="293"/>
      <c r="D130" s="293"/>
      <c r="E130" s="293"/>
      <c r="F130" s="293"/>
      <c r="G130" s="9"/>
      <c r="H130" s="9"/>
      <c r="I130" s="9"/>
      <c r="J130" s="480"/>
      <c r="K130" s="9"/>
      <c r="L130" s="9"/>
      <c r="M130" s="9"/>
      <c r="N130" s="9"/>
      <c r="O130" s="8"/>
      <c r="P130" s="8"/>
      <c r="Q130" s="9"/>
      <c r="R130" s="10"/>
      <c r="S130" s="9"/>
      <c r="T130" s="9"/>
      <c r="U130" s="9"/>
      <c r="V130" s="9"/>
      <c r="W130" s="9"/>
      <c r="X130" s="9"/>
      <c r="Y130" s="9"/>
      <c r="Z130" s="9"/>
    </row>
    <row r="131" spans="1:26" ht="13.5" customHeight="1">
      <c r="A131" s="293"/>
      <c r="B131" s="293"/>
      <c r="C131" s="293"/>
      <c r="D131" s="293"/>
      <c r="E131" s="293"/>
      <c r="F131" s="293"/>
      <c r="G131" s="9"/>
      <c r="H131" s="9"/>
      <c r="I131" s="9"/>
      <c r="J131" s="480"/>
      <c r="K131" s="9"/>
      <c r="L131" s="9"/>
      <c r="M131" s="9"/>
      <c r="N131" s="9"/>
      <c r="O131" s="8"/>
      <c r="P131" s="8"/>
      <c r="Q131" s="9"/>
      <c r="R131" s="10"/>
      <c r="S131" s="9"/>
      <c r="T131" s="9"/>
      <c r="U131" s="9"/>
      <c r="V131" s="9"/>
      <c r="W131" s="9"/>
      <c r="X131" s="9"/>
      <c r="Y131" s="9"/>
      <c r="Z131" s="9"/>
    </row>
    <row r="132" spans="1:26" ht="13.5" customHeight="1">
      <c r="A132" s="293"/>
      <c r="B132" s="293"/>
      <c r="C132" s="293"/>
      <c r="D132" s="293"/>
      <c r="E132" s="293"/>
      <c r="F132" s="293"/>
      <c r="G132" s="9"/>
      <c r="H132" s="9"/>
      <c r="I132" s="9"/>
      <c r="J132" s="480"/>
      <c r="K132" s="9"/>
      <c r="L132" s="9"/>
      <c r="M132" s="9"/>
      <c r="N132" s="9"/>
      <c r="O132" s="8"/>
      <c r="P132" s="8"/>
      <c r="Q132" s="9"/>
      <c r="R132" s="10"/>
      <c r="S132" s="9"/>
      <c r="T132" s="9"/>
      <c r="U132" s="9"/>
      <c r="V132" s="9"/>
      <c r="W132" s="9"/>
      <c r="X132" s="9"/>
      <c r="Y132" s="9"/>
      <c r="Z132" s="9"/>
    </row>
    <row r="133" spans="1:26" ht="13.5" customHeight="1">
      <c r="A133" s="293"/>
      <c r="B133" s="293"/>
      <c r="C133" s="293"/>
      <c r="D133" s="293"/>
      <c r="E133" s="293"/>
      <c r="F133" s="293"/>
      <c r="G133" s="9"/>
      <c r="H133" s="9"/>
      <c r="I133" s="9"/>
      <c r="J133" s="480"/>
      <c r="K133" s="9"/>
      <c r="L133" s="9"/>
      <c r="M133" s="9"/>
      <c r="N133" s="9"/>
      <c r="O133" s="8"/>
      <c r="P133" s="8"/>
      <c r="Q133" s="9"/>
      <c r="R133" s="10"/>
      <c r="S133" s="9"/>
      <c r="T133" s="9"/>
      <c r="U133" s="9"/>
      <c r="V133" s="9"/>
      <c r="W133" s="9"/>
      <c r="X133" s="9"/>
      <c r="Y133" s="9"/>
      <c r="Z133" s="9"/>
    </row>
    <row r="134" spans="1:26" ht="13.5" customHeight="1">
      <c r="A134" s="293"/>
      <c r="B134" s="293"/>
      <c r="C134" s="293"/>
      <c r="D134" s="293"/>
      <c r="E134" s="293"/>
      <c r="F134" s="293"/>
      <c r="G134" s="9"/>
      <c r="H134" s="9"/>
      <c r="I134" s="9"/>
      <c r="J134" s="480"/>
      <c r="K134" s="9"/>
      <c r="L134" s="9"/>
      <c r="M134" s="9"/>
      <c r="N134" s="9"/>
      <c r="O134" s="8"/>
      <c r="P134" s="8"/>
      <c r="Q134" s="9"/>
      <c r="R134" s="10"/>
      <c r="S134" s="9"/>
      <c r="T134" s="9"/>
      <c r="U134" s="9"/>
      <c r="V134" s="9"/>
      <c r="W134" s="9"/>
      <c r="X134" s="9"/>
      <c r="Y134" s="9"/>
      <c r="Z134" s="9"/>
    </row>
    <row r="135" spans="1:26" ht="13.5" customHeight="1">
      <c r="A135" s="293"/>
      <c r="B135" s="293"/>
      <c r="C135" s="293"/>
      <c r="D135" s="293"/>
      <c r="E135" s="293"/>
      <c r="F135" s="293"/>
      <c r="G135" s="9"/>
      <c r="H135" s="9"/>
      <c r="I135" s="9"/>
      <c r="J135" s="480"/>
      <c r="K135" s="9"/>
      <c r="L135" s="9"/>
      <c r="M135" s="9"/>
      <c r="N135" s="9"/>
      <c r="O135" s="8"/>
      <c r="P135" s="8"/>
      <c r="Q135" s="9"/>
      <c r="R135" s="10"/>
      <c r="S135" s="9"/>
      <c r="T135" s="9"/>
      <c r="U135" s="9"/>
      <c r="V135" s="9"/>
      <c r="W135" s="9"/>
      <c r="X135" s="9"/>
      <c r="Y135" s="9"/>
      <c r="Z135" s="9"/>
    </row>
    <row r="136" spans="1:26" ht="13.5" customHeight="1">
      <c r="A136" s="293"/>
      <c r="B136" s="293"/>
      <c r="C136" s="293"/>
      <c r="D136" s="293"/>
      <c r="E136" s="293"/>
      <c r="F136" s="293"/>
      <c r="G136" s="9"/>
      <c r="H136" s="9"/>
      <c r="I136" s="9"/>
      <c r="J136" s="480"/>
      <c r="K136" s="9"/>
      <c r="L136" s="9"/>
      <c r="M136" s="9"/>
      <c r="N136" s="9"/>
      <c r="O136" s="8"/>
      <c r="P136" s="8"/>
      <c r="Q136" s="9"/>
      <c r="R136" s="10"/>
      <c r="S136" s="9"/>
      <c r="T136" s="9"/>
      <c r="U136" s="9"/>
      <c r="V136" s="9"/>
      <c r="W136" s="9"/>
      <c r="X136" s="9"/>
      <c r="Y136" s="9"/>
      <c r="Z136" s="9"/>
    </row>
    <row r="137" spans="1:26" ht="13.5" customHeight="1">
      <c r="A137" s="293"/>
      <c r="B137" s="293"/>
      <c r="C137" s="293"/>
      <c r="D137" s="293"/>
      <c r="E137" s="293"/>
      <c r="F137" s="293"/>
      <c r="G137" s="9"/>
      <c r="H137" s="9"/>
      <c r="I137" s="9"/>
      <c r="J137" s="480"/>
      <c r="K137" s="9"/>
      <c r="L137" s="9"/>
      <c r="M137" s="9"/>
      <c r="N137" s="9"/>
      <c r="O137" s="8"/>
      <c r="P137" s="8"/>
      <c r="Q137" s="9"/>
      <c r="R137" s="10"/>
      <c r="S137" s="9"/>
      <c r="T137" s="9"/>
      <c r="U137" s="9"/>
      <c r="V137" s="9"/>
      <c r="W137" s="9"/>
      <c r="X137" s="9"/>
      <c r="Y137" s="9"/>
      <c r="Z137" s="9"/>
    </row>
    <row r="138" spans="1:26" ht="13.5" customHeight="1">
      <c r="A138" s="293"/>
      <c r="B138" s="293"/>
      <c r="C138" s="293"/>
      <c r="D138" s="293"/>
      <c r="E138" s="293"/>
      <c r="F138" s="293"/>
      <c r="G138" s="9"/>
      <c r="H138" s="9"/>
      <c r="I138" s="9"/>
      <c r="J138" s="480"/>
      <c r="K138" s="9"/>
      <c r="L138" s="9"/>
      <c r="M138" s="9"/>
      <c r="N138" s="9"/>
      <c r="O138" s="8"/>
      <c r="P138" s="8"/>
      <c r="Q138" s="9"/>
      <c r="R138" s="10"/>
      <c r="S138" s="9"/>
      <c r="T138" s="9"/>
      <c r="U138" s="9"/>
      <c r="V138" s="9"/>
      <c r="W138" s="9"/>
      <c r="X138" s="9"/>
      <c r="Y138" s="9"/>
      <c r="Z138" s="9"/>
    </row>
    <row r="139" spans="1:26" ht="13.5" customHeight="1">
      <c r="A139" s="293"/>
      <c r="B139" s="293"/>
      <c r="C139" s="293"/>
      <c r="D139" s="293"/>
      <c r="E139" s="293"/>
      <c r="F139" s="293"/>
      <c r="G139" s="9"/>
      <c r="H139" s="9"/>
      <c r="I139" s="9"/>
      <c r="J139" s="480"/>
      <c r="K139" s="9"/>
      <c r="L139" s="9"/>
      <c r="M139" s="9"/>
      <c r="N139" s="9"/>
      <c r="O139" s="8"/>
      <c r="P139" s="8"/>
      <c r="Q139" s="9"/>
      <c r="R139" s="10"/>
      <c r="S139" s="9"/>
      <c r="T139" s="9"/>
      <c r="U139" s="9"/>
      <c r="V139" s="9"/>
      <c r="W139" s="9"/>
      <c r="X139" s="9"/>
      <c r="Y139" s="9"/>
      <c r="Z139" s="9"/>
    </row>
    <row r="140" spans="1:26" ht="13.5" customHeight="1">
      <c r="A140" s="293"/>
      <c r="B140" s="293"/>
      <c r="C140" s="293"/>
      <c r="D140" s="293"/>
      <c r="E140" s="293"/>
      <c r="F140" s="293"/>
      <c r="G140" s="9"/>
      <c r="H140" s="9"/>
      <c r="I140" s="9"/>
      <c r="J140" s="480"/>
      <c r="K140" s="9"/>
      <c r="L140" s="9"/>
      <c r="M140" s="9"/>
      <c r="N140" s="9"/>
      <c r="O140" s="8"/>
      <c r="P140" s="8"/>
      <c r="Q140" s="9"/>
      <c r="R140" s="10"/>
      <c r="S140" s="9"/>
      <c r="T140" s="9"/>
      <c r="U140" s="9"/>
      <c r="V140" s="9"/>
      <c r="W140" s="9"/>
      <c r="X140" s="9"/>
      <c r="Y140" s="9"/>
      <c r="Z140" s="9"/>
    </row>
    <row r="141" spans="1:26" ht="13.5" customHeight="1">
      <c r="A141" s="293"/>
      <c r="B141" s="293"/>
      <c r="C141" s="293"/>
      <c r="D141" s="293"/>
      <c r="E141" s="293"/>
      <c r="F141" s="293"/>
      <c r="G141" s="9"/>
      <c r="H141" s="9"/>
      <c r="I141" s="9"/>
      <c r="J141" s="480"/>
      <c r="K141" s="9"/>
      <c r="L141" s="9"/>
      <c r="M141" s="9"/>
      <c r="N141" s="9"/>
      <c r="O141" s="8"/>
      <c r="P141" s="8"/>
      <c r="Q141" s="9"/>
      <c r="R141" s="10"/>
      <c r="S141" s="9"/>
      <c r="T141" s="9"/>
      <c r="U141" s="9"/>
      <c r="V141" s="9"/>
      <c r="W141" s="9"/>
      <c r="X141" s="9"/>
      <c r="Y141" s="9"/>
      <c r="Z141" s="9"/>
    </row>
    <row r="142" spans="1:26" ht="13.5" customHeight="1">
      <c r="A142" s="293"/>
      <c r="B142" s="293"/>
      <c r="C142" s="293"/>
      <c r="D142" s="293"/>
      <c r="E142" s="293"/>
      <c r="F142" s="293"/>
      <c r="G142" s="9"/>
      <c r="H142" s="9"/>
      <c r="I142" s="9"/>
      <c r="J142" s="480"/>
      <c r="K142" s="9"/>
      <c r="L142" s="9"/>
      <c r="M142" s="9"/>
      <c r="N142" s="9"/>
      <c r="O142" s="8"/>
      <c r="P142" s="8"/>
      <c r="Q142" s="9"/>
      <c r="R142" s="10"/>
      <c r="S142" s="9"/>
      <c r="T142" s="9"/>
      <c r="U142" s="9"/>
      <c r="V142" s="9"/>
      <c r="W142" s="9"/>
      <c r="X142" s="9"/>
      <c r="Y142" s="9"/>
      <c r="Z142" s="9"/>
    </row>
    <row r="143" spans="1:26" ht="13.5" customHeight="1">
      <c r="A143" s="293"/>
      <c r="B143" s="293"/>
      <c r="C143" s="293"/>
      <c r="D143" s="293"/>
      <c r="E143" s="293"/>
      <c r="F143" s="293"/>
      <c r="G143" s="9"/>
      <c r="H143" s="9"/>
      <c r="I143" s="9"/>
      <c r="J143" s="480"/>
      <c r="K143" s="9"/>
      <c r="L143" s="9"/>
      <c r="M143" s="9"/>
      <c r="N143" s="9"/>
      <c r="O143" s="8"/>
      <c r="P143" s="8"/>
      <c r="Q143" s="9"/>
      <c r="R143" s="10"/>
      <c r="S143" s="9"/>
      <c r="T143" s="9"/>
      <c r="U143" s="9"/>
      <c r="V143" s="9"/>
      <c r="W143" s="9"/>
      <c r="X143" s="9"/>
      <c r="Y143" s="9"/>
      <c r="Z143" s="9"/>
    </row>
    <row r="144" spans="1:26" ht="13.5" customHeight="1">
      <c r="A144" s="293"/>
      <c r="B144" s="293"/>
      <c r="C144" s="293"/>
      <c r="D144" s="293"/>
      <c r="E144" s="293"/>
      <c r="F144" s="293"/>
      <c r="G144" s="9"/>
      <c r="H144" s="9"/>
      <c r="I144" s="9"/>
      <c r="J144" s="480"/>
      <c r="K144" s="9"/>
      <c r="L144" s="9"/>
      <c r="M144" s="9"/>
      <c r="N144" s="9"/>
      <c r="O144" s="8"/>
      <c r="P144" s="8"/>
      <c r="Q144" s="9"/>
      <c r="R144" s="10"/>
      <c r="S144" s="9"/>
      <c r="T144" s="9"/>
      <c r="U144" s="9"/>
      <c r="V144" s="9"/>
      <c r="W144" s="9"/>
      <c r="X144" s="9"/>
      <c r="Y144" s="9"/>
      <c r="Z144" s="9"/>
    </row>
    <row r="145" spans="1:26" ht="13.5" customHeight="1">
      <c r="A145" s="293"/>
      <c r="B145" s="293"/>
      <c r="C145" s="293"/>
      <c r="D145" s="293"/>
      <c r="E145" s="293"/>
      <c r="F145" s="293"/>
      <c r="G145" s="9"/>
      <c r="H145" s="9"/>
      <c r="I145" s="9"/>
      <c r="J145" s="480"/>
      <c r="K145" s="9"/>
      <c r="L145" s="9"/>
      <c r="M145" s="9"/>
      <c r="N145" s="9"/>
      <c r="O145" s="8"/>
      <c r="P145" s="8"/>
      <c r="Q145" s="9"/>
      <c r="R145" s="10"/>
      <c r="S145" s="9"/>
      <c r="T145" s="9"/>
      <c r="U145" s="9"/>
      <c r="V145" s="9"/>
      <c r="W145" s="9"/>
      <c r="X145" s="9"/>
      <c r="Y145" s="9"/>
      <c r="Z145" s="9"/>
    </row>
    <row r="146" spans="1:26" ht="13.5" customHeight="1">
      <c r="A146" s="293"/>
      <c r="B146" s="293"/>
      <c r="C146" s="293"/>
      <c r="D146" s="293"/>
      <c r="E146" s="293"/>
      <c r="F146" s="293"/>
      <c r="G146" s="9"/>
      <c r="H146" s="9"/>
      <c r="I146" s="9"/>
      <c r="J146" s="480"/>
      <c r="K146" s="9"/>
      <c r="L146" s="9"/>
      <c r="M146" s="9"/>
      <c r="N146" s="9"/>
      <c r="O146" s="8"/>
      <c r="P146" s="8"/>
      <c r="Q146" s="9"/>
      <c r="R146" s="10"/>
      <c r="S146" s="9"/>
      <c r="T146" s="9"/>
      <c r="U146" s="9"/>
      <c r="V146" s="9"/>
      <c r="W146" s="9"/>
      <c r="X146" s="9"/>
      <c r="Y146" s="9"/>
      <c r="Z146" s="9"/>
    </row>
    <row r="147" spans="1:26" ht="13.5" customHeight="1">
      <c r="A147" s="293"/>
      <c r="B147" s="293"/>
      <c r="C147" s="293"/>
      <c r="D147" s="293"/>
      <c r="E147" s="293"/>
      <c r="F147" s="293"/>
      <c r="G147" s="9"/>
      <c r="H147" s="9"/>
      <c r="I147" s="9"/>
      <c r="J147" s="480"/>
      <c r="K147" s="9"/>
      <c r="L147" s="9"/>
      <c r="M147" s="9"/>
      <c r="N147" s="9"/>
      <c r="O147" s="8"/>
      <c r="P147" s="8"/>
      <c r="Q147" s="9"/>
      <c r="R147" s="10"/>
      <c r="S147" s="9"/>
      <c r="T147" s="9"/>
      <c r="U147" s="9"/>
      <c r="V147" s="9"/>
      <c r="W147" s="9"/>
      <c r="X147" s="9"/>
      <c r="Y147" s="9"/>
      <c r="Z147" s="9"/>
    </row>
    <row r="148" spans="1:26" ht="13.5" customHeight="1">
      <c r="A148" s="293"/>
      <c r="B148" s="293"/>
      <c r="C148" s="293"/>
      <c r="D148" s="293"/>
      <c r="E148" s="293"/>
      <c r="F148" s="293"/>
      <c r="G148" s="9"/>
      <c r="H148" s="9"/>
      <c r="I148" s="9"/>
      <c r="J148" s="480"/>
      <c r="K148" s="9"/>
      <c r="L148" s="9"/>
      <c r="M148" s="9"/>
      <c r="N148" s="9"/>
      <c r="O148" s="8"/>
      <c r="P148" s="8"/>
      <c r="Q148" s="9"/>
      <c r="R148" s="10"/>
      <c r="S148" s="9"/>
      <c r="T148" s="9"/>
      <c r="U148" s="9"/>
      <c r="V148" s="9"/>
      <c r="W148" s="9"/>
      <c r="X148" s="9"/>
      <c r="Y148" s="9"/>
      <c r="Z148" s="9"/>
    </row>
    <row r="149" spans="1:26" ht="13.5" customHeight="1">
      <c r="A149" s="293"/>
      <c r="B149" s="293"/>
      <c r="C149" s="293"/>
      <c r="D149" s="293"/>
      <c r="E149" s="293"/>
      <c r="F149" s="293"/>
      <c r="G149" s="9"/>
      <c r="H149" s="9"/>
      <c r="I149" s="9"/>
      <c r="J149" s="480"/>
      <c r="K149" s="9"/>
      <c r="L149" s="9"/>
      <c r="M149" s="9"/>
      <c r="N149" s="9"/>
      <c r="O149" s="8"/>
      <c r="P149" s="8"/>
      <c r="Q149" s="9"/>
      <c r="R149" s="10"/>
      <c r="S149" s="9"/>
      <c r="T149" s="9"/>
      <c r="U149" s="9"/>
      <c r="V149" s="9"/>
      <c r="W149" s="9"/>
      <c r="X149" s="9"/>
      <c r="Y149" s="9"/>
      <c r="Z149" s="9"/>
    </row>
    <row r="150" spans="1:26" ht="13.5" customHeight="1">
      <c r="A150" s="293"/>
      <c r="B150" s="293"/>
      <c r="C150" s="293"/>
      <c r="D150" s="293"/>
      <c r="E150" s="293"/>
      <c r="F150" s="293"/>
      <c r="G150" s="9"/>
      <c r="H150" s="9"/>
      <c r="I150" s="9"/>
      <c r="J150" s="480"/>
      <c r="K150" s="9"/>
      <c r="L150" s="9"/>
      <c r="M150" s="9"/>
      <c r="N150" s="9"/>
      <c r="O150" s="8"/>
      <c r="P150" s="8"/>
      <c r="Q150" s="9"/>
      <c r="R150" s="10"/>
      <c r="S150" s="9"/>
      <c r="T150" s="9"/>
      <c r="U150" s="9"/>
      <c r="V150" s="9"/>
      <c r="W150" s="9"/>
      <c r="X150" s="9"/>
      <c r="Y150" s="9"/>
      <c r="Z150" s="9"/>
    </row>
    <row r="151" spans="1:26" ht="13.5" customHeight="1">
      <c r="A151" s="293"/>
      <c r="B151" s="293"/>
      <c r="C151" s="293"/>
      <c r="D151" s="293"/>
      <c r="E151" s="293"/>
      <c r="F151" s="293"/>
      <c r="G151" s="9"/>
      <c r="H151" s="9"/>
      <c r="I151" s="9"/>
      <c r="J151" s="480"/>
      <c r="K151" s="9"/>
      <c r="L151" s="9"/>
      <c r="M151" s="9"/>
      <c r="N151" s="9"/>
      <c r="O151" s="8"/>
      <c r="P151" s="8"/>
      <c r="Q151" s="9"/>
      <c r="R151" s="10"/>
      <c r="S151" s="9"/>
      <c r="T151" s="9"/>
      <c r="U151" s="9"/>
      <c r="V151" s="9"/>
      <c r="W151" s="9"/>
      <c r="X151" s="9"/>
      <c r="Y151" s="9"/>
      <c r="Z151" s="9"/>
    </row>
    <row r="152" spans="1:26" ht="13.5" customHeight="1">
      <c r="A152" s="293"/>
      <c r="B152" s="293"/>
      <c r="C152" s="293"/>
      <c r="D152" s="293"/>
      <c r="E152" s="293"/>
      <c r="F152" s="293"/>
      <c r="G152" s="9"/>
      <c r="H152" s="9"/>
      <c r="I152" s="9"/>
      <c r="J152" s="480"/>
      <c r="K152" s="9"/>
      <c r="L152" s="9"/>
      <c r="M152" s="9"/>
      <c r="N152" s="9"/>
      <c r="O152" s="8"/>
      <c r="P152" s="8"/>
      <c r="Q152" s="9"/>
      <c r="R152" s="10"/>
      <c r="S152" s="9"/>
      <c r="T152" s="9"/>
      <c r="U152" s="9"/>
      <c r="V152" s="9"/>
      <c r="W152" s="9"/>
      <c r="X152" s="9"/>
      <c r="Y152" s="9"/>
      <c r="Z152" s="9"/>
    </row>
    <row r="153" spans="1:26" ht="13.5" customHeight="1">
      <c r="A153" s="293"/>
      <c r="B153" s="293"/>
      <c r="C153" s="293"/>
      <c r="D153" s="293"/>
      <c r="E153" s="293"/>
      <c r="F153" s="293"/>
      <c r="G153" s="9"/>
      <c r="H153" s="9"/>
      <c r="I153" s="9"/>
      <c r="J153" s="480"/>
      <c r="K153" s="9"/>
      <c r="L153" s="9"/>
      <c r="M153" s="9"/>
      <c r="N153" s="9"/>
      <c r="O153" s="8"/>
      <c r="P153" s="8"/>
      <c r="Q153" s="9"/>
      <c r="R153" s="10"/>
      <c r="S153" s="9"/>
      <c r="T153" s="9"/>
      <c r="U153" s="9"/>
      <c r="V153" s="9"/>
      <c r="W153" s="9"/>
      <c r="X153" s="9"/>
      <c r="Y153" s="9"/>
      <c r="Z153" s="9"/>
    </row>
    <row r="154" spans="1:26" ht="13.5" customHeight="1">
      <c r="A154" s="293"/>
      <c r="B154" s="293"/>
      <c r="C154" s="293"/>
      <c r="D154" s="293"/>
      <c r="E154" s="293"/>
      <c r="F154" s="293"/>
      <c r="G154" s="9"/>
      <c r="H154" s="9"/>
      <c r="I154" s="9"/>
      <c r="J154" s="480"/>
      <c r="K154" s="9"/>
      <c r="L154" s="9"/>
      <c r="M154" s="9"/>
      <c r="N154" s="9"/>
      <c r="O154" s="8"/>
      <c r="P154" s="8"/>
      <c r="Q154" s="9"/>
      <c r="R154" s="10"/>
      <c r="S154" s="9"/>
      <c r="T154" s="9"/>
      <c r="U154" s="9"/>
      <c r="V154" s="9"/>
      <c r="W154" s="9"/>
      <c r="X154" s="9"/>
      <c r="Y154" s="9"/>
      <c r="Z154" s="9"/>
    </row>
    <row r="155" spans="1:26" ht="13.5" customHeight="1">
      <c r="A155" s="293"/>
      <c r="B155" s="293"/>
      <c r="C155" s="293"/>
      <c r="D155" s="293"/>
      <c r="E155" s="293"/>
      <c r="F155" s="293"/>
      <c r="G155" s="9"/>
      <c r="H155" s="9"/>
      <c r="I155" s="9"/>
      <c r="J155" s="480"/>
      <c r="K155" s="9"/>
      <c r="L155" s="9"/>
      <c r="M155" s="9"/>
      <c r="N155" s="9"/>
      <c r="O155" s="8"/>
      <c r="P155" s="8"/>
      <c r="Q155" s="9"/>
      <c r="R155" s="10"/>
      <c r="S155" s="9"/>
      <c r="T155" s="9"/>
      <c r="U155" s="9"/>
      <c r="V155" s="9"/>
      <c r="W155" s="9"/>
      <c r="X155" s="9"/>
      <c r="Y155" s="9"/>
      <c r="Z155" s="9"/>
    </row>
    <row r="156" spans="1:26" ht="13.5" customHeight="1">
      <c r="A156" s="293"/>
      <c r="B156" s="293"/>
      <c r="C156" s="293"/>
      <c r="D156" s="293"/>
      <c r="E156" s="293"/>
      <c r="F156" s="293"/>
      <c r="G156" s="9"/>
      <c r="H156" s="9"/>
      <c r="I156" s="9"/>
      <c r="J156" s="480"/>
      <c r="K156" s="9"/>
      <c r="L156" s="9"/>
      <c r="M156" s="9"/>
      <c r="N156" s="9"/>
      <c r="O156" s="8"/>
      <c r="P156" s="8"/>
      <c r="Q156" s="9"/>
      <c r="R156" s="10"/>
      <c r="S156" s="9"/>
      <c r="T156" s="9"/>
      <c r="U156" s="9"/>
      <c r="V156" s="9"/>
      <c r="W156" s="9"/>
      <c r="X156" s="9"/>
      <c r="Y156" s="9"/>
      <c r="Z156" s="9"/>
    </row>
    <row r="157" spans="1:26" ht="13.5" customHeight="1">
      <c r="A157" s="293"/>
      <c r="B157" s="293"/>
      <c r="C157" s="293"/>
      <c r="D157" s="293"/>
      <c r="E157" s="293"/>
      <c r="F157" s="293"/>
      <c r="G157" s="9"/>
      <c r="H157" s="9"/>
      <c r="I157" s="9"/>
      <c r="J157" s="480"/>
      <c r="K157" s="9"/>
      <c r="L157" s="9"/>
      <c r="M157" s="9"/>
      <c r="N157" s="9"/>
      <c r="O157" s="8"/>
      <c r="P157" s="8"/>
      <c r="Q157" s="9"/>
      <c r="R157" s="10"/>
      <c r="S157" s="9"/>
      <c r="T157" s="9"/>
      <c r="U157" s="9"/>
      <c r="V157" s="9"/>
      <c r="W157" s="9"/>
      <c r="X157" s="9"/>
      <c r="Y157" s="9"/>
      <c r="Z157" s="9"/>
    </row>
    <row r="158" spans="1:26" ht="13.5" customHeight="1">
      <c r="A158" s="293"/>
      <c r="B158" s="293"/>
      <c r="C158" s="293"/>
      <c r="D158" s="293"/>
      <c r="E158" s="293"/>
      <c r="F158" s="293"/>
      <c r="G158" s="9"/>
      <c r="H158" s="9"/>
      <c r="I158" s="9"/>
      <c r="J158" s="480"/>
      <c r="K158" s="9"/>
      <c r="L158" s="9"/>
      <c r="M158" s="9"/>
      <c r="N158" s="9"/>
      <c r="O158" s="8"/>
      <c r="P158" s="8"/>
      <c r="Q158" s="9"/>
      <c r="R158" s="10"/>
      <c r="S158" s="9"/>
      <c r="T158" s="9"/>
      <c r="U158" s="9"/>
      <c r="V158" s="9"/>
      <c r="W158" s="9"/>
      <c r="X158" s="9"/>
      <c r="Y158" s="9"/>
      <c r="Z158" s="9"/>
    </row>
    <row r="159" spans="1:26" ht="13.5" customHeight="1">
      <c r="A159" s="293"/>
      <c r="B159" s="293"/>
      <c r="C159" s="293"/>
      <c r="D159" s="293"/>
      <c r="E159" s="293"/>
      <c r="F159" s="293"/>
      <c r="G159" s="9"/>
      <c r="H159" s="9"/>
      <c r="I159" s="9"/>
      <c r="J159" s="480"/>
      <c r="K159" s="9"/>
      <c r="L159" s="9"/>
      <c r="M159" s="9"/>
      <c r="N159" s="9"/>
      <c r="O159" s="8"/>
      <c r="P159" s="8"/>
      <c r="Q159" s="9"/>
      <c r="R159" s="10"/>
      <c r="S159" s="9"/>
      <c r="T159" s="9"/>
      <c r="U159" s="9"/>
      <c r="V159" s="9"/>
      <c r="W159" s="9"/>
      <c r="X159" s="9"/>
      <c r="Y159" s="9"/>
      <c r="Z159" s="9"/>
    </row>
    <row r="160" spans="1:26" ht="13.5" customHeight="1">
      <c r="A160" s="293"/>
      <c r="B160" s="293"/>
      <c r="C160" s="293"/>
      <c r="D160" s="293"/>
      <c r="E160" s="293"/>
      <c r="F160" s="293"/>
      <c r="G160" s="9"/>
      <c r="H160" s="9"/>
      <c r="I160" s="9"/>
      <c r="J160" s="480"/>
      <c r="K160" s="9"/>
      <c r="L160" s="9"/>
      <c r="M160" s="9"/>
      <c r="N160" s="9"/>
      <c r="O160" s="8"/>
      <c r="P160" s="8"/>
      <c r="Q160" s="9"/>
      <c r="R160" s="10"/>
      <c r="S160" s="9"/>
      <c r="T160" s="9"/>
      <c r="U160" s="9"/>
      <c r="V160" s="9"/>
      <c r="W160" s="9"/>
      <c r="X160" s="9"/>
      <c r="Y160" s="9"/>
      <c r="Z160" s="9"/>
    </row>
    <row r="161" spans="1:26" ht="13.5" customHeight="1">
      <c r="A161" s="293"/>
      <c r="B161" s="293"/>
      <c r="C161" s="293"/>
      <c r="D161" s="293"/>
      <c r="E161" s="293"/>
      <c r="F161" s="293"/>
      <c r="G161" s="9"/>
      <c r="H161" s="9"/>
      <c r="I161" s="9"/>
      <c r="J161" s="480"/>
      <c r="K161" s="9"/>
      <c r="L161" s="9"/>
      <c r="M161" s="9"/>
      <c r="N161" s="9"/>
      <c r="O161" s="8"/>
      <c r="P161" s="8"/>
      <c r="Q161" s="9"/>
      <c r="R161" s="10"/>
      <c r="S161" s="9"/>
      <c r="T161" s="9"/>
      <c r="U161" s="9"/>
      <c r="V161" s="9"/>
      <c r="W161" s="9"/>
      <c r="X161" s="9"/>
      <c r="Y161" s="9"/>
      <c r="Z161" s="9"/>
    </row>
    <row r="162" spans="1:26" ht="13.5" customHeight="1">
      <c r="A162" s="293"/>
      <c r="B162" s="293"/>
      <c r="C162" s="293"/>
      <c r="D162" s="293"/>
      <c r="E162" s="293"/>
      <c r="F162" s="293"/>
      <c r="G162" s="9"/>
      <c r="H162" s="9"/>
      <c r="I162" s="9"/>
      <c r="J162" s="480"/>
      <c r="K162" s="9"/>
      <c r="L162" s="9"/>
      <c r="M162" s="9"/>
      <c r="N162" s="9"/>
      <c r="O162" s="8"/>
      <c r="P162" s="8"/>
      <c r="Q162" s="9"/>
      <c r="R162" s="10"/>
      <c r="S162" s="9"/>
      <c r="T162" s="9"/>
      <c r="U162" s="9"/>
      <c r="V162" s="9"/>
      <c r="W162" s="9"/>
      <c r="X162" s="9"/>
      <c r="Y162" s="9"/>
      <c r="Z162" s="9"/>
    </row>
    <row r="163" spans="1:26" ht="13.5" customHeight="1">
      <c r="A163" s="293"/>
      <c r="B163" s="293"/>
      <c r="C163" s="293"/>
      <c r="D163" s="293"/>
      <c r="E163" s="293"/>
      <c r="F163" s="293"/>
      <c r="G163" s="9"/>
      <c r="H163" s="9"/>
      <c r="I163" s="9"/>
      <c r="J163" s="480"/>
      <c r="K163" s="9"/>
      <c r="L163" s="9"/>
      <c r="M163" s="9"/>
      <c r="N163" s="9"/>
      <c r="O163" s="8"/>
      <c r="P163" s="8"/>
      <c r="Q163" s="9"/>
      <c r="R163" s="10"/>
      <c r="S163" s="9"/>
      <c r="T163" s="9"/>
      <c r="U163" s="9"/>
      <c r="V163" s="9"/>
      <c r="W163" s="9"/>
      <c r="X163" s="9"/>
      <c r="Y163" s="9"/>
      <c r="Z163" s="9"/>
    </row>
    <row r="164" spans="1:26" ht="13.5" customHeight="1">
      <c r="A164" s="293"/>
      <c r="B164" s="293"/>
      <c r="C164" s="293"/>
      <c r="D164" s="293"/>
      <c r="E164" s="293"/>
      <c r="F164" s="293"/>
      <c r="G164" s="9"/>
      <c r="H164" s="9"/>
      <c r="I164" s="9"/>
      <c r="J164" s="480"/>
      <c r="K164" s="9"/>
      <c r="L164" s="9"/>
      <c r="M164" s="9"/>
      <c r="N164" s="9"/>
      <c r="O164" s="8"/>
      <c r="P164" s="8"/>
      <c r="Q164" s="9"/>
      <c r="R164" s="10"/>
      <c r="S164" s="9"/>
      <c r="T164" s="9"/>
      <c r="U164" s="9"/>
      <c r="V164" s="9"/>
      <c r="W164" s="9"/>
      <c r="X164" s="9"/>
      <c r="Y164" s="9"/>
      <c r="Z164" s="9"/>
    </row>
    <row r="165" spans="1:26" ht="13.5" customHeight="1">
      <c r="A165" s="293"/>
      <c r="B165" s="293"/>
      <c r="C165" s="293"/>
      <c r="D165" s="293"/>
      <c r="E165" s="293"/>
      <c r="F165" s="293"/>
      <c r="G165" s="9"/>
      <c r="H165" s="9"/>
      <c r="I165" s="9"/>
      <c r="J165" s="480"/>
      <c r="K165" s="9"/>
      <c r="L165" s="9"/>
      <c r="M165" s="9"/>
      <c r="N165" s="9"/>
      <c r="O165" s="8"/>
      <c r="P165" s="8"/>
      <c r="Q165" s="9"/>
      <c r="R165" s="10"/>
      <c r="S165" s="9"/>
      <c r="T165" s="9"/>
      <c r="U165" s="9"/>
      <c r="V165" s="9"/>
      <c r="W165" s="9"/>
      <c r="X165" s="9"/>
      <c r="Y165" s="9"/>
      <c r="Z165" s="9"/>
    </row>
    <row r="166" spans="1:26" ht="13.5" customHeight="1">
      <c r="A166" s="293"/>
      <c r="B166" s="293"/>
      <c r="C166" s="293"/>
      <c r="D166" s="293"/>
      <c r="E166" s="293"/>
      <c r="F166" s="293"/>
      <c r="G166" s="9"/>
      <c r="H166" s="9"/>
      <c r="I166" s="9"/>
      <c r="J166" s="480"/>
      <c r="K166" s="9"/>
      <c r="L166" s="9"/>
      <c r="M166" s="9"/>
      <c r="N166" s="9"/>
      <c r="O166" s="8"/>
      <c r="P166" s="8"/>
      <c r="Q166" s="9"/>
      <c r="R166" s="10"/>
      <c r="S166" s="9"/>
      <c r="T166" s="9"/>
      <c r="U166" s="9"/>
      <c r="V166" s="9"/>
      <c r="W166" s="9"/>
      <c r="X166" s="9"/>
      <c r="Y166" s="9"/>
      <c r="Z166" s="9"/>
    </row>
    <row r="167" spans="1:26" ht="13.5" customHeight="1">
      <c r="A167" s="293"/>
      <c r="B167" s="293"/>
      <c r="C167" s="293"/>
      <c r="D167" s="293"/>
      <c r="E167" s="293"/>
      <c r="F167" s="293"/>
      <c r="G167" s="9"/>
      <c r="H167" s="9"/>
      <c r="I167" s="9"/>
      <c r="J167" s="480"/>
      <c r="K167" s="9"/>
      <c r="L167" s="9"/>
      <c r="M167" s="9"/>
      <c r="N167" s="9"/>
      <c r="O167" s="8"/>
      <c r="P167" s="8"/>
      <c r="Q167" s="9"/>
      <c r="R167" s="10"/>
      <c r="S167" s="9"/>
      <c r="T167" s="9"/>
      <c r="U167" s="9"/>
      <c r="V167" s="9"/>
      <c r="W167" s="9"/>
      <c r="X167" s="9"/>
      <c r="Y167" s="9"/>
      <c r="Z167" s="9"/>
    </row>
    <row r="168" spans="1:26" ht="13.5" customHeight="1">
      <c r="A168" s="293"/>
      <c r="B168" s="293"/>
      <c r="C168" s="293"/>
      <c r="D168" s="293"/>
      <c r="E168" s="293"/>
      <c r="F168" s="293"/>
      <c r="G168" s="9"/>
      <c r="H168" s="9"/>
      <c r="I168" s="9"/>
      <c r="J168" s="480"/>
      <c r="K168" s="9"/>
      <c r="L168" s="9"/>
      <c r="M168" s="9"/>
      <c r="N168" s="9"/>
      <c r="O168" s="8"/>
      <c r="P168" s="8"/>
      <c r="Q168" s="9"/>
      <c r="R168" s="10"/>
      <c r="S168" s="9"/>
      <c r="T168" s="9"/>
      <c r="U168" s="9"/>
      <c r="V168" s="9"/>
      <c r="W168" s="9"/>
      <c r="X168" s="9"/>
      <c r="Y168" s="9"/>
      <c r="Z168" s="9"/>
    </row>
    <row r="169" spans="1:26" ht="13.5" customHeight="1">
      <c r="A169" s="293"/>
      <c r="B169" s="293"/>
      <c r="C169" s="293"/>
      <c r="D169" s="293"/>
      <c r="E169" s="293"/>
      <c r="F169" s="293"/>
      <c r="G169" s="9"/>
      <c r="H169" s="9"/>
      <c r="I169" s="9"/>
      <c r="J169" s="480"/>
      <c r="K169" s="9"/>
      <c r="L169" s="9"/>
      <c r="M169" s="9"/>
      <c r="N169" s="9"/>
      <c r="O169" s="8"/>
      <c r="P169" s="8"/>
      <c r="Q169" s="9"/>
      <c r="R169" s="10"/>
      <c r="S169" s="9"/>
      <c r="T169" s="9"/>
      <c r="U169" s="9"/>
      <c r="V169" s="9"/>
      <c r="W169" s="9"/>
      <c r="X169" s="9"/>
      <c r="Y169" s="9"/>
      <c r="Z169" s="9"/>
    </row>
    <row r="170" spans="1:26" ht="13.5" customHeight="1">
      <c r="A170" s="293"/>
      <c r="B170" s="293"/>
      <c r="C170" s="293"/>
      <c r="D170" s="293"/>
      <c r="E170" s="293"/>
      <c r="F170" s="293"/>
      <c r="G170" s="9"/>
      <c r="H170" s="9"/>
      <c r="I170" s="9"/>
      <c r="J170" s="480"/>
      <c r="K170" s="9"/>
      <c r="L170" s="9"/>
      <c r="M170" s="9"/>
      <c r="N170" s="9"/>
      <c r="O170" s="8"/>
      <c r="P170" s="8"/>
      <c r="Q170" s="9"/>
      <c r="R170" s="10"/>
      <c r="S170" s="9"/>
      <c r="T170" s="9"/>
      <c r="U170" s="9"/>
      <c r="V170" s="9"/>
      <c r="W170" s="9"/>
      <c r="X170" s="9"/>
      <c r="Y170" s="9"/>
      <c r="Z170" s="9"/>
    </row>
    <row r="171" spans="1:26" ht="13.5" customHeight="1">
      <c r="A171" s="293"/>
      <c r="B171" s="293"/>
      <c r="C171" s="293"/>
      <c r="D171" s="293"/>
      <c r="E171" s="293"/>
      <c r="F171" s="293"/>
      <c r="G171" s="9"/>
      <c r="H171" s="9"/>
      <c r="I171" s="9"/>
      <c r="J171" s="480"/>
      <c r="K171" s="9"/>
      <c r="L171" s="9"/>
      <c r="M171" s="9"/>
      <c r="N171" s="9"/>
      <c r="O171" s="8"/>
      <c r="P171" s="8"/>
      <c r="Q171" s="9"/>
      <c r="R171" s="10"/>
      <c r="S171" s="9"/>
      <c r="T171" s="9"/>
      <c r="U171" s="9"/>
      <c r="V171" s="9"/>
      <c r="W171" s="9"/>
      <c r="X171" s="9"/>
      <c r="Y171" s="9"/>
      <c r="Z171" s="9"/>
    </row>
    <row r="172" spans="1:26" ht="13.5" customHeight="1">
      <c r="A172" s="293"/>
      <c r="B172" s="293"/>
      <c r="C172" s="293"/>
      <c r="D172" s="293"/>
      <c r="E172" s="293"/>
      <c r="F172" s="293"/>
      <c r="G172" s="9"/>
      <c r="H172" s="9"/>
      <c r="I172" s="9"/>
      <c r="J172" s="480"/>
      <c r="K172" s="9"/>
      <c r="L172" s="9"/>
      <c r="M172" s="9"/>
      <c r="N172" s="9"/>
      <c r="O172" s="8"/>
      <c r="P172" s="8"/>
      <c r="Q172" s="9"/>
      <c r="R172" s="10"/>
      <c r="S172" s="9"/>
      <c r="T172" s="9"/>
      <c r="U172" s="9"/>
      <c r="V172" s="9"/>
      <c r="W172" s="9"/>
      <c r="X172" s="9"/>
      <c r="Y172" s="9"/>
      <c r="Z172" s="9"/>
    </row>
    <row r="173" spans="1:26" ht="13.5" customHeight="1">
      <c r="A173" s="293"/>
      <c r="B173" s="293"/>
      <c r="C173" s="293"/>
      <c r="D173" s="293"/>
      <c r="E173" s="293"/>
      <c r="F173" s="293"/>
      <c r="G173" s="9"/>
      <c r="H173" s="9"/>
      <c r="I173" s="9"/>
      <c r="J173" s="480"/>
      <c r="K173" s="9"/>
      <c r="L173" s="9"/>
      <c r="M173" s="9"/>
      <c r="N173" s="9"/>
      <c r="O173" s="8"/>
      <c r="P173" s="8"/>
      <c r="Q173" s="9"/>
      <c r="R173" s="10"/>
      <c r="S173" s="9"/>
      <c r="T173" s="9"/>
      <c r="U173" s="9"/>
      <c r="V173" s="9"/>
      <c r="W173" s="9"/>
      <c r="X173" s="9"/>
      <c r="Y173" s="9"/>
      <c r="Z173" s="9"/>
    </row>
    <row r="174" spans="1:26" ht="13.5" customHeight="1">
      <c r="A174" s="293"/>
      <c r="B174" s="293"/>
      <c r="C174" s="293"/>
      <c r="D174" s="293"/>
      <c r="E174" s="293"/>
      <c r="F174" s="293"/>
      <c r="G174" s="9"/>
      <c r="H174" s="9"/>
      <c r="I174" s="9"/>
      <c r="J174" s="480"/>
      <c r="K174" s="9"/>
      <c r="L174" s="9"/>
      <c r="M174" s="9"/>
      <c r="N174" s="9"/>
      <c r="O174" s="8"/>
      <c r="P174" s="8"/>
      <c r="Q174" s="9"/>
      <c r="R174" s="10"/>
      <c r="S174" s="9"/>
      <c r="T174" s="9"/>
      <c r="U174" s="9"/>
      <c r="V174" s="9"/>
      <c r="W174" s="9"/>
      <c r="X174" s="9"/>
      <c r="Y174" s="9"/>
      <c r="Z174" s="9"/>
    </row>
    <row r="175" spans="1:26" ht="13.5" customHeight="1">
      <c r="A175" s="293"/>
      <c r="B175" s="293"/>
      <c r="C175" s="293"/>
      <c r="D175" s="293"/>
      <c r="E175" s="293"/>
      <c r="F175" s="293"/>
      <c r="G175" s="9"/>
      <c r="H175" s="9"/>
      <c r="I175" s="9"/>
      <c r="J175" s="480"/>
      <c r="K175" s="9"/>
      <c r="L175" s="9"/>
      <c r="M175" s="9"/>
      <c r="N175" s="9"/>
      <c r="O175" s="8"/>
      <c r="P175" s="8"/>
      <c r="Q175" s="9"/>
      <c r="R175" s="10"/>
      <c r="S175" s="9"/>
      <c r="T175" s="9"/>
      <c r="U175" s="9"/>
      <c r="V175" s="9"/>
      <c r="W175" s="9"/>
      <c r="X175" s="9"/>
      <c r="Y175" s="9"/>
      <c r="Z175" s="9"/>
    </row>
    <row r="176" spans="1:26" ht="13.5" customHeight="1">
      <c r="A176" s="293"/>
      <c r="B176" s="293"/>
      <c r="C176" s="293"/>
      <c r="D176" s="293"/>
      <c r="E176" s="293"/>
      <c r="F176" s="293"/>
      <c r="G176" s="9"/>
      <c r="H176" s="9"/>
      <c r="I176" s="9"/>
      <c r="J176" s="480"/>
      <c r="K176" s="9"/>
      <c r="L176" s="9"/>
      <c r="M176" s="9"/>
      <c r="N176" s="9"/>
      <c r="O176" s="8"/>
      <c r="P176" s="8"/>
      <c r="Q176" s="9"/>
      <c r="R176" s="10"/>
      <c r="S176" s="9"/>
      <c r="T176" s="9"/>
      <c r="U176" s="9"/>
      <c r="V176" s="9"/>
      <c r="W176" s="9"/>
      <c r="X176" s="9"/>
      <c r="Y176" s="9"/>
      <c r="Z176" s="9"/>
    </row>
    <row r="177" spans="1:26" ht="13.5" customHeight="1">
      <c r="A177" s="293"/>
      <c r="B177" s="293"/>
      <c r="C177" s="293"/>
      <c r="D177" s="293"/>
      <c r="E177" s="293"/>
      <c r="F177" s="293"/>
      <c r="G177" s="9"/>
      <c r="H177" s="9"/>
      <c r="I177" s="9"/>
      <c r="J177" s="480"/>
      <c r="K177" s="9"/>
      <c r="L177" s="9"/>
      <c r="M177" s="9"/>
      <c r="N177" s="9"/>
      <c r="O177" s="8"/>
      <c r="P177" s="8"/>
      <c r="Q177" s="9"/>
      <c r="R177" s="10"/>
      <c r="S177" s="9"/>
      <c r="T177" s="9"/>
      <c r="U177" s="9"/>
      <c r="V177" s="9"/>
      <c r="W177" s="9"/>
      <c r="X177" s="9"/>
      <c r="Y177" s="9"/>
      <c r="Z177" s="9"/>
    </row>
    <row r="178" spans="1:26" ht="13.5" customHeight="1">
      <c r="A178" s="293"/>
      <c r="B178" s="293"/>
      <c r="C178" s="293"/>
      <c r="D178" s="293"/>
      <c r="E178" s="293"/>
      <c r="F178" s="293"/>
      <c r="G178" s="9"/>
      <c r="H178" s="9"/>
      <c r="I178" s="9"/>
      <c r="J178" s="480"/>
      <c r="K178" s="9"/>
      <c r="L178" s="9"/>
      <c r="M178" s="9"/>
      <c r="N178" s="9"/>
      <c r="O178" s="8"/>
      <c r="P178" s="8"/>
      <c r="Q178" s="9"/>
      <c r="R178" s="10"/>
      <c r="S178" s="9"/>
      <c r="T178" s="9"/>
      <c r="U178" s="9"/>
      <c r="V178" s="9"/>
      <c r="W178" s="9"/>
      <c r="X178" s="9"/>
      <c r="Y178" s="9"/>
      <c r="Z178" s="9"/>
    </row>
    <row r="179" spans="1:26" ht="13.5" customHeight="1">
      <c r="A179" s="293"/>
      <c r="B179" s="293"/>
      <c r="C179" s="293"/>
      <c r="D179" s="293"/>
      <c r="E179" s="293"/>
      <c r="F179" s="293"/>
      <c r="G179" s="9"/>
      <c r="H179" s="9"/>
      <c r="I179" s="9"/>
      <c r="J179" s="480"/>
      <c r="K179" s="9"/>
      <c r="L179" s="9"/>
      <c r="M179" s="9"/>
      <c r="N179" s="9"/>
      <c r="O179" s="8"/>
      <c r="P179" s="8"/>
      <c r="Q179" s="9"/>
      <c r="R179" s="10"/>
      <c r="S179" s="9"/>
      <c r="T179" s="9"/>
      <c r="U179" s="9"/>
      <c r="V179" s="9"/>
      <c r="W179" s="9"/>
      <c r="X179" s="9"/>
      <c r="Y179" s="9"/>
      <c r="Z179" s="9"/>
    </row>
    <row r="180" spans="1:26" ht="13.5" customHeight="1">
      <c r="A180" s="293"/>
      <c r="B180" s="293"/>
      <c r="C180" s="293"/>
      <c r="D180" s="293"/>
      <c r="E180" s="293"/>
      <c r="F180" s="293"/>
      <c r="G180" s="9"/>
      <c r="H180" s="9"/>
      <c r="I180" s="9"/>
      <c r="J180" s="480"/>
      <c r="K180" s="9"/>
      <c r="L180" s="9"/>
      <c r="M180" s="9"/>
      <c r="N180" s="9"/>
      <c r="O180" s="8"/>
      <c r="P180" s="8"/>
      <c r="Q180" s="9"/>
      <c r="R180" s="10"/>
      <c r="S180" s="9"/>
      <c r="T180" s="9"/>
      <c r="U180" s="9"/>
      <c r="V180" s="9"/>
      <c r="W180" s="9"/>
      <c r="X180" s="9"/>
      <c r="Y180" s="9"/>
      <c r="Z180" s="9"/>
    </row>
    <row r="181" spans="1:26" ht="13.5" customHeight="1">
      <c r="A181" s="293"/>
      <c r="B181" s="293"/>
      <c r="C181" s="293"/>
      <c r="D181" s="293"/>
      <c r="E181" s="293"/>
      <c r="F181" s="293"/>
      <c r="G181" s="9"/>
      <c r="H181" s="9"/>
      <c r="I181" s="9"/>
      <c r="J181" s="480"/>
      <c r="K181" s="9"/>
      <c r="L181" s="9"/>
      <c r="M181" s="9"/>
      <c r="N181" s="9"/>
      <c r="O181" s="8"/>
      <c r="P181" s="8"/>
      <c r="Q181" s="9"/>
      <c r="R181" s="10"/>
      <c r="S181" s="9"/>
      <c r="T181" s="9"/>
      <c r="U181" s="9"/>
      <c r="V181" s="9"/>
      <c r="W181" s="9"/>
      <c r="X181" s="9"/>
      <c r="Y181" s="9"/>
      <c r="Z181" s="9"/>
    </row>
    <row r="182" spans="1:26" ht="13.5" customHeight="1">
      <c r="A182" s="293"/>
      <c r="B182" s="293"/>
      <c r="C182" s="293"/>
      <c r="D182" s="293"/>
      <c r="E182" s="293"/>
      <c r="F182" s="293"/>
      <c r="G182" s="9"/>
      <c r="H182" s="9"/>
      <c r="I182" s="9"/>
      <c r="J182" s="480"/>
      <c r="K182" s="9"/>
      <c r="L182" s="9"/>
      <c r="M182" s="9"/>
      <c r="N182" s="9"/>
      <c r="O182" s="8"/>
      <c r="P182" s="8"/>
      <c r="Q182" s="9"/>
      <c r="R182" s="10"/>
      <c r="S182" s="9"/>
      <c r="T182" s="9"/>
      <c r="U182" s="9"/>
      <c r="V182" s="9"/>
      <c r="W182" s="9"/>
      <c r="X182" s="9"/>
      <c r="Y182" s="9"/>
      <c r="Z182" s="9"/>
    </row>
    <row r="183" spans="1:26" ht="13.5" customHeight="1">
      <c r="A183" s="293"/>
      <c r="B183" s="293"/>
      <c r="C183" s="293"/>
      <c r="D183" s="293"/>
      <c r="E183" s="293"/>
      <c r="F183" s="293"/>
      <c r="G183" s="9"/>
      <c r="H183" s="9"/>
      <c r="I183" s="9"/>
      <c r="J183" s="480"/>
      <c r="K183" s="9"/>
      <c r="L183" s="9"/>
      <c r="M183" s="9"/>
      <c r="N183" s="9"/>
      <c r="O183" s="8"/>
      <c r="P183" s="8"/>
      <c r="Q183" s="9"/>
      <c r="R183" s="10"/>
      <c r="S183" s="9"/>
      <c r="T183" s="9"/>
      <c r="U183" s="9"/>
      <c r="V183" s="9"/>
      <c r="W183" s="9"/>
      <c r="X183" s="9"/>
      <c r="Y183" s="9"/>
      <c r="Z183" s="9"/>
    </row>
    <row r="184" spans="1:26" ht="13.5" customHeight="1">
      <c r="A184" s="293"/>
      <c r="B184" s="293"/>
      <c r="C184" s="293"/>
      <c r="D184" s="293"/>
      <c r="E184" s="293"/>
      <c r="F184" s="293"/>
      <c r="G184" s="9"/>
      <c r="H184" s="9"/>
      <c r="I184" s="9"/>
      <c r="J184" s="480"/>
      <c r="K184" s="9"/>
      <c r="L184" s="9"/>
      <c r="M184" s="9"/>
      <c r="N184" s="9"/>
      <c r="O184" s="8"/>
      <c r="P184" s="8"/>
      <c r="Q184" s="9"/>
      <c r="R184" s="10"/>
      <c r="S184" s="9"/>
      <c r="T184" s="9"/>
      <c r="U184" s="9"/>
      <c r="V184" s="9"/>
      <c r="W184" s="9"/>
      <c r="X184" s="9"/>
      <c r="Y184" s="9"/>
      <c r="Z184" s="9"/>
    </row>
    <row r="185" spans="1:26" ht="13.5" customHeight="1">
      <c r="A185" s="293"/>
      <c r="B185" s="293"/>
      <c r="C185" s="293"/>
      <c r="D185" s="293"/>
      <c r="E185" s="293"/>
      <c r="F185" s="293"/>
      <c r="G185" s="9"/>
      <c r="H185" s="9"/>
      <c r="I185" s="9"/>
      <c r="J185" s="480"/>
      <c r="K185" s="9"/>
      <c r="L185" s="9"/>
      <c r="M185" s="9"/>
      <c r="N185" s="9"/>
      <c r="O185" s="8"/>
      <c r="P185" s="8"/>
      <c r="Q185" s="9"/>
      <c r="R185" s="10"/>
      <c r="S185" s="9"/>
      <c r="T185" s="9"/>
      <c r="U185" s="9"/>
      <c r="V185" s="9"/>
      <c r="W185" s="9"/>
      <c r="X185" s="9"/>
      <c r="Y185" s="9"/>
      <c r="Z185" s="9"/>
    </row>
    <row r="186" spans="1:26" ht="13.5" customHeight="1">
      <c r="A186" s="293"/>
      <c r="B186" s="293"/>
      <c r="C186" s="293"/>
      <c r="D186" s="293"/>
      <c r="E186" s="293"/>
      <c r="F186" s="293"/>
      <c r="G186" s="9"/>
      <c r="H186" s="9"/>
      <c r="I186" s="9"/>
      <c r="J186" s="480"/>
      <c r="K186" s="9"/>
      <c r="L186" s="9"/>
      <c r="M186" s="9"/>
      <c r="N186" s="9"/>
      <c r="O186" s="8"/>
      <c r="P186" s="8"/>
      <c r="Q186" s="9"/>
      <c r="R186" s="10"/>
      <c r="S186" s="9"/>
      <c r="T186" s="9"/>
      <c r="U186" s="9"/>
      <c r="V186" s="9"/>
      <c r="W186" s="9"/>
      <c r="X186" s="9"/>
      <c r="Y186" s="9"/>
      <c r="Z186" s="9"/>
    </row>
    <row r="187" spans="1:26" ht="13.5" customHeight="1">
      <c r="A187" s="293"/>
      <c r="B187" s="293"/>
      <c r="C187" s="293"/>
      <c r="D187" s="293"/>
      <c r="E187" s="293"/>
      <c r="F187" s="293"/>
      <c r="G187" s="9"/>
      <c r="H187" s="9"/>
      <c r="I187" s="9"/>
      <c r="J187" s="480"/>
      <c r="K187" s="9"/>
      <c r="L187" s="9"/>
      <c r="M187" s="9"/>
      <c r="N187" s="9"/>
      <c r="O187" s="8"/>
      <c r="P187" s="8"/>
      <c r="Q187" s="9"/>
      <c r="R187" s="10"/>
      <c r="S187" s="9"/>
      <c r="T187" s="9"/>
      <c r="U187" s="9"/>
      <c r="V187" s="9"/>
      <c r="W187" s="9"/>
      <c r="X187" s="9"/>
      <c r="Y187" s="9"/>
      <c r="Z187" s="9"/>
    </row>
    <row r="188" spans="1:26" ht="13.5" customHeight="1">
      <c r="A188" s="293"/>
      <c r="B188" s="293"/>
      <c r="C188" s="293"/>
      <c r="D188" s="293"/>
      <c r="E188" s="293"/>
      <c r="F188" s="293"/>
      <c r="G188" s="9"/>
      <c r="H188" s="9"/>
      <c r="I188" s="9"/>
      <c r="J188" s="480"/>
      <c r="K188" s="9"/>
      <c r="L188" s="9"/>
      <c r="M188" s="9"/>
      <c r="N188" s="9"/>
      <c r="O188" s="8"/>
      <c r="P188" s="8"/>
      <c r="Q188" s="9"/>
      <c r="R188" s="10"/>
      <c r="S188" s="9"/>
      <c r="T188" s="9"/>
      <c r="U188" s="9"/>
      <c r="V188" s="9"/>
      <c r="W188" s="9"/>
      <c r="X188" s="9"/>
      <c r="Y188" s="9"/>
      <c r="Z188" s="9"/>
    </row>
    <row r="189" spans="1:26" ht="13.5" customHeight="1">
      <c r="A189" s="293"/>
      <c r="B189" s="293"/>
      <c r="C189" s="293"/>
      <c r="D189" s="293"/>
      <c r="E189" s="293"/>
      <c r="F189" s="293"/>
      <c r="G189" s="9"/>
      <c r="H189" s="9"/>
      <c r="I189" s="9"/>
      <c r="J189" s="480"/>
      <c r="K189" s="9"/>
      <c r="L189" s="9"/>
      <c r="M189" s="9"/>
      <c r="N189" s="9"/>
      <c r="O189" s="8"/>
      <c r="P189" s="8"/>
      <c r="Q189" s="9"/>
      <c r="R189" s="10"/>
      <c r="S189" s="9"/>
      <c r="T189" s="9"/>
      <c r="U189" s="9"/>
      <c r="V189" s="9"/>
      <c r="W189" s="9"/>
      <c r="X189" s="9"/>
      <c r="Y189" s="9"/>
      <c r="Z189" s="9"/>
    </row>
    <row r="190" spans="1:26" ht="13.5" customHeight="1">
      <c r="A190" s="293"/>
      <c r="B190" s="293"/>
      <c r="C190" s="293"/>
      <c r="D190" s="293"/>
      <c r="E190" s="293"/>
      <c r="F190" s="293"/>
      <c r="G190" s="9"/>
      <c r="H190" s="9"/>
      <c r="I190" s="9"/>
      <c r="J190" s="480"/>
      <c r="K190" s="9"/>
      <c r="L190" s="9"/>
      <c r="M190" s="9"/>
      <c r="N190" s="9"/>
      <c r="O190" s="8"/>
      <c r="P190" s="8"/>
      <c r="Q190" s="9"/>
      <c r="R190" s="10"/>
      <c r="S190" s="9"/>
      <c r="T190" s="9"/>
      <c r="U190" s="9"/>
      <c r="V190" s="9"/>
      <c r="W190" s="9"/>
      <c r="X190" s="9"/>
      <c r="Y190" s="9"/>
      <c r="Z190" s="9"/>
    </row>
    <row r="191" spans="1:26" ht="13.5" customHeight="1">
      <c r="A191" s="293"/>
      <c r="B191" s="293"/>
      <c r="C191" s="293"/>
      <c r="D191" s="293"/>
      <c r="E191" s="293"/>
      <c r="F191" s="293"/>
      <c r="G191" s="9"/>
      <c r="H191" s="9"/>
      <c r="I191" s="9"/>
      <c r="J191" s="480"/>
      <c r="K191" s="9"/>
      <c r="L191" s="9"/>
      <c r="M191" s="9"/>
      <c r="N191" s="9"/>
      <c r="O191" s="8"/>
      <c r="P191" s="8"/>
      <c r="Q191" s="9"/>
      <c r="R191" s="10"/>
      <c r="S191" s="9"/>
      <c r="T191" s="9"/>
      <c r="U191" s="9"/>
      <c r="V191" s="9"/>
      <c r="W191" s="9"/>
      <c r="X191" s="9"/>
      <c r="Y191" s="9"/>
      <c r="Z191" s="9"/>
    </row>
    <row r="192" spans="1:26" ht="13.5" customHeight="1">
      <c r="A192" s="293"/>
      <c r="B192" s="293"/>
      <c r="C192" s="293"/>
      <c r="D192" s="293"/>
      <c r="E192" s="293"/>
      <c r="F192" s="293"/>
      <c r="G192" s="9"/>
      <c r="H192" s="9"/>
      <c r="I192" s="9"/>
      <c r="J192" s="480"/>
      <c r="K192" s="9"/>
      <c r="L192" s="9"/>
      <c r="M192" s="9"/>
      <c r="N192" s="9"/>
      <c r="O192" s="8"/>
      <c r="P192" s="8"/>
      <c r="Q192" s="9"/>
      <c r="R192" s="10"/>
      <c r="S192" s="9"/>
      <c r="T192" s="9"/>
      <c r="U192" s="9"/>
      <c r="V192" s="9"/>
      <c r="W192" s="9"/>
      <c r="X192" s="9"/>
      <c r="Y192" s="9"/>
      <c r="Z192" s="9"/>
    </row>
    <row r="193" spans="1:26" ht="13.5" customHeight="1">
      <c r="A193" s="293"/>
      <c r="B193" s="293"/>
      <c r="C193" s="293"/>
      <c r="D193" s="293"/>
      <c r="E193" s="293"/>
      <c r="F193" s="293"/>
      <c r="G193" s="9"/>
      <c r="H193" s="9"/>
      <c r="I193" s="9"/>
      <c r="J193" s="480"/>
      <c r="K193" s="9"/>
      <c r="L193" s="9"/>
      <c r="M193" s="9"/>
      <c r="N193" s="9"/>
      <c r="O193" s="8"/>
      <c r="P193" s="8"/>
      <c r="Q193" s="9"/>
      <c r="R193" s="10"/>
      <c r="S193" s="9"/>
      <c r="T193" s="9"/>
      <c r="U193" s="9"/>
      <c r="V193" s="9"/>
      <c r="W193" s="9"/>
      <c r="X193" s="9"/>
      <c r="Y193" s="9"/>
      <c r="Z193" s="9"/>
    </row>
    <row r="194" spans="1:26" ht="13.5" customHeight="1">
      <c r="A194" s="293"/>
      <c r="B194" s="293"/>
      <c r="C194" s="293"/>
      <c r="D194" s="293"/>
      <c r="E194" s="293"/>
      <c r="F194" s="293"/>
      <c r="G194" s="9"/>
      <c r="H194" s="9"/>
      <c r="I194" s="9"/>
      <c r="J194" s="480"/>
      <c r="K194" s="9"/>
      <c r="L194" s="9"/>
      <c r="M194" s="9"/>
      <c r="N194" s="9"/>
      <c r="O194" s="8"/>
      <c r="P194" s="8"/>
      <c r="Q194" s="9"/>
      <c r="R194" s="10"/>
      <c r="S194" s="9"/>
      <c r="T194" s="9"/>
      <c r="U194" s="9"/>
      <c r="V194" s="9"/>
      <c r="W194" s="9"/>
      <c r="X194" s="9"/>
      <c r="Y194" s="9"/>
      <c r="Z194" s="9"/>
    </row>
    <row r="195" spans="1:26" ht="13.5" customHeight="1">
      <c r="A195" s="293"/>
      <c r="B195" s="293"/>
      <c r="C195" s="293"/>
      <c r="D195" s="293"/>
      <c r="E195" s="293"/>
      <c r="F195" s="293"/>
      <c r="G195" s="9"/>
      <c r="H195" s="9"/>
      <c r="I195" s="9"/>
      <c r="J195" s="480"/>
      <c r="K195" s="9"/>
      <c r="L195" s="9"/>
      <c r="M195" s="9"/>
      <c r="N195" s="9"/>
      <c r="O195" s="8"/>
      <c r="P195" s="8"/>
      <c r="Q195" s="9"/>
      <c r="R195" s="10"/>
      <c r="S195" s="9"/>
      <c r="T195" s="9"/>
      <c r="U195" s="9"/>
      <c r="V195" s="9"/>
      <c r="W195" s="9"/>
      <c r="X195" s="9"/>
      <c r="Y195" s="9"/>
      <c r="Z195" s="9"/>
    </row>
    <row r="196" spans="1:26" ht="13.5" customHeight="1">
      <c r="A196" s="293"/>
      <c r="B196" s="293"/>
      <c r="C196" s="293"/>
      <c r="D196" s="293"/>
      <c r="E196" s="293"/>
      <c r="F196" s="293"/>
      <c r="G196" s="9"/>
      <c r="H196" s="9"/>
      <c r="I196" s="9"/>
      <c r="J196" s="480"/>
      <c r="K196" s="9"/>
      <c r="L196" s="9"/>
      <c r="M196" s="9"/>
      <c r="N196" s="9"/>
      <c r="O196" s="8"/>
      <c r="P196" s="8"/>
      <c r="Q196" s="9"/>
      <c r="R196" s="10"/>
      <c r="S196" s="9"/>
      <c r="T196" s="9"/>
      <c r="U196" s="9"/>
      <c r="V196" s="9"/>
      <c r="W196" s="9"/>
      <c r="X196" s="9"/>
      <c r="Y196" s="9"/>
      <c r="Z196" s="9"/>
    </row>
    <row r="197" spans="1:26" ht="13.5" customHeight="1">
      <c r="A197" s="293"/>
      <c r="B197" s="293"/>
      <c r="C197" s="293"/>
      <c r="D197" s="293"/>
      <c r="E197" s="293"/>
      <c r="F197" s="293"/>
      <c r="G197" s="9"/>
      <c r="H197" s="9"/>
      <c r="I197" s="9"/>
      <c r="J197" s="480"/>
      <c r="K197" s="9"/>
      <c r="L197" s="9"/>
      <c r="M197" s="9"/>
      <c r="N197" s="9"/>
      <c r="O197" s="8"/>
      <c r="P197" s="8"/>
      <c r="Q197" s="9"/>
      <c r="R197" s="10"/>
      <c r="S197" s="9"/>
      <c r="T197" s="9"/>
      <c r="U197" s="9"/>
      <c r="V197" s="9"/>
      <c r="W197" s="9"/>
      <c r="X197" s="9"/>
      <c r="Y197" s="9"/>
      <c r="Z197" s="9"/>
    </row>
    <row r="198" spans="1:26" ht="13.5" customHeight="1">
      <c r="A198" s="293"/>
      <c r="B198" s="293"/>
      <c r="C198" s="293"/>
      <c r="D198" s="293"/>
      <c r="E198" s="293"/>
      <c r="F198" s="293"/>
      <c r="G198" s="9"/>
      <c r="H198" s="9"/>
      <c r="I198" s="9"/>
      <c r="J198" s="480"/>
      <c r="K198" s="9"/>
      <c r="L198" s="9"/>
      <c r="M198" s="9"/>
      <c r="N198" s="9"/>
      <c r="O198" s="8"/>
      <c r="P198" s="8"/>
      <c r="Q198" s="9"/>
      <c r="R198" s="10"/>
      <c r="S198" s="9"/>
      <c r="T198" s="9"/>
      <c r="U198" s="9"/>
      <c r="V198" s="9"/>
      <c r="W198" s="9"/>
      <c r="X198" s="9"/>
      <c r="Y198" s="9"/>
      <c r="Z198" s="9"/>
    </row>
    <row r="199" spans="1:26" ht="13.5" customHeight="1">
      <c r="A199" s="293"/>
      <c r="B199" s="293"/>
      <c r="C199" s="293"/>
      <c r="D199" s="293"/>
      <c r="E199" s="293"/>
      <c r="F199" s="293"/>
      <c r="G199" s="9"/>
      <c r="H199" s="9"/>
      <c r="I199" s="9"/>
      <c r="J199" s="480"/>
      <c r="K199" s="9"/>
      <c r="L199" s="9"/>
      <c r="M199" s="9"/>
      <c r="N199" s="9"/>
      <c r="O199" s="8"/>
      <c r="P199" s="8"/>
      <c r="Q199" s="9"/>
      <c r="R199" s="10"/>
      <c r="S199" s="9"/>
      <c r="T199" s="9"/>
      <c r="U199" s="9"/>
      <c r="V199" s="9"/>
      <c r="W199" s="9"/>
      <c r="X199" s="9"/>
      <c r="Y199" s="9"/>
      <c r="Z199" s="9"/>
    </row>
    <row r="200" spans="1:26" ht="13.5" customHeight="1">
      <c r="A200" s="293"/>
      <c r="B200" s="293"/>
      <c r="C200" s="293"/>
      <c r="D200" s="293"/>
      <c r="E200" s="293"/>
      <c r="F200" s="293"/>
      <c r="G200" s="9"/>
      <c r="H200" s="9"/>
      <c r="I200" s="9"/>
      <c r="J200" s="480"/>
      <c r="K200" s="9"/>
      <c r="L200" s="9"/>
      <c r="M200" s="9"/>
      <c r="N200" s="9"/>
      <c r="O200" s="8"/>
      <c r="P200" s="8"/>
      <c r="Q200" s="9"/>
      <c r="R200" s="10"/>
      <c r="S200" s="9"/>
      <c r="T200" s="9"/>
      <c r="U200" s="9"/>
      <c r="V200" s="9"/>
      <c r="W200" s="9"/>
      <c r="X200" s="9"/>
      <c r="Y200" s="9"/>
      <c r="Z200" s="9"/>
    </row>
    <row r="201" spans="1:26" ht="13.5" customHeight="1">
      <c r="A201" s="293"/>
      <c r="B201" s="293"/>
      <c r="C201" s="293"/>
      <c r="D201" s="293"/>
      <c r="E201" s="293"/>
      <c r="F201" s="293"/>
      <c r="G201" s="9"/>
      <c r="H201" s="9"/>
      <c r="I201" s="9"/>
      <c r="J201" s="480"/>
      <c r="K201" s="9"/>
      <c r="L201" s="9"/>
      <c r="M201" s="9"/>
      <c r="N201" s="9"/>
      <c r="O201" s="8"/>
      <c r="P201" s="8"/>
      <c r="Q201" s="9"/>
      <c r="R201" s="10"/>
      <c r="S201" s="9"/>
      <c r="T201" s="9"/>
      <c r="U201" s="9"/>
      <c r="V201" s="9"/>
      <c r="W201" s="9"/>
      <c r="X201" s="9"/>
      <c r="Y201" s="9"/>
      <c r="Z201" s="9"/>
    </row>
    <row r="202" spans="1:26" ht="13.5" customHeight="1">
      <c r="A202" s="293"/>
      <c r="B202" s="293"/>
      <c r="C202" s="293"/>
      <c r="D202" s="293"/>
      <c r="E202" s="293"/>
      <c r="F202" s="293"/>
      <c r="G202" s="9"/>
      <c r="H202" s="9"/>
      <c r="I202" s="9"/>
      <c r="J202" s="480"/>
      <c r="K202" s="9"/>
      <c r="L202" s="9"/>
      <c r="M202" s="9"/>
      <c r="N202" s="9"/>
      <c r="O202" s="8"/>
      <c r="P202" s="8"/>
      <c r="Q202" s="9"/>
      <c r="R202" s="10"/>
      <c r="S202" s="9"/>
      <c r="T202" s="9"/>
      <c r="U202" s="9"/>
      <c r="V202" s="9"/>
      <c r="W202" s="9"/>
      <c r="X202" s="9"/>
      <c r="Y202" s="9"/>
      <c r="Z202" s="9"/>
    </row>
    <row r="203" spans="1:26" ht="13.5" customHeight="1">
      <c r="A203" s="293"/>
      <c r="B203" s="293"/>
      <c r="C203" s="293"/>
      <c r="D203" s="293"/>
      <c r="E203" s="293"/>
      <c r="F203" s="293"/>
      <c r="G203" s="9"/>
      <c r="H203" s="9"/>
      <c r="I203" s="9"/>
      <c r="J203" s="480"/>
      <c r="K203" s="9"/>
      <c r="L203" s="9"/>
      <c r="M203" s="9"/>
      <c r="N203" s="9"/>
      <c r="O203" s="8"/>
      <c r="P203" s="8"/>
      <c r="Q203" s="9"/>
      <c r="R203" s="10"/>
      <c r="S203" s="9"/>
      <c r="T203" s="9"/>
      <c r="U203" s="9"/>
      <c r="V203" s="9"/>
      <c r="W203" s="9"/>
      <c r="X203" s="9"/>
      <c r="Y203" s="9"/>
      <c r="Z203" s="9"/>
    </row>
    <row r="204" spans="1:26" ht="13.5" customHeight="1">
      <c r="A204" s="293"/>
      <c r="B204" s="293"/>
      <c r="C204" s="293"/>
      <c r="D204" s="293"/>
      <c r="E204" s="293"/>
      <c r="F204" s="293"/>
      <c r="G204" s="9"/>
      <c r="H204" s="9"/>
      <c r="I204" s="9"/>
      <c r="J204" s="480"/>
      <c r="K204" s="9"/>
      <c r="L204" s="9"/>
      <c r="M204" s="9"/>
      <c r="N204" s="9"/>
      <c r="O204" s="8"/>
      <c r="P204" s="8"/>
      <c r="Q204" s="9"/>
      <c r="R204" s="10"/>
      <c r="S204" s="9"/>
      <c r="T204" s="9"/>
      <c r="U204" s="9"/>
      <c r="V204" s="9"/>
      <c r="W204" s="9"/>
      <c r="X204" s="9"/>
      <c r="Y204" s="9"/>
      <c r="Z204" s="9"/>
    </row>
    <row r="205" spans="1:26" ht="13.5" customHeight="1">
      <c r="A205" s="293"/>
      <c r="B205" s="293"/>
      <c r="C205" s="293"/>
      <c r="D205" s="293"/>
      <c r="E205" s="293"/>
      <c r="F205" s="293"/>
      <c r="G205" s="9"/>
      <c r="H205" s="9"/>
      <c r="I205" s="9"/>
      <c r="J205" s="480"/>
      <c r="K205" s="9"/>
      <c r="L205" s="9"/>
      <c r="M205" s="9"/>
      <c r="N205" s="9"/>
      <c r="O205" s="8"/>
      <c r="P205" s="8"/>
      <c r="Q205" s="9"/>
      <c r="R205" s="10"/>
      <c r="S205" s="9"/>
      <c r="T205" s="9"/>
      <c r="U205" s="9"/>
      <c r="V205" s="9"/>
      <c r="W205" s="9"/>
      <c r="X205" s="9"/>
      <c r="Y205" s="9"/>
      <c r="Z205" s="9"/>
    </row>
    <row r="206" spans="1:26" ht="13.5" customHeight="1">
      <c r="A206" s="293"/>
      <c r="B206" s="293"/>
      <c r="C206" s="293"/>
      <c r="D206" s="293"/>
      <c r="E206" s="293"/>
      <c r="F206" s="293"/>
      <c r="G206" s="9"/>
      <c r="H206" s="9"/>
      <c r="I206" s="9"/>
      <c r="J206" s="480"/>
      <c r="K206" s="9"/>
      <c r="L206" s="9"/>
      <c r="M206" s="9"/>
      <c r="N206" s="9"/>
      <c r="O206" s="8"/>
      <c r="P206" s="8"/>
      <c r="Q206" s="9"/>
      <c r="R206" s="10"/>
      <c r="S206" s="9"/>
      <c r="T206" s="9"/>
      <c r="U206" s="9"/>
      <c r="V206" s="9"/>
      <c r="W206" s="9"/>
      <c r="X206" s="9"/>
      <c r="Y206" s="9"/>
      <c r="Z206" s="9"/>
    </row>
    <row r="207" spans="1:26" ht="13.5" customHeight="1">
      <c r="A207" s="293"/>
      <c r="B207" s="293"/>
      <c r="C207" s="293"/>
      <c r="D207" s="293"/>
      <c r="E207" s="293"/>
      <c r="F207" s="293"/>
      <c r="G207" s="9"/>
      <c r="H207" s="9"/>
      <c r="I207" s="9"/>
      <c r="J207" s="480"/>
      <c r="K207" s="9"/>
      <c r="L207" s="9"/>
      <c r="M207" s="9"/>
      <c r="N207" s="9"/>
      <c r="O207" s="8"/>
      <c r="P207" s="8"/>
      <c r="Q207" s="9"/>
      <c r="R207" s="10"/>
      <c r="S207" s="9"/>
      <c r="T207" s="9"/>
      <c r="U207" s="9"/>
      <c r="V207" s="9"/>
      <c r="W207" s="9"/>
      <c r="X207" s="9"/>
      <c r="Y207" s="9"/>
      <c r="Z207" s="9"/>
    </row>
    <row r="208" spans="1:26" ht="13.5" customHeight="1">
      <c r="A208" s="293"/>
      <c r="B208" s="293"/>
      <c r="C208" s="293"/>
      <c r="D208" s="293"/>
      <c r="E208" s="293"/>
      <c r="F208" s="293"/>
      <c r="G208" s="9"/>
      <c r="H208" s="9"/>
      <c r="I208" s="9"/>
      <c r="J208" s="480"/>
      <c r="K208" s="9"/>
      <c r="L208" s="9"/>
      <c r="M208" s="9"/>
      <c r="N208" s="9"/>
      <c r="O208" s="8"/>
      <c r="P208" s="8"/>
      <c r="Q208" s="9"/>
      <c r="R208" s="10"/>
      <c r="S208" s="9"/>
      <c r="T208" s="9"/>
      <c r="U208" s="9"/>
      <c r="V208" s="9"/>
      <c r="W208" s="9"/>
      <c r="X208" s="9"/>
      <c r="Y208" s="9"/>
      <c r="Z208" s="9"/>
    </row>
    <row r="209" spans="1:26" ht="13.5" customHeight="1">
      <c r="A209" s="293"/>
      <c r="B209" s="293"/>
      <c r="C209" s="293"/>
      <c r="D209" s="293"/>
      <c r="E209" s="293"/>
      <c r="F209" s="293"/>
      <c r="G209" s="9"/>
      <c r="H209" s="9"/>
      <c r="I209" s="9"/>
      <c r="J209" s="480"/>
      <c r="K209" s="9"/>
      <c r="L209" s="9"/>
      <c r="M209" s="9"/>
      <c r="N209" s="9"/>
      <c r="O209" s="8"/>
      <c r="P209" s="8"/>
      <c r="Q209" s="9"/>
      <c r="R209" s="10"/>
      <c r="S209" s="9"/>
      <c r="T209" s="9"/>
      <c r="U209" s="9"/>
      <c r="V209" s="9"/>
      <c r="W209" s="9"/>
      <c r="X209" s="9"/>
      <c r="Y209" s="9"/>
      <c r="Z209" s="9"/>
    </row>
    <row r="210" spans="1:26" ht="13.5" customHeight="1">
      <c r="A210" s="293"/>
      <c r="B210" s="293"/>
      <c r="C210" s="293"/>
      <c r="D210" s="293"/>
      <c r="E210" s="293"/>
      <c r="F210" s="293"/>
      <c r="G210" s="9"/>
      <c r="H210" s="9"/>
      <c r="I210" s="9"/>
      <c r="J210" s="480"/>
      <c r="K210" s="9"/>
      <c r="L210" s="9"/>
      <c r="M210" s="9"/>
      <c r="N210" s="9"/>
      <c r="O210" s="8"/>
      <c r="P210" s="8"/>
      <c r="Q210" s="9"/>
      <c r="R210" s="10"/>
      <c r="S210" s="9"/>
      <c r="T210" s="9"/>
      <c r="U210" s="9"/>
      <c r="V210" s="9"/>
      <c r="W210" s="9"/>
      <c r="X210" s="9"/>
      <c r="Y210" s="9"/>
      <c r="Z210" s="9"/>
    </row>
    <row r="211" spans="1:26" ht="13.5" customHeight="1">
      <c r="A211" s="293"/>
      <c r="B211" s="293"/>
      <c r="C211" s="293"/>
      <c r="D211" s="293"/>
      <c r="E211" s="293"/>
      <c r="F211" s="293"/>
      <c r="G211" s="9"/>
      <c r="H211" s="9"/>
      <c r="I211" s="9"/>
      <c r="J211" s="480"/>
      <c r="K211" s="9"/>
      <c r="L211" s="9"/>
      <c r="M211" s="9"/>
      <c r="N211" s="9"/>
      <c r="O211" s="8"/>
      <c r="P211" s="8"/>
      <c r="Q211" s="9"/>
      <c r="R211" s="10"/>
      <c r="S211" s="9"/>
      <c r="T211" s="9"/>
      <c r="U211" s="9"/>
      <c r="V211" s="9"/>
      <c r="W211" s="9"/>
      <c r="X211" s="9"/>
      <c r="Y211" s="9"/>
      <c r="Z211" s="9"/>
    </row>
    <row r="212" spans="1:26" ht="13.5" customHeight="1">
      <c r="A212" s="293"/>
      <c r="B212" s="293"/>
      <c r="C212" s="293"/>
      <c r="D212" s="293"/>
      <c r="E212" s="293"/>
      <c r="F212" s="293"/>
      <c r="G212" s="9"/>
      <c r="H212" s="9"/>
      <c r="I212" s="9"/>
      <c r="J212" s="480"/>
      <c r="K212" s="9"/>
      <c r="L212" s="9"/>
      <c r="M212" s="9"/>
      <c r="N212" s="9"/>
      <c r="O212" s="8"/>
      <c r="P212" s="8"/>
      <c r="Q212" s="9"/>
      <c r="R212" s="10"/>
      <c r="S212" s="9"/>
      <c r="T212" s="9"/>
      <c r="U212" s="9"/>
      <c r="V212" s="9"/>
      <c r="W212" s="9"/>
      <c r="X212" s="9"/>
      <c r="Y212" s="9"/>
      <c r="Z212" s="9"/>
    </row>
    <row r="213" spans="1:26" ht="13.5" customHeight="1">
      <c r="A213" s="293"/>
      <c r="B213" s="293"/>
      <c r="C213" s="293"/>
      <c r="D213" s="293"/>
      <c r="E213" s="293"/>
      <c r="F213" s="293"/>
      <c r="G213" s="9"/>
      <c r="H213" s="9"/>
      <c r="I213" s="9"/>
      <c r="J213" s="480"/>
      <c r="K213" s="9"/>
      <c r="L213" s="9"/>
      <c r="M213" s="9"/>
      <c r="N213" s="9"/>
      <c r="O213" s="8"/>
      <c r="P213" s="8"/>
      <c r="Q213" s="9"/>
      <c r="R213" s="10"/>
      <c r="S213" s="9"/>
      <c r="T213" s="9"/>
      <c r="U213" s="9"/>
      <c r="V213" s="9"/>
      <c r="W213" s="9"/>
      <c r="X213" s="9"/>
      <c r="Y213" s="9"/>
      <c r="Z213" s="9"/>
    </row>
    <row r="214" spans="1:26" ht="13.5" customHeight="1">
      <c r="A214" s="293"/>
      <c r="B214" s="293"/>
      <c r="C214" s="293"/>
      <c r="D214" s="293"/>
      <c r="E214" s="293"/>
      <c r="F214" s="293"/>
      <c r="G214" s="9"/>
      <c r="H214" s="9"/>
      <c r="I214" s="9"/>
      <c r="J214" s="480"/>
      <c r="K214" s="9"/>
      <c r="L214" s="9"/>
      <c r="M214" s="9"/>
      <c r="N214" s="9"/>
      <c r="O214" s="8"/>
      <c r="P214" s="8"/>
      <c r="Q214" s="9"/>
      <c r="R214" s="10"/>
      <c r="S214" s="9"/>
      <c r="T214" s="9"/>
      <c r="U214" s="9"/>
      <c r="V214" s="9"/>
      <c r="W214" s="9"/>
      <c r="X214" s="9"/>
      <c r="Y214" s="9"/>
      <c r="Z214" s="9"/>
    </row>
    <row r="215" spans="1:26" ht="13.5" customHeight="1">
      <c r="A215" s="293"/>
      <c r="B215" s="293"/>
      <c r="C215" s="293"/>
      <c r="D215" s="293"/>
      <c r="E215" s="293"/>
      <c r="F215" s="293"/>
      <c r="G215" s="9"/>
      <c r="H215" s="9"/>
      <c r="I215" s="9"/>
      <c r="J215" s="480"/>
      <c r="K215" s="9"/>
      <c r="L215" s="9"/>
      <c r="M215" s="9"/>
      <c r="N215" s="9"/>
      <c r="O215" s="8"/>
      <c r="P215" s="8"/>
      <c r="Q215" s="9"/>
      <c r="R215" s="10"/>
      <c r="S215" s="9"/>
      <c r="T215" s="9"/>
      <c r="U215" s="9"/>
      <c r="V215" s="9"/>
      <c r="W215" s="9"/>
      <c r="X215" s="9"/>
      <c r="Y215" s="9"/>
      <c r="Z215" s="9"/>
    </row>
    <row r="216" spans="1:26" ht="13.5" customHeight="1">
      <c r="A216" s="293"/>
      <c r="B216" s="293"/>
      <c r="C216" s="293"/>
      <c r="D216" s="293"/>
      <c r="E216" s="293"/>
      <c r="F216" s="293"/>
      <c r="G216" s="9"/>
      <c r="H216" s="9"/>
      <c r="I216" s="9"/>
      <c r="J216" s="480"/>
      <c r="K216" s="9"/>
      <c r="L216" s="9"/>
      <c r="M216" s="9"/>
      <c r="N216" s="9"/>
      <c r="O216" s="8"/>
      <c r="P216" s="8"/>
      <c r="Q216" s="9"/>
      <c r="R216" s="10"/>
      <c r="S216" s="9"/>
      <c r="T216" s="9"/>
      <c r="U216" s="9"/>
      <c r="V216" s="9"/>
      <c r="W216" s="9"/>
      <c r="X216" s="9"/>
      <c r="Y216" s="9"/>
      <c r="Z216" s="9"/>
    </row>
    <row r="217" spans="1:26" ht="13.5" customHeight="1">
      <c r="A217" s="293"/>
      <c r="B217" s="293"/>
      <c r="C217" s="293"/>
      <c r="D217" s="293"/>
      <c r="E217" s="293"/>
      <c r="F217" s="293"/>
      <c r="G217" s="9"/>
      <c r="H217" s="9"/>
      <c r="I217" s="9"/>
      <c r="J217" s="480"/>
      <c r="K217" s="9"/>
      <c r="L217" s="9"/>
      <c r="M217" s="9"/>
      <c r="N217" s="9"/>
      <c r="O217" s="8"/>
      <c r="P217" s="8"/>
      <c r="Q217" s="9"/>
      <c r="R217" s="10"/>
      <c r="S217" s="9"/>
      <c r="T217" s="9"/>
      <c r="U217" s="9"/>
      <c r="V217" s="9"/>
      <c r="W217" s="9"/>
      <c r="X217" s="9"/>
      <c r="Y217" s="9"/>
      <c r="Z217" s="9"/>
    </row>
    <row r="218" spans="1:26" ht="13.5" customHeight="1">
      <c r="A218" s="293"/>
      <c r="B218" s="293"/>
      <c r="C218" s="293"/>
      <c r="D218" s="293"/>
      <c r="E218" s="293"/>
      <c r="F218" s="293"/>
      <c r="G218" s="9"/>
      <c r="H218" s="9"/>
      <c r="I218" s="9"/>
      <c r="J218" s="480"/>
      <c r="K218" s="9"/>
      <c r="L218" s="9"/>
      <c r="M218" s="9"/>
      <c r="N218" s="9"/>
      <c r="O218" s="8"/>
      <c r="P218" s="8"/>
      <c r="Q218" s="9"/>
      <c r="R218" s="10"/>
      <c r="S218" s="9"/>
      <c r="T218" s="9"/>
      <c r="U218" s="9"/>
      <c r="V218" s="9"/>
      <c r="W218" s="9"/>
      <c r="X218" s="9"/>
      <c r="Y218" s="9"/>
      <c r="Z218" s="9"/>
    </row>
    <row r="219" spans="1:26" ht="13.5" customHeight="1">
      <c r="A219" s="293"/>
      <c r="B219" s="293"/>
      <c r="C219" s="293"/>
      <c r="D219" s="293"/>
      <c r="E219" s="293"/>
      <c r="F219" s="293"/>
      <c r="G219" s="9"/>
      <c r="H219" s="9"/>
      <c r="I219" s="9"/>
      <c r="J219" s="480"/>
      <c r="K219" s="9"/>
      <c r="L219" s="9"/>
      <c r="M219" s="9"/>
      <c r="N219" s="9"/>
      <c r="O219" s="8"/>
      <c r="P219" s="8"/>
      <c r="Q219" s="9"/>
      <c r="R219" s="10"/>
      <c r="S219" s="9"/>
      <c r="T219" s="9"/>
      <c r="U219" s="9"/>
      <c r="V219" s="9"/>
      <c r="W219" s="9"/>
      <c r="X219" s="9"/>
      <c r="Y219" s="9"/>
      <c r="Z219" s="9"/>
    </row>
    <row r="220" spans="1:26" ht="13.5" customHeight="1">
      <c r="A220" s="293"/>
      <c r="B220" s="293"/>
      <c r="C220" s="293"/>
      <c r="D220" s="293"/>
      <c r="E220" s="293"/>
      <c r="F220" s="293"/>
      <c r="G220" s="9"/>
      <c r="H220" s="9"/>
      <c r="I220" s="9"/>
      <c r="J220" s="480"/>
      <c r="K220" s="9"/>
      <c r="L220" s="9"/>
      <c r="M220" s="9"/>
      <c r="N220" s="9"/>
      <c r="O220" s="8"/>
      <c r="P220" s="8"/>
      <c r="Q220" s="9"/>
      <c r="R220" s="10"/>
      <c r="S220" s="9"/>
      <c r="T220" s="9"/>
      <c r="U220" s="9"/>
      <c r="V220" s="9"/>
      <c r="W220" s="9"/>
      <c r="X220" s="9"/>
      <c r="Y220" s="9"/>
      <c r="Z220" s="9"/>
    </row>
    <row r="221" spans="1:26" ht="13.5" customHeight="1">
      <c r="A221" s="293"/>
      <c r="B221" s="293"/>
      <c r="C221" s="293"/>
      <c r="D221" s="293"/>
      <c r="E221" s="293"/>
      <c r="F221" s="293"/>
      <c r="G221" s="9"/>
      <c r="H221" s="9"/>
      <c r="I221" s="9"/>
      <c r="J221" s="480"/>
      <c r="K221" s="9"/>
      <c r="L221" s="9"/>
      <c r="M221" s="9"/>
      <c r="N221" s="9"/>
      <c r="O221" s="8"/>
      <c r="P221" s="8"/>
      <c r="Q221" s="9"/>
      <c r="R221" s="10"/>
      <c r="S221" s="9"/>
      <c r="T221" s="9"/>
      <c r="U221" s="9"/>
      <c r="V221" s="9"/>
      <c r="W221" s="9"/>
      <c r="X221" s="9"/>
      <c r="Y221" s="9"/>
      <c r="Z221" s="9"/>
    </row>
    <row r="222" spans="1:26" ht="13.5" customHeight="1">
      <c r="A222" s="293"/>
      <c r="B222" s="293"/>
      <c r="C222" s="293"/>
      <c r="D222" s="293"/>
      <c r="E222" s="293"/>
      <c r="F222" s="293"/>
      <c r="G222" s="9"/>
      <c r="H222" s="9"/>
      <c r="I222" s="9"/>
      <c r="J222" s="480"/>
      <c r="K222" s="9"/>
      <c r="L222" s="9"/>
      <c r="M222" s="9"/>
      <c r="N222" s="9"/>
      <c r="O222" s="8"/>
      <c r="P222" s="8"/>
      <c r="Q222" s="9"/>
      <c r="R222" s="10"/>
      <c r="S222" s="9"/>
      <c r="T222" s="9"/>
      <c r="U222" s="9"/>
      <c r="V222" s="9"/>
      <c r="W222" s="9"/>
      <c r="X222" s="9"/>
      <c r="Y222" s="9"/>
      <c r="Z222" s="9"/>
    </row>
    <row r="223" spans="1:26" ht="13.5" customHeight="1">
      <c r="A223" s="293"/>
      <c r="B223" s="293"/>
      <c r="C223" s="293"/>
      <c r="D223" s="293"/>
      <c r="E223" s="293"/>
      <c r="F223" s="293"/>
      <c r="G223" s="9"/>
      <c r="H223" s="9"/>
      <c r="I223" s="9"/>
      <c r="J223" s="480"/>
      <c r="K223" s="9"/>
      <c r="L223" s="9"/>
      <c r="M223" s="9"/>
      <c r="N223" s="9"/>
      <c r="O223" s="8"/>
      <c r="P223" s="8"/>
      <c r="Q223" s="9"/>
      <c r="R223" s="10"/>
      <c r="S223" s="9"/>
      <c r="T223" s="9"/>
      <c r="U223" s="9"/>
      <c r="V223" s="9"/>
      <c r="W223" s="9"/>
      <c r="X223" s="9"/>
      <c r="Y223" s="9"/>
      <c r="Z223" s="9"/>
    </row>
    <row r="224" spans="1:26" ht="13.5" customHeight="1">
      <c r="A224" s="293"/>
      <c r="B224" s="293"/>
      <c r="C224" s="293"/>
      <c r="D224" s="293"/>
      <c r="E224" s="293"/>
      <c r="F224" s="293"/>
      <c r="G224" s="9"/>
      <c r="H224" s="9"/>
      <c r="I224" s="9"/>
      <c r="J224" s="480"/>
      <c r="K224" s="9"/>
      <c r="L224" s="9"/>
      <c r="M224" s="9"/>
      <c r="N224" s="9"/>
      <c r="O224" s="8"/>
      <c r="P224" s="8"/>
      <c r="Q224" s="9"/>
      <c r="R224" s="10"/>
      <c r="S224" s="9"/>
      <c r="T224" s="9"/>
      <c r="U224" s="9"/>
      <c r="V224" s="9"/>
      <c r="W224" s="9"/>
      <c r="X224" s="9"/>
      <c r="Y224" s="9"/>
      <c r="Z224" s="9"/>
    </row>
    <row r="225" spans="1:26" ht="13.5" customHeight="1">
      <c r="A225" s="293"/>
      <c r="B225" s="293"/>
      <c r="C225" s="293"/>
      <c r="D225" s="293"/>
      <c r="E225" s="293"/>
      <c r="F225" s="293"/>
      <c r="G225" s="9"/>
      <c r="H225" s="9"/>
      <c r="I225" s="9"/>
      <c r="J225" s="480"/>
      <c r="K225" s="9"/>
      <c r="L225" s="9"/>
      <c r="M225" s="9"/>
      <c r="N225" s="9"/>
      <c r="O225" s="8"/>
      <c r="P225" s="8"/>
      <c r="Q225" s="9"/>
      <c r="R225" s="10"/>
      <c r="S225" s="9"/>
      <c r="T225" s="9"/>
      <c r="U225" s="9"/>
      <c r="V225" s="9"/>
      <c r="W225" s="9"/>
      <c r="X225" s="9"/>
      <c r="Y225" s="9"/>
      <c r="Z225" s="9"/>
    </row>
    <row r="226" spans="1:26" ht="13.5" customHeight="1">
      <c r="A226" s="293"/>
      <c r="B226" s="293"/>
      <c r="C226" s="293"/>
      <c r="D226" s="293"/>
      <c r="E226" s="293"/>
      <c r="F226" s="293"/>
      <c r="G226" s="9"/>
      <c r="H226" s="9"/>
      <c r="I226" s="9"/>
      <c r="J226" s="480"/>
      <c r="K226" s="9"/>
      <c r="L226" s="9"/>
      <c r="M226" s="9"/>
      <c r="N226" s="9"/>
      <c r="O226" s="8"/>
      <c r="P226" s="8"/>
      <c r="Q226" s="9"/>
      <c r="R226" s="10"/>
      <c r="S226" s="9"/>
      <c r="T226" s="9"/>
      <c r="U226" s="9"/>
      <c r="V226" s="9"/>
      <c r="W226" s="9"/>
      <c r="X226" s="9"/>
      <c r="Y226" s="9"/>
      <c r="Z226" s="9"/>
    </row>
    <row r="227" spans="1:26" ht="13.5" customHeight="1">
      <c r="A227" s="293"/>
      <c r="B227" s="293"/>
      <c r="C227" s="293"/>
      <c r="D227" s="293"/>
      <c r="E227" s="293"/>
      <c r="F227" s="293"/>
      <c r="G227" s="9"/>
      <c r="H227" s="9"/>
      <c r="I227" s="9"/>
      <c r="J227" s="480"/>
      <c r="K227" s="9"/>
      <c r="L227" s="9"/>
      <c r="M227" s="9"/>
      <c r="N227" s="9"/>
      <c r="O227" s="8"/>
      <c r="P227" s="8"/>
      <c r="Q227" s="9"/>
      <c r="R227" s="10"/>
      <c r="S227" s="9"/>
      <c r="T227" s="9"/>
      <c r="U227" s="9"/>
      <c r="V227" s="9"/>
      <c r="W227" s="9"/>
      <c r="X227" s="9"/>
      <c r="Y227" s="9"/>
      <c r="Z227" s="9"/>
    </row>
    <row r="228" spans="1:26" ht="13.5" customHeight="1">
      <c r="A228" s="293"/>
      <c r="B228" s="293"/>
      <c r="C228" s="293"/>
      <c r="D228" s="293"/>
      <c r="E228" s="293"/>
      <c r="F228" s="293"/>
      <c r="G228" s="9"/>
      <c r="H228" s="9"/>
      <c r="I228" s="9"/>
      <c r="J228" s="480"/>
      <c r="K228" s="9"/>
      <c r="L228" s="9"/>
      <c r="M228" s="9"/>
      <c r="N228" s="9"/>
      <c r="O228" s="8"/>
      <c r="P228" s="8"/>
      <c r="Q228" s="9"/>
      <c r="R228" s="10"/>
      <c r="S228" s="9"/>
      <c r="T228" s="9"/>
      <c r="U228" s="9"/>
      <c r="V228" s="9"/>
      <c r="W228" s="9"/>
      <c r="X228" s="9"/>
      <c r="Y228" s="9"/>
      <c r="Z228" s="9"/>
    </row>
    <row r="229" spans="1:26" ht="13.5" customHeight="1">
      <c r="A229" s="293"/>
      <c r="B229" s="293"/>
      <c r="C229" s="293"/>
      <c r="D229" s="293"/>
      <c r="E229" s="293"/>
      <c r="F229" s="293"/>
      <c r="G229" s="9"/>
      <c r="H229" s="9"/>
      <c r="I229" s="9"/>
      <c r="J229" s="480"/>
      <c r="K229" s="9"/>
      <c r="L229" s="9"/>
      <c r="M229" s="9"/>
      <c r="N229" s="9"/>
      <c r="O229" s="8"/>
      <c r="P229" s="8"/>
      <c r="Q229" s="9"/>
      <c r="R229" s="10"/>
      <c r="S229" s="9"/>
      <c r="T229" s="9"/>
      <c r="U229" s="9"/>
      <c r="V229" s="9"/>
      <c r="W229" s="9"/>
      <c r="X229" s="9"/>
      <c r="Y229" s="9"/>
      <c r="Z229" s="9"/>
    </row>
    <row r="230" spans="1:26" ht="13.5" customHeight="1">
      <c r="A230" s="293"/>
      <c r="B230" s="293"/>
      <c r="C230" s="293"/>
      <c r="D230" s="293"/>
      <c r="E230" s="293"/>
      <c r="F230" s="293"/>
      <c r="G230" s="9"/>
      <c r="H230" s="9"/>
      <c r="I230" s="9"/>
      <c r="J230" s="480"/>
      <c r="K230" s="9"/>
      <c r="L230" s="9"/>
      <c r="M230" s="9"/>
      <c r="N230" s="9"/>
      <c r="O230" s="8"/>
      <c r="P230" s="8"/>
      <c r="Q230" s="9"/>
      <c r="R230" s="10"/>
      <c r="S230" s="9"/>
      <c r="T230" s="9"/>
      <c r="U230" s="9"/>
      <c r="V230" s="9"/>
      <c r="W230" s="9"/>
      <c r="X230" s="9"/>
      <c r="Y230" s="9"/>
      <c r="Z230" s="9"/>
    </row>
    <row r="231" spans="1:26" ht="13.5" customHeight="1">
      <c r="A231" s="293"/>
      <c r="B231" s="293"/>
      <c r="C231" s="293"/>
      <c r="D231" s="293"/>
      <c r="E231" s="293"/>
      <c r="F231" s="293"/>
      <c r="G231" s="9"/>
      <c r="H231" s="9"/>
      <c r="I231" s="9"/>
      <c r="J231" s="480"/>
      <c r="K231" s="9"/>
      <c r="L231" s="9"/>
      <c r="M231" s="9"/>
      <c r="N231" s="9"/>
      <c r="O231" s="8"/>
      <c r="P231" s="8"/>
      <c r="Q231" s="9"/>
      <c r="R231" s="10"/>
      <c r="S231" s="9"/>
      <c r="T231" s="9"/>
      <c r="U231" s="9"/>
      <c r="V231" s="9"/>
      <c r="W231" s="9"/>
      <c r="X231" s="9"/>
      <c r="Y231" s="9"/>
      <c r="Z231" s="9"/>
    </row>
    <row r="232" spans="1:26" ht="13.5" customHeight="1">
      <c r="A232" s="293"/>
      <c r="B232" s="293"/>
      <c r="C232" s="293"/>
      <c r="D232" s="293"/>
      <c r="E232" s="293"/>
      <c r="F232" s="293"/>
      <c r="G232" s="9"/>
      <c r="H232" s="9"/>
      <c r="I232" s="9"/>
      <c r="J232" s="480"/>
      <c r="K232" s="9"/>
      <c r="L232" s="9"/>
      <c r="M232" s="9"/>
      <c r="N232" s="9"/>
      <c r="O232" s="8"/>
      <c r="P232" s="8"/>
      <c r="Q232" s="9"/>
      <c r="R232" s="10"/>
      <c r="S232" s="9"/>
      <c r="T232" s="9"/>
      <c r="U232" s="9"/>
      <c r="V232" s="9"/>
      <c r="W232" s="9"/>
      <c r="X232" s="9"/>
      <c r="Y232" s="9"/>
      <c r="Z232" s="9"/>
    </row>
    <row r="233" spans="1:26" ht="13.5" customHeight="1">
      <c r="A233" s="293"/>
      <c r="B233" s="293"/>
      <c r="C233" s="293"/>
      <c r="D233" s="293"/>
      <c r="E233" s="293"/>
      <c r="F233" s="293"/>
      <c r="G233" s="9"/>
      <c r="H233" s="9"/>
      <c r="I233" s="9"/>
      <c r="J233" s="480"/>
      <c r="K233" s="9"/>
      <c r="L233" s="9"/>
      <c r="M233" s="9"/>
      <c r="N233" s="9"/>
      <c r="O233" s="8"/>
      <c r="P233" s="8"/>
      <c r="Q233" s="9"/>
      <c r="R233" s="10"/>
      <c r="S233" s="9"/>
      <c r="T233" s="9"/>
      <c r="U233" s="9"/>
      <c r="V233" s="9"/>
      <c r="W233" s="9"/>
      <c r="X233" s="9"/>
      <c r="Y233" s="9"/>
      <c r="Z233" s="9"/>
    </row>
    <row r="234" spans="1:26" ht="13.5" customHeight="1">
      <c r="A234" s="293"/>
      <c r="B234" s="293"/>
      <c r="C234" s="293"/>
      <c r="D234" s="293"/>
      <c r="E234" s="293"/>
      <c r="F234" s="293"/>
      <c r="G234" s="9"/>
      <c r="H234" s="9"/>
      <c r="I234" s="9"/>
      <c r="J234" s="480"/>
      <c r="K234" s="9"/>
      <c r="L234" s="9"/>
      <c r="M234" s="9"/>
      <c r="N234" s="9"/>
      <c r="O234" s="8"/>
      <c r="P234" s="8"/>
      <c r="Q234" s="9"/>
      <c r="R234" s="10"/>
      <c r="S234" s="9"/>
      <c r="T234" s="9"/>
      <c r="U234" s="9"/>
      <c r="V234" s="9"/>
      <c r="W234" s="9"/>
      <c r="X234" s="9"/>
      <c r="Y234" s="9"/>
      <c r="Z234" s="9"/>
    </row>
    <row r="235" spans="1:26" ht="13.5" customHeight="1">
      <c r="A235" s="293"/>
      <c r="B235" s="293"/>
      <c r="C235" s="293"/>
      <c r="D235" s="293"/>
      <c r="E235" s="293"/>
      <c r="F235" s="293"/>
      <c r="G235" s="9"/>
      <c r="H235" s="9"/>
      <c r="I235" s="9"/>
      <c r="J235" s="480"/>
      <c r="K235" s="9"/>
      <c r="L235" s="9"/>
      <c r="M235" s="9"/>
      <c r="N235" s="9"/>
      <c r="O235" s="8"/>
      <c r="P235" s="8"/>
      <c r="Q235" s="9"/>
      <c r="R235" s="10"/>
      <c r="S235" s="9"/>
      <c r="T235" s="9"/>
      <c r="U235" s="9"/>
      <c r="V235" s="9"/>
      <c r="W235" s="9"/>
      <c r="X235" s="9"/>
      <c r="Y235" s="9"/>
      <c r="Z235" s="9"/>
    </row>
    <row r="236" spans="1:26" ht="13.5" customHeight="1">
      <c r="A236" s="293"/>
      <c r="B236" s="293"/>
      <c r="C236" s="293"/>
      <c r="D236" s="293"/>
      <c r="E236" s="293"/>
      <c r="F236" s="293"/>
      <c r="G236" s="9"/>
      <c r="H236" s="9"/>
      <c r="I236" s="9"/>
      <c r="J236" s="480"/>
      <c r="K236" s="9"/>
      <c r="L236" s="9"/>
      <c r="M236" s="9"/>
      <c r="N236" s="9"/>
      <c r="O236" s="8"/>
      <c r="P236" s="8"/>
      <c r="Q236" s="9"/>
      <c r="R236" s="10"/>
      <c r="S236" s="9"/>
      <c r="T236" s="9"/>
      <c r="U236" s="9"/>
      <c r="V236" s="9"/>
      <c r="W236" s="9"/>
      <c r="X236" s="9"/>
      <c r="Y236" s="9"/>
      <c r="Z236" s="9"/>
    </row>
    <row r="237" spans="1:26" ht="13.5" customHeight="1">
      <c r="A237" s="293"/>
      <c r="B237" s="293"/>
      <c r="C237" s="293"/>
      <c r="D237" s="293"/>
      <c r="E237" s="293"/>
      <c r="F237" s="293"/>
      <c r="G237" s="9"/>
      <c r="H237" s="9"/>
      <c r="I237" s="9"/>
      <c r="J237" s="480"/>
      <c r="K237" s="9"/>
      <c r="L237" s="9"/>
      <c r="M237" s="9"/>
      <c r="N237" s="9"/>
      <c r="O237" s="8"/>
      <c r="P237" s="8"/>
      <c r="Q237" s="9"/>
      <c r="R237" s="10"/>
      <c r="S237" s="9"/>
      <c r="T237" s="9"/>
      <c r="U237" s="9"/>
      <c r="V237" s="9"/>
      <c r="W237" s="9"/>
      <c r="X237" s="9"/>
      <c r="Y237" s="9"/>
      <c r="Z237" s="9"/>
    </row>
    <row r="238" spans="1:26" ht="13.5" customHeight="1">
      <c r="A238" s="293"/>
      <c r="B238" s="293"/>
      <c r="C238" s="293"/>
      <c r="D238" s="293"/>
      <c r="E238" s="293"/>
      <c r="F238" s="293"/>
      <c r="G238" s="9"/>
      <c r="H238" s="9"/>
      <c r="I238" s="9"/>
      <c r="J238" s="480"/>
      <c r="K238" s="9"/>
      <c r="L238" s="9"/>
      <c r="M238" s="9"/>
      <c r="N238" s="9"/>
      <c r="O238" s="8"/>
      <c r="P238" s="8"/>
      <c r="Q238" s="9"/>
      <c r="R238" s="10"/>
      <c r="S238" s="9"/>
      <c r="T238" s="9"/>
      <c r="U238" s="9"/>
      <c r="V238" s="9"/>
      <c r="W238" s="9"/>
      <c r="X238" s="9"/>
      <c r="Y238" s="9"/>
      <c r="Z238" s="9"/>
    </row>
    <row r="239" spans="1:26" ht="13.5" customHeight="1">
      <c r="A239" s="293"/>
      <c r="B239" s="293"/>
      <c r="C239" s="293"/>
      <c r="D239" s="293"/>
      <c r="E239" s="293"/>
      <c r="F239" s="293"/>
      <c r="G239" s="9"/>
      <c r="H239" s="9"/>
      <c r="I239" s="9"/>
      <c r="J239" s="480"/>
      <c r="K239" s="9"/>
      <c r="L239" s="9"/>
      <c r="M239" s="9"/>
      <c r="N239" s="9"/>
      <c r="O239" s="8"/>
      <c r="P239" s="8"/>
      <c r="Q239" s="9"/>
      <c r="R239" s="10"/>
      <c r="S239" s="9"/>
      <c r="T239" s="9"/>
      <c r="U239" s="9"/>
      <c r="V239" s="9"/>
      <c r="W239" s="9"/>
      <c r="X239" s="9"/>
      <c r="Y239" s="9"/>
      <c r="Z239" s="9"/>
    </row>
    <row r="240" spans="1:26" ht="13.5" customHeight="1">
      <c r="A240" s="293"/>
      <c r="B240" s="293"/>
      <c r="C240" s="293"/>
      <c r="D240" s="293"/>
      <c r="E240" s="293"/>
      <c r="F240" s="293"/>
      <c r="G240" s="9"/>
      <c r="H240" s="9"/>
      <c r="I240" s="9"/>
      <c r="J240" s="480"/>
      <c r="K240" s="9"/>
      <c r="L240" s="9"/>
      <c r="M240" s="9"/>
      <c r="N240" s="9"/>
      <c r="O240" s="8"/>
      <c r="P240" s="8"/>
      <c r="Q240" s="9"/>
      <c r="R240" s="10"/>
      <c r="S240" s="9"/>
      <c r="T240" s="9"/>
      <c r="U240" s="9"/>
      <c r="V240" s="9"/>
      <c r="W240" s="9"/>
      <c r="X240" s="9"/>
      <c r="Y240" s="9"/>
      <c r="Z240" s="9"/>
    </row>
    <row r="241" spans="1:26" ht="13.5" customHeight="1">
      <c r="A241" s="293"/>
      <c r="B241" s="293"/>
      <c r="C241" s="293"/>
      <c r="D241" s="293"/>
      <c r="E241" s="293"/>
      <c r="F241" s="293"/>
      <c r="G241" s="9"/>
      <c r="H241" s="9"/>
      <c r="I241" s="9"/>
      <c r="J241" s="480"/>
      <c r="K241" s="9"/>
      <c r="L241" s="9"/>
      <c r="M241" s="9"/>
      <c r="N241" s="9"/>
      <c r="O241" s="8"/>
      <c r="P241" s="8"/>
      <c r="Q241" s="9"/>
      <c r="R241" s="10"/>
      <c r="S241" s="9"/>
      <c r="T241" s="9"/>
      <c r="U241" s="9"/>
      <c r="V241" s="9"/>
      <c r="W241" s="9"/>
      <c r="X241" s="9"/>
      <c r="Y241" s="9"/>
      <c r="Z241" s="9"/>
    </row>
    <row r="242" spans="1:26" ht="13.5" customHeight="1">
      <c r="A242" s="293"/>
      <c r="B242" s="293"/>
      <c r="C242" s="293"/>
      <c r="D242" s="293"/>
      <c r="E242" s="293"/>
      <c r="F242" s="293"/>
      <c r="G242" s="9"/>
      <c r="H242" s="9"/>
      <c r="I242" s="9"/>
      <c r="J242" s="480"/>
      <c r="K242" s="9"/>
      <c r="L242" s="9"/>
      <c r="M242" s="9"/>
      <c r="N242" s="9"/>
      <c r="O242" s="8"/>
      <c r="P242" s="8"/>
      <c r="Q242" s="9"/>
      <c r="R242" s="10"/>
      <c r="S242" s="9"/>
      <c r="T242" s="9"/>
      <c r="U242" s="9"/>
      <c r="V242" s="9"/>
      <c r="W242" s="9"/>
      <c r="X242" s="9"/>
      <c r="Y242" s="9"/>
      <c r="Z242" s="9"/>
    </row>
    <row r="243" spans="1:26" ht="13.5" customHeight="1">
      <c r="A243" s="293"/>
      <c r="B243" s="293"/>
      <c r="C243" s="293"/>
      <c r="D243" s="293"/>
      <c r="E243" s="293"/>
      <c r="F243" s="293"/>
      <c r="G243" s="9"/>
      <c r="H243" s="9"/>
      <c r="I243" s="9"/>
      <c r="J243" s="480"/>
      <c r="K243" s="9"/>
      <c r="L243" s="9"/>
      <c r="M243" s="9"/>
      <c r="N243" s="9"/>
      <c r="O243" s="8"/>
      <c r="P243" s="8"/>
      <c r="Q243" s="9"/>
      <c r="R243" s="10"/>
      <c r="S243" s="9"/>
      <c r="T243" s="9"/>
      <c r="U243" s="9"/>
      <c r="V243" s="9"/>
      <c r="W243" s="9"/>
      <c r="X243" s="9"/>
      <c r="Y243" s="9"/>
      <c r="Z243" s="9"/>
    </row>
    <row r="244" spans="1:26" ht="13.5" customHeight="1">
      <c r="A244" s="293"/>
      <c r="B244" s="293"/>
      <c r="C244" s="293"/>
      <c r="D244" s="293"/>
      <c r="E244" s="293"/>
      <c r="F244" s="293"/>
      <c r="G244" s="9"/>
      <c r="H244" s="9"/>
      <c r="I244" s="9"/>
      <c r="J244" s="480"/>
      <c r="K244" s="9"/>
      <c r="L244" s="9"/>
      <c r="M244" s="9"/>
      <c r="N244" s="9"/>
      <c r="O244" s="8"/>
      <c r="P244" s="8"/>
      <c r="Q244" s="9"/>
      <c r="R244" s="10"/>
      <c r="S244" s="9"/>
      <c r="T244" s="9"/>
      <c r="U244" s="9"/>
      <c r="V244" s="9"/>
      <c r="W244" s="9"/>
      <c r="X244" s="9"/>
      <c r="Y244" s="9"/>
      <c r="Z244" s="9"/>
    </row>
    <row r="245" spans="1:26" ht="13.5" customHeight="1">
      <c r="A245" s="293"/>
      <c r="B245" s="293"/>
      <c r="C245" s="293"/>
      <c r="D245" s="293"/>
      <c r="E245" s="293"/>
      <c r="F245" s="293"/>
      <c r="G245" s="9"/>
      <c r="H245" s="9"/>
      <c r="I245" s="9"/>
      <c r="J245" s="480"/>
      <c r="K245" s="9"/>
      <c r="L245" s="9"/>
      <c r="M245" s="9"/>
      <c r="N245" s="9"/>
      <c r="O245" s="8"/>
      <c r="P245" s="8"/>
      <c r="Q245" s="9"/>
      <c r="R245" s="10"/>
      <c r="S245" s="9"/>
      <c r="T245" s="9"/>
      <c r="U245" s="9"/>
      <c r="V245" s="9"/>
      <c r="W245" s="9"/>
      <c r="X245" s="9"/>
      <c r="Y245" s="9"/>
      <c r="Z245" s="9"/>
    </row>
    <row r="246" spans="1:26" ht="13.5" customHeight="1">
      <c r="A246" s="293"/>
      <c r="B246" s="293"/>
      <c r="C246" s="293"/>
      <c r="D246" s="293"/>
      <c r="E246" s="293"/>
      <c r="F246" s="293"/>
      <c r="G246" s="9"/>
      <c r="H246" s="9"/>
      <c r="I246" s="9"/>
      <c r="J246" s="480"/>
      <c r="K246" s="9"/>
      <c r="L246" s="9"/>
      <c r="M246" s="9"/>
      <c r="N246" s="9"/>
      <c r="O246" s="8"/>
      <c r="P246" s="8"/>
      <c r="Q246" s="9"/>
      <c r="R246" s="10"/>
      <c r="S246" s="9"/>
      <c r="T246" s="9"/>
      <c r="U246" s="9"/>
      <c r="V246" s="9"/>
      <c r="W246" s="9"/>
      <c r="X246" s="9"/>
      <c r="Y246" s="9"/>
      <c r="Z246" s="9"/>
    </row>
    <row r="247" spans="1:26" ht="13.5" customHeight="1">
      <c r="A247" s="293"/>
      <c r="B247" s="293"/>
      <c r="C247" s="293"/>
      <c r="D247" s="293"/>
      <c r="E247" s="293"/>
      <c r="F247" s="293"/>
      <c r="G247" s="9"/>
      <c r="H247" s="9"/>
      <c r="I247" s="9"/>
      <c r="J247" s="480"/>
      <c r="K247" s="9"/>
      <c r="L247" s="9"/>
      <c r="M247" s="9"/>
      <c r="N247" s="9"/>
      <c r="O247" s="8"/>
      <c r="P247" s="8"/>
      <c r="Q247" s="9"/>
      <c r="R247" s="10"/>
      <c r="S247" s="9"/>
      <c r="T247" s="9"/>
      <c r="U247" s="9"/>
      <c r="V247" s="9"/>
      <c r="W247" s="9"/>
      <c r="X247" s="9"/>
      <c r="Y247" s="9"/>
      <c r="Z247" s="9"/>
    </row>
    <row r="248" spans="1:26" ht="13.5" customHeight="1">
      <c r="A248" s="293"/>
      <c r="B248" s="293"/>
      <c r="C248" s="293"/>
      <c r="D248" s="293"/>
      <c r="E248" s="293"/>
      <c r="F248" s="293"/>
      <c r="G248" s="9"/>
      <c r="H248" s="9"/>
      <c r="I248" s="9"/>
      <c r="J248" s="480"/>
      <c r="K248" s="9"/>
      <c r="L248" s="9"/>
      <c r="M248" s="9"/>
      <c r="N248" s="9"/>
      <c r="O248" s="8"/>
      <c r="P248" s="8"/>
      <c r="Q248" s="9"/>
      <c r="R248" s="10"/>
      <c r="S248" s="9"/>
      <c r="T248" s="9"/>
      <c r="U248" s="9"/>
      <c r="V248" s="9"/>
      <c r="W248" s="9"/>
      <c r="X248" s="9"/>
      <c r="Y248" s="9"/>
      <c r="Z248" s="9"/>
    </row>
    <row r="249" spans="1:26" ht="13.5" customHeight="1">
      <c r="A249" s="293"/>
      <c r="B249" s="293"/>
      <c r="C249" s="293"/>
      <c r="D249" s="293"/>
      <c r="E249" s="293"/>
      <c r="F249" s="293"/>
      <c r="G249" s="9"/>
      <c r="H249" s="9"/>
      <c r="I249" s="9"/>
      <c r="J249" s="480"/>
      <c r="K249" s="9"/>
      <c r="L249" s="9"/>
      <c r="M249" s="9"/>
      <c r="N249" s="9"/>
      <c r="O249" s="8"/>
      <c r="P249" s="8"/>
      <c r="Q249" s="9"/>
      <c r="R249" s="10"/>
      <c r="S249" s="9"/>
      <c r="T249" s="9"/>
      <c r="U249" s="9"/>
      <c r="V249" s="9"/>
      <c r="W249" s="9"/>
      <c r="X249" s="9"/>
      <c r="Y249" s="9"/>
      <c r="Z249" s="9"/>
    </row>
    <row r="250" spans="1:26" ht="13.5" customHeight="1">
      <c r="A250" s="293"/>
      <c r="B250" s="293"/>
      <c r="C250" s="293"/>
      <c r="D250" s="293"/>
      <c r="E250" s="293"/>
      <c r="F250" s="293"/>
      <c r="G250" s="9"/>
      <c r="H250" s="9"/>
      <c r="I250" s="9"/>
      <c r="J250" s="480"/>
      <c r="K250" s="9"/>
      <c r="L250" s="9"/>
      <c r="M250" s="9"/>
      <c r="N250" s="9"/>
      <c r="O250" s="8"/>
      <c r="P250" s="8"/>
      <c r="Q250" s="9"/>
      <c r="R250" s="10"/>
      <c r="S250" s="9"/>
      <c r="T250" s="9"/>
      <c r="U250" s="9"/>
      <c r="V250" s="9"/>
      <c r="W250" s="9"/>
      <c r="X250" s="9"/>
      <c r="Y250" s="9"/>
      <c r="Z250" s="9"/>
    </row>
    <row r="251" spans="1:26" ht="13.5" customHeight="1">
      <c r="A251" s="293"/>
      <c r="B251" s="293"/>
      <c r="C251" s="293"/>
      <c r="D251" s="293"/>
      <c r="E251" s="293"/>
      <c r="F251" s="293"/>
      <c r="G251" s="9"/>
      <c r="H251" s="9"/>
      <c r="I251" s="9"/>
      <c r="J251" s="480"/>
      <c r="K251" s="9"/>
      <c r="L251" s="9"/>
      <c r="M251" s="9"/>
      <c r="N251" s="9"/>
      <c r="O251" s="8"/>
      <c r="P251" s="8"/>
      <c r="Q251" s="9"/>
      <c r="R251" s="10"/>
      <c r="S251" s="9"/>
      <c r="T251" s="9"/>
      <c r="U251" s="9"/>
      <c r="V251" s="9"/>
      <c r="W251" s="9"/>
      <c r="X251" s="9"/>
      <c r="Y251" s="9"/>
      <c r="Z251" s="9"/>
    </row>
    <row r="252" spans="1:26" ht="13.5" customHeight="1">
      <c r="A252" s="293"/>
      <c r="B252" s="293"/>
      <c r="C252" s="293"/>
      <c r="D252" s="293"/>
      <c r="E252" s="293"/>
      <c r="F252" s="293"/>
      <c r="G252" s="9"/>
      <c r="H252" s="9"/>
      <c r="I252" s="9"/>
      <c r="J252" s="480"/>
      <c r="K252" s="9"/>
      <c r="L252" s="9"/>
      <c r="M252" s="9"/>
      <c r="N252" s="9"/>
      <c r="O252" s="8"/>
      <c r="P252" s="8"/>
      <c r="Q252" s="9"/>
      <c r="R252" s="10"/>
      <c r="S252" s="9"/>
      <c r="T252" s="9"/>
      <c r="U252" s="9"/>
      <c r="V252" s="9"/>
      <c r="W252" s="9"/>
      <c r="X252" s="9"/>
      <c r="Y252" s="9"/>
      <c r="Z252" s="9"/>
    </row>
    <row r="253" spans="1:26" ht="13.5" customHeight="1">
      <c r="A253" s="293"/>
      <c r="B253" s="293"/>
      <c r="C253" s="293"/>
      <c r="D253" s="293"/>
      <c r="E253" s="293"/>
      <c r="F253" s="293"/>
      <c r="G253" s="9"/>
      <c r="H253" s="9"/>
      <c r="I253" s="9"/>
      <c r="J253" s="480"/>
      <c r="K253" s="9"/>
      <c r="L253" s="9"/>
      <c r="M253" s="9"/>
      <c r="N253" s="9"/>
      <c r="O253" s="8"/>
      <c r="P253" s="8"/>
      <c r="Q253" s="9"/>
      <c r="R253" s="10"/>
      <c r="S253" s="9"/>
      <c r="T253" s="9"/>
      <c r="U253" s="9"/>
      <c r="V253" s="9"/>
      <c r="W253" s="9"/>
      <c r="X253" s="9"/>
      <c r="Y253" s="9"/>
      <c r="Z253" s="9"/>
    </row>
    <row r="254" spans="1:26" ht="13.5" customHeight="1">
      <c r="A254" s="293"/>
      <c r="B254" s="293"/>
      <c r="C254" s="293"/>
      <c r="D254" s="293"/>
      <c r="E254" s="293"/>
      <c r="F254" s="293"/>
      <c r="G254" s="9"/>
      <c r="H254" s="9"/>
      <c r="I254" s="9"/>
      <c r="J254" s="480"/>
      <c r="K254" s="9"/>
      <c r="L254" s="9"/>
      <c r="M254" s="9"/>
      <c r="N254" s="9"/>
      <c r="O254" s="8"/>
      <c r="P254" s="8"/>
      <c r="Q254" s="9"/>
      <c r="R254" s="10"/>
      <c r="S254" s="9"/>
      <c r="T254" s="9"/>
      <c r="U254" s="9"/>
      <c r="V254" s="9"/>
      <c r="W254" s="9"/>
      <c r="X254" s="9"/>
      <c r="Y254" s="9"/>
      <c r="Z254" s="9"/>
    </row>
    <row r="255" spans="1:26" ht="13.5" customHeight="1">
      <c r="A255" s="293"/>
      <c r="B255" s="293"/>
      <c r="C255" s="293"/>
      <c r="D255" s="293"/>
      <c r="E255" s="293"/>
      <c r="F255" s="293"/>
      <c r="G255" s="9"/>
      <c r="H255" s="9"/>
      <c r="I255" s="9"/>
      <c r="J255" s="480"/>
      <c r="K255" s="9"/>
      <c r="L255" s="9"/>
      <c r="M255" s="9"/>
      <c r="N255" s="9"/>
      <c r="O255" s="8"/>
      <c r="P255" s="8"/>
      <c r="Q255" s="9"/>
      <c r="R255" s="10"/>
      <c r="S255" s="9"/>
      <c r="T255" s="9"/>
      <c r="U255" s="9"/>
      <c r="V255" s="9"/>
      <c r="W255" s="9"/>
      <c r="X255" s="9"/>
      <c r="Y255" s="9"/>
      <c r="Z255" s="9"/>
    </row>
    <row r="256" spans="1:26" ht="13.5" customHeight="1">
      <c r="A256" s="293"/>
      <c r="B256" s="293"/>
      <c r="C256" s="293"/>
      <c r="D256" s="293"/>
      <c r="E256" s="293"/>
      <c r="F256" s="293"/>
      <c r="G256" s="9"/>
      <c r="H256" s="9"/>
      <c r="I256" s="9"/>
      <c r="J256" s="480"/>
      <c r="K256" s="9"/>
      <c r="L256" s="9"/>
      <c r="M256" s="9"/>
      <c r="N256" s="9"/>
      <c r="O256" s="8"/>
      <c r="P256" s="8"/>
      <c r="Q256" s="9"/>
      <c r="R256" s="10"/>
      <c r="S256" s="9"/>
      <c r="T256" s="9"/>
      <c r="U256" s="9"/>
      <c r="V256" s="9"/>
      <c r="W256" s="9"/>
      <c r="X256" s="9"/>
      <c r="Y256" s="9"/>
      <c r="Z256" s="9"/>
    </row>
    <row r="257" spans="1:26" ht="13.5" customHeight="1">
      <c r="A257" s="293"/>
      <c r="B257" s="293"/>
      <c r="C257" s="293"/>
      <c r="D257" s="293"/>
      <c r="E257" s="293"/>
      <c r="F257" s="293"/>
      <c r="G257" s="9"/>
      <c r="H257" s="9"/>
      <c r="I257" s="9"/>
      <c r="J257" s="480"/>
      <c r="K257" s="9"/>
      <c r="L257" s="9"/>
      <c r="M257" s="9"/>
      <c r="N257" s="9"/>
      <c r="O257" s="8"/>
      <c r="P257" s="8"/>
      <c r="Q257" s="9"/>
      <c r="R257" s="10"/>
      <c r="S257" s="9"/>
      <c r="T257" s="9"/>
      <c r="U257" s="9"/>
      <c r="V257" s="9"/>
      <c r="W257" s="9"/>
      <c r="X257" s="9"/>
      <c r="Y257" s="9"/>
      <c r="Z257" s="9"/>
    </row>
    <row r="258" spans="1:26" ht="13.5" customHeight="1">
      <c r="A258" s="293"/>
      <c r="B258" s="293"/>
      <c r="C258" s="293"/>
      <c r="D258" s="293"/>
      <c r="E258" s="293"/>
      <c r="F258" s="293"/>
      <c r="G258" s="9"/>
      <c r="H258" s="9"/>
      <c r="I258" s="9"/>
      <c r="J258" s="480"/>
      <c r="K258" s="9"/>
      <c r="L258" s="9"/>
      <c r="M258" s="9"/>
      <c r="N258" s="9"/>
      <c r="O258" s="8"/>
      <c r="P258" s="8"/>
      <c r="Q258" s="9"/>
      <c r="R258" s="10"/>
      <c r="S258" s="9"/>
      <c r="T258" s="9"/>
      <c r="U258" s="9"/>
      <c r="V258" s="9"/>
      <c r="W258" s="9"/>
      <c r="X258" s="9"/>
      <c r="Y258" s="9"/>
      <c r="Z258" s="9"/>
    </row>
    <row r="259" spans="1:26" ht="13.5" customHeight="1">
      <c r="A259" s="293"/>
      <c r="B259" s="293"/>
      <c r="C259" s="293"/>
      <c r="D259" s="293"/>
      <c r="E259" s="293"/>
      <c r="F259" s="293"/>
      <c r="G259" s="9"/>
      <c r="H259" s="9"/>
      <c r="I259" s="9"/>
      <c r="J259" s="480"/>
      <c r="K259" s="9"/>
      <c r="L259" s="9"/>
      <c r="M259" s="9"/>
      <c r="N259" s="9"/>
      <c r="O259" s="8"/>
      <c r="P259" s="8"/>
      <c r="Q259" s="9"/>
      <c r="R259" s="10"/>
      <c r="S259" s="9"/>
      <c r="T259" s="9"/>
      <c r="U259" s="9"/>
      <c r="V259" s="9"/>
      <c r="W259" s="9"/>
      <c r="X259" s="9"/>
      <c r="Y259" s="9"/>
      <c r="Z259" s="9"/>
    </row>
    <row r="260" spans="1:26" ht="13.5" customHeight="1">
      <c r="A260" s="293"/>
      <c r="B260" s="293"/>
      <c r="C260" s="293"/>
      <c r="D260" s="293"/>
      <c r="E260" s="293"/>
      <c r="F260" s="293"/>
      <c r="G260" s="9"/>
      <c r="H260" s="9"/>
      <c r="I260" s="9"/>
      <c r="J260" s="480"/>
      <c r="K260" s="9"/>
      <c r="L260" s="9"/>
      <c r="M260" s="9"/>
      <c r="N260" s="9"/>
      <c r="O260" s="8"/>
      <c r="P260" s="8"/>
      <c r="Q260" s="9"/>
      <c r="R260" s="10"/>
      <c r="S260" s="9"/>
      <c r="T260" s="9"/>
      <c r="U260" s="9"/>
      <c r="V260" s="9"/>
      <c r="W260" s="9"/>
      <c r="X260" s="9"/>
      <c r="Y260" s="9"/>
      <c r="Z260" s="9"/>
    </row>
    <row r="261" spans="1:26" ht="13.5" customHeight="1">
      <c r="A261" s="293"/>
      <c r="B261" s="293"/>
      <c r="C261" s="293"/>
      <c r="D261" s="293"/>
      <c r="E261" s="293"/>
      <c r="F261" s="293"/>
      <c r="G261" s="9"/>
      <c r="H261" s="9"/>
      <c r="I261" s="9"/>
      <c r="J261" s="480"/>
      <c r="K261" s="9"/>
      <c r="L261" s="9"/>
      <c r="M261" s="9"/>
      <c r="N261" s="9"/>
      <c r="O261" s="8"/>
      <c r="P261" s="8"/>
      <c r="Q261" s="9"/>
      <c r="R261" s="10"/>
      <c r="S261" s="9"/>
      <c r="T261" s="9"/>
      <c r="U261" s="9"/>
      <c r="V261" s="9"/>
      <c r="W261" s="9"/>
      <c r="X261" s="9"/>
      <c r="Y261" s="9"/>
      <c r="Z261" s="9"/>
    </row>
    <row r="262" spans="1:26" ht="13.5" customHeight="1">
      <c r="A262" s="293"/>
      <c r="B262" s="293"/>
      <c r="C262" s="293"/>
      <c r="D262" s="293"/>
      <c r="E262" s="293"/>
      <c r="F262" s="293"/>
      <c r="G262" s="9"/>
      <c r="H262" s="9"/>
      <c r="I262" s="9"/>
      <c r="J262" s="480"/>
      <c r="K262" s="9"/>
      <c r="L262" s="9"/>
      <c r="M262" s="9"/>
      <c r="N262" s="9"/>
      <c r="O262" s="8"/>
      <c r="P262" s="8"/>
      <c r="Q262" s="9"/>
      <c r="R262" s="10"/>
      <c r="S262" s="9"/>
      <c r="T262" s="9"/>
      <c r="U262" s="9"/>
      <c r="V262" s="9"/>
      <c r="W262" s="9"/>
      <c r="X262" s="9"/>
      <c r="Y262" s="9"/>
      <c r="Z262" s="9"/>
    </row>
    <row r="263" spans="1:26" ht="13.5" customHeight="1">
      <c r="A263" s="293"/>
      <c r="B263" s="293"/>
      <c r="C263" s="293"/>
      <c r="D263" s="293"/>
      <c r="E263" s="293"/>
      <c r="F263" s="293"/>
      <c r="G263" s="9"/>
      <c r="H263" s="9"/>
      <c r="I263" s="9"/>
      <c r="J263" s="480"/>
      <c r="K263" s="9"/>
      <c r="L263" s="9"/>
      <c r="M263" s="9"/>
      <c r="N263" s="9"/>
      <c r="O263" s="8"/>
      <c r="P263" s="8"/>
      <c r="Q263" s="9"/>
      <c r="R263" s="10"/>
      <c r="S263" s="9"/>
      <c r="T263" s="9"/>
      <c r="U263" s="9"/>
      <c r="V263" s="9"/>
      <c r="W263" s="9"/>
      <c r="X263" s="9"/>
      <c r="Y263" s="9"/>
      <c r="Z263" s="9"/>
    </row>
    <row r="264" spans="1:26" ht="13.5" customHeight="1">
      <c r="A264" s="293"/>
      <c r="B264" s="293"/>
      <c r="C264" s="293"/>
      <c r="D264" s="293"/>
      <c r="E264" s="293"/>
      <c r="F264" s="293"/>
      <c r="G264" s="9"/>
      <c r="H264" s="9"/>
      <c r="I264" s="9"/>
      <c r="J264" s="480"/>
      <c r="K264" s="9"/>
      <c r="L264" s="9"/>
      <c r="M264" s="9"/>
      <c r="N264" s="9"/>
      <c r="O264" s="8"/>
      <c r="P264" s="8"/>
      <c r="Q264" s="9"/>
      <c r="R264" s="10"/>
      <c r="S264" s="9"/>
      <c r="T264" s="9"/>
      <c r="U264" s="9"/>
      <c r="V264" s="9"/>
      <c r="W264" s="9"/>
      <c r="X264" s="9"/>
      <c r="Y264" s="9"/>
      <c r="Z264" s="9"/>
    </row>
    <row r="265" spans="1:26" ht="13.5" customHeight="1">
      <c r="A265" s="293"/>
      <c r="B265" s="293"/>
      <c r="C265" s="293"/>
      <c r="D265" s="293"/>
      <c r="E265" s="293"/>
      <c r="F265" s="293"/>
      <c r="G265" s="9"/>
      <c r="H265" s="9"/>
      <c r="I265" s="9"/>
      <c r="J265" s="480"/>
      <c r="K265" s="9"/>
      <c r="L265" s="9"/>
      <c r="M265" s="9"/>
      <c r="N265" s="9"/>
      <c r="O265" s="8"/>
      <c r="P265" s="8"/>
      <c r="Q265" s="9"/>
      <c r="R265" s="10"/>
      <c r="S265" s="9"/>
      <c r="T265" s="9"/>
      <c r="U265" s="9"/>
      <c r="V265" s="9"/>
      <c r="W265" s="9"/>
      <c r="X265" s="9"/>
      <c r="Y265" s="9"/>
      <c r="Z265" s="9"/>
    </row>
    <row r="266" spans="1:26" ht="13.5" customHeight="1">
      <c r="A266" s="293"/>
      <c r="B266" s="293"/>
      <c r="C266" s="293"/>
      <c r="D266" s="293"/>
      <c r="E266" s="293"/>
      <c r="F266" s="293"/>
      <c r="G266" s="9"/>
      <c r="H266" s="9"/>
      <c r="I266" s="9"/>
      <c r="J266" s="480"/>
      <c r="K266" s="9"/>
      <c r="L266" s="9"/>
      <c r="M266" s="9"/>
      <c r="N266" s="9"/>
      <c r="O266" s="8"/>
      <c r="P266" s="8"/>
      <c r="Q266" s="9"/>
      <c r="R266" s="10"/>
      <c r="S266" s="9"/>
      <c r="T266" s="9"/>
      <c r="U266" s="9"/>
      <c r="V266" s="9"/>
      <c r="W266" s="9"/>
      <c r="X266" s="9"/>
      <c r="Y266" s="9"/>
      <c r="Z266" s="9"/>
    </row>
    <row r="267" spans="1:26" ht="13.5" customHeight="1">
      <c r="A267" s="293"/>
      <c r="B267" s="293"/>
      <c r="C267" s="293"/>
      <c r="D267" s="293"/>
      <c r="E267" s="293"/>
      <c r="F267" s="293"/>
      <c r="G267" s="9"/>
      <c r="H267" s="9"/>
      <c r="I267" s="9"/>
      <c r="J267" s="480"/>
      <c r="K267" s="9"/>
      <c r="L267" s="9"/>
      <c r="M267" s="9"/>
      <c r="N267" s="9"/>
      <c r="O267" s="8"/>
      <c r="P267" s="8"/>
      <c r="Q267" s="9"/>
      <c r="R267" s="10"/>
      <c r="S267" s="9"/>
      <c r="T267" s="9"/>
      <c r="U267" s="9"/>
      <c r="V267" s="9"/>
      <c r="W267" s="9"/>
      <c r="X267" s="9"/>
      <c r="Y267" s="9"/>
      <c r="Z267" s="9"/>
    </row>
    <row r="268" spans="1:26" ht="13.5" customHeight="1">
      <c r="A268" s="293"/>
      <c r="B268" s="293"/>
      <c r="C268" s="293"/>
      <c r="D268" s="293"/>
      <c r="E268" s="293"/>
      <c r="F268" s="293"/>
      <c r="G268" s="9"/>
      <c r="H268" s="9"/>
      <c r="I268" s="9"/>
      <c r="J268" s="480"/>
      <c r="K268" s="9"/>
      <c r="L268" s="9"/>
      <c r="M268" s="9"/>
      <c r="N268" s="9"/>
      <c r="O268" s="8"/>
      <c r="P268" s="8"/>
      <c r="Q268" s="9"/>
      <c r="R268" s="10"/>
      <c r="S268" s="9"/>
      <c r="T268" s="9"/>
      <c r="U268" s="9"/>
      <c r="V268" s="9"/>
      <c r="W268" s="9"/>
      <c r="X268" s="9"/>
      <c r="Y268" s="9"/>
      <c r="Z268" s="9"/>
    </row>
    <row r="269" spans="1:26" ht="13.5" customHeight="1">
      <c r="A269" s="293"/>
      <c r="B269" s="293"/>
      <c r="C269" s="293"/>
      <c r="D269" s="293"/>
      <c r="E269" s="293"/>
      <c r="F269" s="293"/>
      <c r="G269" s="9"/>
      <c r="H269" s="9"/>
      <c r="I269" s="9"/>
      <c r="J269" s="480"/>
      <c r="K269" s="9"/>
      <c r="L269" s="9"/>
      <c r="M269" s="9"/>
      <c r="N269" s="9"/>
      <c r="O269" s="8"/>
      <c r="P269" s="8"/>
      <c r="Q269" s="9"/>
      <c r="R269" s="10"/>
      <c r="S269" s="9"/>
      <c r="T269" s="9"/>
      <c r="U269" s="9"/>
      <c r="V269" s="9"/>
      <c r="W269" s="9"/>
      <c r="X269" s="9"/>
      <c r="Y269" s="9"/>
      <c r="Z269" s="9"/>
    </row>
    <row r="270" spans="1:26" ht="13.5" customHeight="1">
      <c r="A270" s="293"/>
      <c r="B270" s="293"/>
      <c r="C270" s="293"/>
      <c r="D270" s="293"/>
      <c r="E270" s="293"/>
      <c r="F270" s="293"/>
      <c r="G270" s="9"/>
      <c r="H270" s="9"/>
      <c r="I270" s="9"/>
      <c r="J270" s="480"/>
      <c r="K270" s="9"/>
      <c r="L270" s="9"/>
      <c r="M270" s="9"/>
      <c r="N270" s="9"/>
      <c r="O270" s="8"/>
      <c r="P270" s="8"/>
      <c r="Q270" s="9"/>
      <c r="R270" s="10"/>
      <c r="S270" s="9"/>
      <c r="T270" s="9"/>
      <c r="U270" s="9"/>
      <c r="V270" s="9"/>
      <c r="W270" s="9"/>
      <c r="X270" s="9"/>
      <c r="Y270" s="9"/>
      <c r="Z270" s="9"/>
    </row>
    <row r="271" spans="1:26" ht="13.5" customHeight="1">
      <c r="A271" s="293"/>
      <c r="B271" s="293"/>
      <c r="C271" s="293"/>
      <c r="D271" s="293"/>
      <c r="E271" s="293"/>
      <c r="F271" s="293"/>
      <c r="G271" s="9"/>
      <c r="H271" s="9"/>
      <c r="I271" s="9"/>
      <c r="J271" s="480"/>
      <c r="K271" s="9"/>
      <c r="L271" s="9"/>
      <c r="M271" s="9"/>
      <c r="N271" s="9"/>
      <c r="O271" s="8"/>
      <c r="P271" s="8"/>
      <c r="Q271" s="9"/>
      <c r="R271" s="10"/>
      <c r="S271" s="9"/>
      <c r="T271" s="9"/>
      <c r="U271" s="9"/>
      <c r="V271" s="9"/>
      <c r="W271" s="9"/>
      <c r="X271" s="9"/>
      <c r="Y271" s="9"/>
      <c r="Z271" s="9"/>
    </row>
    <row r="272" spans="1:26" ht="13.5" customHeight="1">
      <c r="A272" s="293"/>
      <c r="B272" s="293"/>
      <c r="C272" s="293"/>
      <c r="D272" s="293"/>
      <c r="E272" s="293"/>
      <c r="F272" s="293"/>
      <c r="G272" s="9"/>
      <c r="H272" s="9"/>
      <c r="I272" s="9"/>
      <c r="J272" s="480"/>
      <c r="K272" s="9"/>
      <c r="L272" s="9"/>
      <c r="M272" s="9"/>
      <c r="N272" s="9"/>
      <c r="O272" s="8"/>
      <c r="P272" s="8"/>
      <c r="Q272" s="9"/>
      <c r="R272" s="10"/>
      <c r="S272" s="9"/>
      <c r="T272" s="9"/>
      <c r="U272" s="9"/>
      <c r="V272" s="9"/>
      <c r="W272" s="9"/>
      <c r="X272" s="9"/>
      <c r="Y272" s="9"/>
      <c r="Z272" s="9"/>
    </row>
    <row r="273" spans="1:26" ht="13.5" customHeight="1">
      <c r="A273" s="293"/>
      <c r="B273" s="293"/>
      <c r="C273" s="293"/>
      <c r="D273" s="293"/>
      <c r="E273" s="293"/>
      <c r="F273" s="293"/>
      <c r="G273" s="9"/>
      <c r="H273" s="9"/>
      <c r="I273" s="9"/>
      <c r="J273" s="480"/>
      <c r="K273" s="9"/>
      <c r="L273" s="9"/>
      <c r="M273" s="9"/>
      <c r="N273" s="9"/>
      <c r="O273" s="8"/>
      <c r="P273" s="8"/>
      <c r="Q273" s="9"/>
      <c r="R273" s="10"/>
      <c r="S273" s="9"/>
      <c r="T273" s="9"/>
      <c r="U273" s="9"/>
      <c r="V273" s="9"/>
      <c r="W273" s="9"/>
      <c r="X273" s="9"/>
      <c r="Y273" s="9"/>
      <c r="Z273" s="9"/>
    </row>
    <row r="274" spans="1:26" ht="13.5" customHeight="1">
      <c r="A274" s="293"/>
      <c r="B274" s="293"/>
      <c r="C274" s="293"/>
      <c r="D274" s="293"/>
      <c r="E274" s="293"/>
      <c r="F274" s="293"/>
      <c r="G274" s="9"/>
      <c r="H274" s="9"/>
      <c r="I274" s="9"/>
      <c r="J274" s="480"/>
      <c r="K274" s="9"/>
      <c r="L274" s="9"/>
      <c r="M274" s="9"/>
      <c r="N274" s="9"/>
      <c r="O274" s="8"/>
      <c r="P274" s="8"/>
      <c r="Q274" s="9"/>
      <c r="R274" s="10"/>
      <c r="S274" s="9"/>
      <c r="T274" s="9"/>
      <c r="U274" s="9"/>
      <c r="V274" s="9"/>
      <c r="W274" s="9"/>
      <c r="X274" s="9"/>
      <c r="Y274" s="9"/>
      <c r="Z274" s="9"/>
    </row>
    <row r="275" spans="1:26" ht="13.5" customHeight="1">
      <c r="A275" s="293"/>
      <c r="B275" s="293"/>
      <c r="C275" s="293"/>
      <c r="D275" s="293"/>
      <c r="E275" s="293"/>
      <c r="F275" s="293"/>
      <c r="G275" s="9"/>
      <c r="H275" s="9"/>
      <c r="I275" s="9"/>
      <c r="J275" s="480"/>
      <c r="K275" s="9"/>
      <c r="L275" s="9"/>
      <c r="M275" s="9"/>
      <c r="N275" s="9"/>
      <c r="O275" s="8"/>
      <c r="P275" s="8"/>
      <c r="Q275" s="9"/>
      <c r="R275" s="10"/>
      <c r="S275" s="9"/>
      <c r="T275" s="9"/>
      <c r="U275" s="9"/>
      <c r="V275" s="9"/>
      <c r="W275" s="9"/>
      <c r="X275" s="9"/>
      <c r="Y275" s="9"/>
      <c r="Z275" s="9"/>
    </row>
    <row r="276" spans="1:26" ht="13.5" customHeight="1">
      <c r="A276" s="293"/>
      <c r="B276" s="293"/>
      <c r="C276" s="293"/>
      <c r="D276" s="293"/>
      <c r="E276" s="293"/>
      <c r="F276" s="293"/>
      <c r="G276" s="9"/>
      <c r="H276" s="9"/>
      <c r="I276" s="9"/>
      <c r="J276" s="480"/>
      <c r="K276" s="9"/>
      <c r="L276" s="9"/>
      <c r="M276" s="9"/>
      <c r="N276" s="9"/>
      <c r="O276" s="8"/>
      <c r="P276" s="8"/>
      <c r="Q276" s="9"/>
      <c r="R276" s="10"/>
      <c r="S276" s="9"/>
      <c r="T276" s="9"/>
      <c r="U276" s="9"/>
      <c r="V276" s="9"/>
      <c r="W276" s="9"/>
      <c r="X276" s="9"/>
      <c r="Y276" s="9"/>
      <c r="Z276" s="9"/>
    </row>
    <row r="277" spans="1:26" ht="13.5" customHeight="1">
      <c r="A277" s="293"/>
      <c r="B277" s="293"/>
      <c r="C277" s="293"/>
      <c r="D277" s="293"/>
      <c r="E277" s="293"/>
      <c r="F277" s="293"/>
      <c r="G277" s="9"/>
      <c r="H277" s="9"/>
      <c r="I277" s="9"/>
      <c r="J277" s="480"/>
      <c r="K277" s="9"/>
      <c r="L277" s="9"/>
      <c r="M277" s="9"/>
      <c r="N277" s="9"/>
      <c r="O277" s="8"/>
      <c r="P277" s="8"/>
      <c r="Q277" s="9"/>
      <c r="R277" s="10"/>
      <c r="S277" s="9"/>
      <c r="T277" s="9"/>
      <c r="U277" s="9"/>
      <c r="V277" s="9"/>
      <c r="W277" s="9"/>
      <c r="X277" s="9"/>
      <c r="Y277" s="9"/>
      <c r="Z277" s="9"/>
    </row>
    <row r="278" spans="1:26" ht="13.5" customHeight="1">
      <c r="A278" s="293"/>
      <c r="B278" s="293"/>
      <c r="C278" s="293"/>
      <c r="D278" s="293"/>
      <c r="E278" s="293"/>
      <c r="F278" s="293"/>
      <c r="G278" s="9"/>
      <c r="H278" s="9"/>
      <c r="I278" s="9"/>
      <c r="J278" s="480"/>
      <c r="K278" s="9"/>
      <c r="L278" s="9"/>
      <c r="M278" s="9"/>
      <c r="N278" s="9"/>
      <c r="O278" s="8"/>
      <c r="P278" s="8"/>
      <c r="Q278" s="9"/>
      <c r="R278" s="10"/>
      <c r="S278" s="9"/>
      <c r="T278" s="9"/>
      <c r="U278" s="9"/>
      <c r="V278" s="9"/>
      <c r="W278" s="9"/>
      <c r="X278" s="9"/>
      <c r="Y278" s="9"/>
      <c r="Z278" s="9"/>
    </row>
    <row r="279" spans="1:26" ht="13.5" customHeight="1">
      <c r="A279" s="293"/>
      <c r="B279" s="293"/>
      <c r="C279" s="293"/>
      <c r="D279" s="293"/>
      <c r="E279" s="293"/>
      <c r="F279" s="293"/>
      <c r="G279" s="9"/>
      <c r="H279" s="9"/>
      <c r="I279" s="9"/>
      <c r="J279" s="480"/>
      <c r="K279" s="9"/>
      <c r="L279" s="9"/>
      <c r="M279" s="9"/>
      <c r="N279" s="9"/>
      <c r="O279" s="8"/>
      <c r="P279" s="8"/>
      <c r="Q279" s="9"/>
      <c r="R279" s="10"/>
      <c r="S279" s="9"/>
      <c r="T279" s="9"/>
      <c r="U279" s="9"/>
      <c r="V279" s="9"/>
      <c r="W279" s="9"/>
      <c r="X279" s="9"/>
      <c r="Y279" s="9"/>
      <c r="Z279" s="9"/>
    </row>
    <row r="280" spans="1:26" ht="13.5" customHeight="1">
      <c r="A280" s="293"/>
      <c r="B280" s="293"/>
      <c r="C280" s="293"/>
      <c r="D280" s="293"/>
      <c r="E280" s="293"/>
      <c r="F280" s="293"/>
      <c r="G280" s="9"/>
      <c r="H280" s="9"/>
      <c r="I280" s="9"/>
      <c r="J280" s="480"/>
      <c r="K280" s="9"/>
      <c r="L280" s="9"/>
      <c r="M280" s="9"/>
      <c r="N280" s="9"/>
      <c r="O280" s="8"/>
      <c r="P280" s="8"/>
      <c r="Q280" s="9"/>
      <c r="R280" s="10"/>
      <c r="S280" s="9"/>
      <c r="T280" s="9"/>
      <c r="U280" s="9"/>
      <c r="V280" s="9"/>
      <c r="W280" s="9"/>
      <c r="X280" s="9"/>
      <c r="Y280" s="9"/>
      <c r="Z280" s="9"/>
    </row>
    <row r="281" spans="1:26" ht="13.5" customHeight="1">
      <c r="A281" s="293"/>
      <c r="B281" s="293"/>
      <c r="C281" s="293"/>
      <c r="D281" s="293"/>
      <c r="E281" s="293"/>
      <c r="F281" s="293"/>
      <c r="G281" s="9"/>
      <c r="H281" s="9"/>
      <c r="I281" s="9"/>
      <c r="J281" s="480"/>
      <c r="K281" s="9"/>
      <c r="L281" s="9"/>
      <c r="M281" s="9"/>
      <c r="N281" s="9"/>
      <c r="O281" s="8"/>
      <c r="P281" s="8"/>
      <c r="Q281" s="9"/>
      <c r="R281" s="10"/>
      <c r="S281" s="9"/>
      <c r="T281" s="9"/>
      <c r="U281" s="9"/>
      <c r="V281" s="9"/>
      <c r="W281" s="9"/>
      <c r="X281" s="9"/>
      <c r="Y281" s="9"/>
      <c r="Z281" s="9"/>
    </row>
    <row r="282" spans="1:26" ht="13.5" customHeight="1">
      <c r="A282" s="293"/>
      <c r="B282" s="293"/>
      <c r="C282" s="293"/>
      <c r="D282" s="293"/>
      <c r="E282" s="293"/>
      <c r="F282" s="293"/>
      <c r="G282" s="9"/>
      <c r="H282" s="9"/>
      <c r="I282" s="9"/>
      <c r="J282" s="480"/>
      <c r="K282" s="9"/>
      <c r="L282" s="9"/>
      <c r="M282" s="9"/>
      <c r="N282" s="9"/>
      <c r="O282" s="8"/>
      <c r="P282" s="8"/>
      <c r="Q282" s="9"/>
      <c r="R282" s="10"/>
      <c r="S282" s="9"/>
      <c r="T282" s="9"/>
      <c r="U282" s="9"/>
      <c r="V282" s="9"/>
      <c r="W282" s="9"/>
      <c r="X282" s="9"/>
      <c r="Y282" s="9"/>
      <c r="Z282" s="9"/>
    </row>
    <row r="283" spans="1:26" ht="13.5" customHeight="1">
      <c r="A283" s="293"/>
      <c r="B283" s="293"/>
      <c r="C283" s="293"/>
      <c r="D283" s="293"/>
      <c r="E283" s="293"/>
      <c r="F283" s="293"/>
      <c r="G283" s="9"/>
      <c r="H283" s="9"/>
      <c r="I283" s="9"/>
      <c r="J283" s="480"/>
      <c r="K283" s="9"/>
      <c r="L283" s="9"/>
      <c r="M283" s="9"/>
      <c r="N283" s="9"/>
      <c r="O283" s="8"/>
      <c r="P283" s="8"/>
      <c r="Q283" s="9"/>
      <c r="R283" s="10"/>
      <c r="S283" s="9"/>
      <c r="T283" s="9"/>
      <c r="U283" s="9"/>
      <c r="V283" s="9"/>
      <c r="W283" s="9"/>
      <c r="X283" s="9"/>
      <c r="Y283" s="9"/>
      <c r="Z283" s="9"/>
    </row>
    <row r="284" spans="1:26" ht="13.5" customHeight="1">
      <c r="A284" s="293"/>
      <c r="B284" s="293"/>
      <c r="C284" s="293"/>
      <c r="D284" s="293"/>
      <c r="E284" s="293"/>
      <c r="F284" s="293"/>
      <c r="G284" s="9"/>
      <c r="H284" s="9"/>
      <c r="I284" s="9"/>
      <c r="J284" s="480"/>
      <c r="K284" s="9"/>
      <c r="L284" s="9"/>
      <c r="M284" s="9"/>
      <c r="N284" s="9"/>
      <c r="O284" s="8"/>
      <c r="P284" s="8"/>
      <c r="Q284" s="9"/>
      <c r="R284" s="10"/>
      <c r="S284" s="9"/>
      <c r="T284" s="9"/>
      <c r="U284" s="9"/>
      <c r="V284" s="9"/>
      <c r="W284" s="9"/>
      <c r="X284" s="9"/>
      <c r="Y284" s="9"/>
      <c r="Z284" s="9"/>
    </row>
    <row r="285" spans="1:26" ht="13.5" customHeight="1">
      <c r="A285" s="293"/>
      <c r="B285" s="293"/>
      <c r="C285" s="293"/>
      <c r="D285" s="293"/>
      <c r="E285" s="293"/>
      <c r="F285" s="293"/>
      <c r="G285" s="9"/>
      <c r="H285" s="9"/>
      <c r="I285" s="9"/>
      <c r="J285" s="480"/>
      <c r="K285" s="9"/>
      <c r="L285" s="9"/>
      <c r="M285" s="9"/>
      <c r="N285" s="9"/>
      <c r="O285" s="8"/>
      <c r="P285" s="8"/>
      <c r="Q285" s="9"/>
      <c r="R285" s="10"/>
      <c r="S285" s="9"/>
      <c r="T285" s="9"/>
      <c r="U285" s="9"/>
      <c r="V285" s="9"/>
      <c r="W285" s="9"/>
      <c r="X285" s="9"/>
      <c r="Y285" s="9"/>
      <c r="Z285" s="9"/>
    </row>
    <row r="286" spans="1:26" ht="13.5" customHeight="1">
      <c r="A286" s="293"/>
      <c r="B286" s="293"/>
      <c r="C286" s="293"/>
      <c r="D286" s="293"/>
      <c r="E286" s="293"/>
      <c r="F286" s="293"/>
      <c r="G286" s="9"/>
      <c r="H286" s="9"/>
      <c r="I286" s="9"/>
      <c r="J286" s="480"/>
      <c r="K286" s="9"/>
      <c r="L286" s="9"/>
      <c r="M286" s="9"/>
      <c r="N286" s="9"/>
      <c r="O286" s="8"/>
      <c r="P286" s="8"/>
      <c r="Q286" s="9"/>
      <c r="R286" s="10"/>
      <c r="S286" s="9"/>
      <c r="T286" s="9"/>
      <c r="U286" s="9"/>
      <c r="V286" s="9"/>
      <c r="W286" s="9"/>
      <c r="X286" s="9"/>
      <c r="Y286" s="9"/>
      <c r="Z286" s="9"/>
    </row>
    <row r="287" spans="1:26" ht="13.5" customHeight="1">
      <c r="A287" s="293"/>
      <c r="B287" s="293"/>
      <c r="C287" s="293"/>
      <c r="D287" s="293"/>
      <c r="E287" s="293"/>
      <c r="F287" s="293"/>
      <c r="G287" s="9"/>
      <c r="H287" s="9"/>
      <c r="I287" s="9"/>
      <c r="J287" s="480"/>
      <c r="K287" s="9"/>
      <c r="L287" s="9"/>
      <c r="M287" s="9"/>
      <c r="N287" s="9"/>
      <c r="O287" s="8"/>
      <c r="P287" s="8"/>
      <c r="Q287" s="9"/>
      <c r="R287" s="10"/>
      <c r="S287" s="9"/>
      <c r="T287" s="9"/>
      <c r="U287" s="9"/>
      <c r="V287" s="9"/>
      <c r="W287" s="9"/>
      <c r="X287" s="9"/>
      <c r="Y287" s="9"/>
      <c r="Z287" s="9"/>
    </row>
    <row r="288" spans="1:26" ht="13.5" customHeight="1">
      <c r="A288" s="293"/>
      <c r="B288" s="293"/>
      <c r="C288" s="293"/>
      <c r="D288" s="293"/>
      <c r="E288" s="293"/>
      <c r="F288" s="293"/>
      <c r="G288" s="9"/>
      <c r="H288" s="9"/>
      <c r="I288" s="9"/>
      <c r="J288" s="480"/>
      <c r="K288" s="9"/>
      <c r="L288" s="9"/>
      <c r="M288" s="9"/>
      <c r="N288" s="9"/>
      <c r="O288" s="8"/>
      <c r="P288" s="8"/>
      <c r="Q288" s="9"/>
      <c r="R288" s="10"/>
      <c r="S288" s="9"/>
      <c r="T288" s="9"/>
      <c r="U288" s="9"/>
      <c r="V288" s="9"/>
      <c r="W288" s="9"/>
      <c r="X288" s="9"/>
      <c r="Y288" s="9"/>
      <c r="Z288" s="9"/>
    </row>
    <row r="289" spans="1:26" ht="13.5" customHeight="1">
      <c r="A289" s="293"/>
      <c r="B289" s="293"/>
      <c r="C289" s="293"/>
      <c r="D289" s="293"/>
      <c r="E289" s="293"/>
      <c r="F289" s="293"/>
      <c r="G289" s="9"/>
      <c r="H289" s="9"/>
      <c r="I289" s="9"/>
      <c r="J289" s="480"/>
      <c r="K289" s="9"/>
      <c r="L289" s="9"/>
      <c r="M289" s="9"/>
      <c r="N289" s="9"/>
      <c r="O289" s="8"/>
      <c r="P289" s="8"/>
      <c r="Q289" s="9"/>
      <c r="R289" s="10"/>
      <c r="S289" s="9"/>
      <c r="T289" s="9"/>
      <c r="U289" s="9"/>
      <c r="V289" s="9"/>
      <c r="W289" s="9"/>
      <c r="X289" s="9"/>
      <c r="Y289" s="9"/>
      <c r="Z289" s="9"/>
    </row>
    <row r="290" spans="1:26" ht="13.5" customHeight="1">
      <c r="A290" s="293"/>
      <c r="B290" s="293"/>
      <c r="C290" s="293"/>
      <c r="D290" s="293"/>
      <c r="E290" s="293"/>
      <c r="F290" s="293"/>
      <c r="G290" s="9"/>
      <c r="H290" s="9"/>
      <c r="I290" s="9"/>
      <c r="J290" s="480"/>
      <c r="K290" s="9"/>
      <c r="L290" s="9"/>
      <c r="M290" s="9"/>
      <c r="N290" s="9"/>
      <c r="O290" s="8"/>
      <c r="P290" s="8"/>
      <c r="Q290" s="9"/>
      <c r="R290" s="10"/>
      <c r="S290" s="9"/>
      <c r="T290" s="9"/>
      <c r="U290" s="9"/>
      <c r="V290" s="9"/>
      <c r="W290" s="9"/>
      <c r="X290" s="9"/>
      <c r="Y290" s="9"/>
      <c r="Z290" s="9"/>
    </row>
    <row r="291" spans="1:26" ht="13.5" customHeight="1">
      <c r="A291" s="293"/>
      <c r="B291" s="293"/>
      <c r="C291" s="293"/>
      <c r="D291" s="293"/>
      <c r="E291" s="293"/>
      <c r="F291" s="293"/>
      <c r="G291" s="9"/>
      <c r="H291" s="9"/>
      <c r="I291" s="9"/>
      <c r="J291" s="480"/>
      <c r="K291" s="9"/>
      <c r="L291" s="9"/>
      <c r="M291" s="9"/>
      <c r="N291" s="9"/>
      <c r="O291" s="8"/>
      <c r="P291" s="8"/>
      <c r="Q291" s="9"/>
      <c r="R291" s="10"/>
      <c r="S291" s="9"/>
      <c r="T291" s="9"/>
      <c r="U291" s="9"/>
      <c r="V291" s="9"/>
      <c r="W291" s="9"/>
      <c r="X291" s="9"/>
      <c r="Y291" s="9"/>
      <c r="Z291" s="9"/>
    </row>
    <row r="292" spans="1:26" ht="13.5" customHeight="1">
      <c r="A292" s="293"/>
      <c r="B292" s="293"/>
      <c r="C292" s="293"/>
      <c r="D292" s="293"/>
      <c r="E292" s="293"/>
      <c r="F292" s="293"/>
      <c r="G292" s="9"/>
      <c r="H292" s="9"/>
      <c r="I292" s="9"/>
      <c r="J292" s="480"/>
      <c r="K292" s="9"/>
      <c r="L292" s="9"/>
      <c r="M292" s="9"/>
      <c r="N292" s="9"/>
      <c r="O292" s="8"/>
      <c r="P292" s="8"/>
      <c r="Q292" s="9"/>
      <c r="R292" s="10"/>
      <c r="S292" s="9"/>
      <c r="T292" s="9"/>
      <c r="U292" s="9"/>
      <c r="V292" s="9"/>
      <c r="W292" s="9"/>
      <c r="X292" s="9"/>
      <c r="Y292" s="9"/>
      <c r="Z292" s="9"/>
    </row>
    <row r="293" spans="1:26" ht="13.5" customHeight="1">
      <c r="A293" s="293"/>
      <c r="B293" s="293"/>
      <c r="C293" s="293"/>
      <c r="D293" s="293"/>
      <c r="E293" s="293"/>
      <c r="F293" s="293"/>
      <c r="G293" s="9"/>
      <c r="H293" s="9"/>
      <c r="I293" s="9"/>
      <c r="J293" s="480"/>
      <c r="K293" s="9"/>
      <c r="L293" s="9"/>
      <c r="M293" s="9"/>
      <c r="N293" s="9"/>
      <c r="O293" s="8"/>
      <c r="P293" s="8"/>
      <c r="Q293" s="9"/>
      <c r="R293" s="10"/>
      <c r="S293" s="9"/>
      <c r="T293" s="9"/>
      <c r="U293" s="9"/>
      <c r="V293" s="9"/>
      <c r="W293" s="9"/>
      <c r="X293" s="9"/>
      <c r="Y293" s="9"/>
      <c r="Z293" s="9"/>
    </row>
    <row r="294" spans="1:26" ht="13.5" customHeight="1">
      <c r="A294" s="293"/>
      <c r="B294" s="293"/>
      <c r="C294" s="293"/>
      <c r="D294" s="293"/>
      <c r="E294" s="293"/>
      <c r="F294" s="293"/>
      <c r="G294" s="9"/>
      <c r="H294" s="9"/>
      <c r="I294" s="9"/>
      <c r="J294" s="480"/>
      <c r="K294" s="9"/>
      <c r="L294" s="9"/>
      <c r="M294" s="9"/>
      <c r="N294" s="9"/>
      <c r="O294" s="8"/>
      <c r="P294" s="8"/>
      <c r="Q294" s="9"/>
      <c r="R294" s="10"/>
      <c r="S294" s="9"/>
      <c r="T294" s="9"/>
      <c r="U294" s="9"/>
      <c r="V294" s="9"/>
      <c r="W294" s="9"/>
      <c r="X294" s="9"/>
      <c r="Y294" s="9"/>
      <c r="Z294" s="9"/>
    </row>
    <row r="295" spans="1:26" ht="13.5" customHeight="1">
      <c r="A295" s="293"/>
      <c r="B295" s="293"/>
      <c r="C295" s="293"/>
      <c r="D295" s="293"/>
      <c r="E295" s="293"/>
      <c r="F295" s="293"/>
      <c r="G295" s="9"/>
      <c r="H295" s="9"/>
      <c r="I295" s="9"/>
      <c r="J295" s="480"/>
      <c r="K295" s="9"/>
      <c r="L295" s="9"/>
      <c r="M295" s="9"/>
      <c r="N295" s="9"/>
      <c r="O295" s="8"/>
      <c r="P295" s="8"/>
      <c r="Q295" s="9"/>
      <c r="R295" s="10"/>
      <c r="S295" s="9"/>
      <c r="T295" s="9"/>
      <c r="U295" s="9"/>
      <c r="V295" s="9"/>
      <c r="W295" s="9"/>
      <c r="X295" s="9"/>
      <c r="Y295" s="9"/>
      <c r="Z295" s="9"/>
    </row>
    <row r="296" spans="1:26" ht="13.5" customHeight="1">
      <c r="A296" s="293"/>
      <c r="B296" s="293"/>
      <c r="C296" s="293"/>
      <c r="D296" s="293"/>
      <c r="E296" s="293"/>
      <c r="F296" s="293"/>
      <c r="G296" s="9"/>
      <c r="H296" s="9"/>
      <c r="I296" s="9"/>
      <c r="J296" s="480"/>
      <c r="K296" s="9"/>
      <c r="L296" s="9"/>
      <c r="M296" s="9"/>
      <c r="N296" s="9"/>
      <c r="O296" s="8"/>
      <c r="P296" s="8"/>
      <c r="Q296" s="9"/>
      <c r="R296" s="10"/>
      <c r="S296" s="9"/>
      <c r="T296" s="9"/>
      <c r="U296" s="9"/>
      <c r="V296" s="9"/>
      <c r="W296" s="9"/>
      <c r="X296" s="9"/>
      <c r="Y296" s="9"/>
      <c r="Z296" s="9"/>
    </row>
    <row r="297" spans="1:26" ht="13.5" customHeight="1">
      <c r="A297" s="293"/>
      <c r="B297" s="293"/>
      <c r="C297" s="293"/>
      <c r="D297" s="293"/>
      <c r="E297" s="293"/>
      <c r="F297" s="293"/>
      <c r="G297" s="9"/>
      <c r="H297" s="9"/>
      <c r="I297" s="9"/>
      <c r="J297" s="480"/>
      <c r="K297" s="9"/>
      <c r="L297" s="9"/>
      <c r="M297" s="9"/>
      <c r="N297" s="9"/>
      <c r="O297" s="8"/>
      <c r="P297" s="8"/>
      <c r="Q297" s="9"/>
      <c r="R297" s="10"/>
      <c r="S297" s="9"/>
      <c r="T297" s="9"/>
      <c r="U297" s="9"/>
      <c r="V297" s="9"/>
      <c r="W297" s="9"/>
      <c r="X297" s="9"/>
      <c r="Y297" s="9"/>
      <c r="Z297" s="9"/>
    </row>
    <row r="298" spans="1:26" ht="13.5" customHeight="1">
      <c r="A298" s="293"/>
      <c r="B298" s="293"/>
      <c r="C298" s="293"/>
      <c r="D298" s="293"/>
      <c r="E298" s="293"/>
      <c r="F298" s="293"/>
      <c r="G298" s="9"/>
      <c r="H298" s="9"/>
      <c r="I298" s="9"/>
      <c r="J298" s="480"/>
      <c r="K298" s="9"/>
      <c r="L298" s="9"/>
      <c r="M298" s="9"/>
      <c r="N298" s="9"/>
      <c r="O298" s="8"/>
      <c r="P298" s="8"/>
      <c r="Q298" s="9"/>
      <c r="R298" s="10"/>
      <c r="S298" s="9"/>
      <c r="T298" s="9"/>
      <c r="U298" s="9"/>
      <c r="V298" s="9"/>
      <c r="W298" s="9"/>
      <c r="X298" s="9"/>
      <c r="Y298" s="9"/>
      <c r="Z298" s="9"/>
    </row>
    <row r="299" spans="1:26" ht="13.5" customHeight="1">
      <c r="A299" s="293"/>
      <c r="B299" s="293"/>
      <c r="C299" s="293"/>
      <c r="D299" s="293"/>
      <c r="E299" s="293"/>
      <c r="F299" s="293"/>
      <c r="G299" s="9"/>
      <c r="H299" s="9"/>
      <c r="I299" s="9"/>
      <c r="J299" s="480"/>
      <c r="K299" s="9"/>
      <c r="L299" s="9"/>
      <c r="M299" s="9"/>
      <c r="N299" s="9"/>
      <c r="O299" s="8"/>
      <c r="P299" s="8"/>
      <c r="Q299" s="9"/>
      <c r="R299" s="10"/>
      <c r="S299" s="9"/>
      <c r="T299" s="9"/>
      <c r="U299" s="9"/>
      <c r="V299" s="9"/>
      <c r="W299" s="9"/>
      <c r="X299" s="9"/>
      <c r="Y299" s="9"/>
      <c r="Z299" s="9"/>
    </row>
    <row r="300" spans="1:26" ht="13.5" customHeight="1">
      <c r="A300" s="293"/>
      <c r="B300" s="293"/>
      <c r="C300" s="293"/>
      <c r="D300" s="293"/>
      <c r="E300" s="293"/>
      <c r="F300" s="293"/>
      <c r="G300" s="9"/>
      <c r="H300" s="9"/>
      <c r="I300" s="9"/>
      <c r="J300" s="480"/>
      <c r="K300" s="9"/>
      <c r="L300" s="9"/>
      <c r="M300" s="9"/>
      <c r="N300" s="9"/>
      <c r="O300" s="8"/>
      <c r="P300" s="8"/>
      <c r="Q300" s="9"/>
      <c r="R300" s="10"/>
      <c r="S300" s="9"/>
      <c r="T300" s="9"/>
      <c r="U300" s="9"/>
      <c r="V300" s="9"/>
      <c r="W300" s="9"/>
      <c r="X300" s="9"/>
      <c r="Y300" s="9"/>
      <c r="Z300" s="9"/>
    </row>
    <row r="301" spans="1:26" ht="13.5" customHeight="1">
      <c r="A301" s="293"/>
      <c r="B301" s="293"/>
      <c r="C301" s="293"/>
      <c r="D301" s="293"/>
      <c r="E301" s="293"/>
      <c r="F301" s="293"/>
      <c r="G301" s="9"/>
      <c r="H301" s="9"/>
      <c r="I301" s="9"/>
      <c r="J301" s="480"/>
      <c r="K301" s="9"/>
      <c r="L301" s="9"/>
      <c r="M301" s="9"/>
      <c r="N301" s="9"/>
      <c r="O301" s="8"/>
      <c r="P301" s="8"/>
      <c r="Q301" s="9"/>
      <c r="R301" s="10"/>
      <c r="S301" s="9"/>
      <c r="T301" s="9"/>
      <c r="U301" s="9"/>
      <c r="V301" s="9"/>
      <c r="W301" s="9"/>
      <c r="X301" s="9"/>
      <c r="Y301" s="9"/>
      <c r="Z301" s="9"/>
    </row>
    <row r="302" spans="1:26" ht="13.5" customHeight="1">
      <c r="A302" s="293"/>
      <c r="B302" s="293"/>
      <c r="C302" s="293"/>
      <c r="D302" s="293"/>
      <c r="E302" s="293"/>
      <c r="F302" s="293"/>
      <c r="G302" s="9"/>
      <c r="H302" s="9"/>
      <c r="I302" s="9"/>
      <c r="J302" s="480"/>
      <c r="K302" s="9"/>
      <c r="L302" s="9"/>
      <c r="M302" s="9"/>
      <c r="N302" s="9"/>
      <c r="O302" s="8"/>
      <c r="P302" s="8"/>
      <c r="Q302" s="9"/>
      <c r="R302" s="10"/>
      <c r="S302" s="9"/>
      <c r="T302" s="9"/>
      <c r="U302" s="9"/>
      <c r="V302" s="9"/>
      <c r="W302" s="9"/>
      <c r="X302" s="9"/>
      <c r="Y302" s="9"/>
      <c r="Z302" s="9"/>
    </row>
    <row r="303" spans="1:26" ht="13.5" customHeight="1">
      <c r="A303" s="293"/>
      <c r="B303" s="293"/>
      <c r="C303" s="293"/>
      <c r="D303" s="293"/>
      <c r="E303" s="293"/>
      <c r="F303" s="293"/>
      <c r="G303" s="9"/>
      <c r="H303" s="9"/>
      <c r="I303" s="9"/>
      <c r="J303" s="480"/>
      <c r="K303" s="9"/>
      <c r="L303" s="9"/>
      <c r="M303" s="9"/>
      <c r="N303" s="9"/>
      <c r="O303" s="8"/>
      <c r="P303" s="8"/>
      <c r="Q303" s="9"/>
      <c r="R303" s="10"/>
      <c r="S303" s="9"/>
      <c r="T303" s="9"/>
      <c r="U303" s="9"/>
      <c r="V303" s="9"/>
      <c r="W303" s="9"/>
      <c r="X303" s="9"/>
      <c r="Y303" s="9"/>
      <c r="Z303" s="9"/>
    </row>
    <row r="304" spans="1:26" ht="13.5" customHeight="1">
      <c r="A304" s="293"/>
      <c r="B304" s="293"/>
      <c r="C304" s="293"/>
      <c r="D304" s="293"/>
      <c r="E304" s="293"/>
      <c r="F304" s="293"/>
      <c r="G304" s="9"/>
      <c r="H304" s="9"/>
      <c r="I304" s="9"/>
      <c r="J304" s="480"/>
      <c r="K304" s="9"/>
      <c r="L304" s="9"/>
      <c r="M304" s="9"/>
      <c r="N304" s="9"/>
      <c r="O304" s="8"/>
      <c r="P304" s="8"/>
      <c r="Q304" s="9"/>
      <c r="R304" s="10"/>
      <c r="S304" s="9"/>
      <c r="T304" s="9"/>
      <c r="U304" s="9"/>
      <c r="V304" s="9"/>
      <c r="W304" s="9"/>
      <c r="X304" s="9"/>
      <c r="Y304" s="9"/>
      <c r="Z304" s="9"/>
    </row>
    <row r="305" spans="1:26" ht="13.5" customHeight="1">
      <c r="A305" s="293"/>
      <c r="B305" s="293"/>
      <c r="C305" s="293"/>
      <c r="D305" s="293"/>
      <c r="E305" s="293"/>
      <c r="F305" s="293"/>
      <c r="G305" s="9"/>
      <c r="H305" s="9"/>
      <c r="I305" s="9"/>
      <c r="J305" s="480"/>
      <c r="K305" s="9"/>
      <c r="L305" s="9"/>
      <c r="M305" s="9"/>
      <c r="N305" s="9"/>
      <c r="O305" s="8"/>
      <c r="P305" s="8"/>
      <c r="Q305" s="9"/>
      <c r="R305" s="10"/>
      <c r="S305" s="9"/>
      <c r="T305" s="9"/>
      <c r="U305" s="9"/>
      <c r="V305" s="9"/>
      <c r="W305" s="9"/>
      <c r="X305" s="9"/>
      <c r="Y305" s="9"/>
      <c r="Z305" s="9"/>
    </row>
    <row r="306" spans="1:26" ht="13.5" customHeight="1">
      <c r="A306" s="293"/>
      <c r="B306" s="293"/>
      <c r="C306" s="293"/>
      <c r="D306" s="293"/>
      <c r="E306" s="293"/>
      <c r="F306" s="293"/>
      <c r="G306" s="9"/>
      <c r="H306" s="9"/>
      <c r="I306" s="9"/>
      <c r="J306" s="480"/>
      <c r="K306" s="9"/>
      <c r="L306" s="9"/>
      <c r="M306" s="9"/>
      <c r="N306" s="9"/>
      <c r="O306" s="8"/>
      <c r="P306" s="8"/>
      <c r="Q306" s="9"/>
      <c r="R306" s="10"/>
      <c r="S306" s="9"/>
      <c r="T306" s="9"/>
      <c r="U306" s="9"/>
      <c r="V306" s="9"/>
      <c r="W306" s="9"/>
      <c r="X306" s="9"/>
      <c r="Y306" s="9"/>
      <c r="Z306" s="9"/>
    </row>
    <row r="307" spans="1:26" ht="13.5" customHeight="1">
      <c r="A307" s="293"/>
      <c r="B307" s="293"/>
      <c r="C307" s="293"/>
      <c r="D307" s="293"/>
      <c r="E307" s="293"/>
      <c r="F307" s="293"/>
      <c r="G307" s="9"/>
      <c r="H307" s="9"/>
      <c r="I307" s="9"/>
      <c r="J307" s="480"/>
      <c r="K307" s="9"/>
      <c r="L307" s="9"/>
      <c r="M307" s="9"/>
      <c r="N307" s="9"/>
      <c r="O307" s="8"/>
      <c r="P307" s="8"/>
      <c r="Q307" s="9"/>
      <c r="R307" s="10"/>
      <c r="S307" s="9"/>
      <c r="T307" s="9"/>
      <c r="U307" s="9"/>
      <c r="V307" s="9"/>
      <c r="W307" s="9"/>
      <c r="X307" s="9"/>
      <c r="Y307" s="9"/>
      <c r="Z307" s="9"/>
    </row>
    <row r="308" spans="1:26" ht="13.5" customHeight="1">
      <c r="A308" s="293"/>
      <c r="B308" s="293"/>
      <c r="C308" s="293"/>
      <c r="D308" s="293"/>
      <c r="E308" s="293"/>
      <c r="F308" s="293"/>
      <c r="G308" s="9"/>
      <c r="H308" s="9"/>
      <c r="I308" s="9"/>
      <c r="J308" s="480"/>
      <c r="K308" s="9"/>
      <c r="L308" s="9"/>
      <c r="M308" s="9"/>
      <c r="N308" s="9"/>
      <c r="O308" s="8"/>
      <c r="P308" s="8"/>
      <c r="Q308" s="9"/>
      <c r="R308" s="10"/>
      <c r="S308" s="9"/>
      <c r="T308" s="9"/>
      <c r="U308" s="9"/>
      <c r="V308" s="9"/>
      <c r="W308" s="9"/>
      <c r="X308" s="9"/>
      <c r="Y308" s="9"/>
      <c r="Z308" s="9"/>
    </row>
    <row r="309" spans="1:26" ht="13.5" customHeight="1">
      <c r="A309" s="293"/>
      <c r="B309" s="293"/>
      <c r="C309" s="293"/>
      <c r="D309" s="293"/>
      <c r="E309" s="293"/>
      <c r="F309" s="293"/>
      <c r="G309" s="9"/>
      <c r="H309" s="9"/>
      <c r="I309" s="9"/>
      <c r="J309" s="480"/>
      <c r="K309" s="9"/>
      <c r="L309" s="9"/>
      <c r="M309" s="9"/>
      <c r="N309" s="9"/>
      <c r="O309" s="8"/>
      <c r="P309" s="8"/>
      <c r="Q309" s="9"/>
      <c r="R309" s="10"/>
      <c r="S309" s="9"/>
      <c r="T309" s="9"/>
      <c r="U309" s="9"/>
      <c r="V309" s="9"/>
      <c r="W309" s="9"/>
      <c r="X309" s="9"/>
      <c r="Y309" s="9"/>
      <c r="Z309" s="9"/>
    </row>
    <row r="310" spans="1:26" ht="13.5" customHeight="1">
      <c r="A310" s="293"/>
      <c r="B310" s="293"/>
      <c r="C310" s="293"/>
      <c r="D310" s="293"/>
      <c r="E310" s="293"/>
      <c r="F310" s="293"/>
      <c r="G310" s="9"/>
      <c r="H310" s="9"/>
      <c r="I310" s="9"/>
      <c r="J310" s="480"/>
      <c r="K310" s="9"/>
      <c r="L310" s="9"/>
      <c r="M310" s="9"/>
      <c r="N310" s="9"/>
      <c r="O310" s="8"/>
      <c r="P310" s="8"/>
      <c r="Q310" s="9"/>
      <c r="R310" s="10"/>
      <c r="S310" s="9"/>
      <c r="T310" s="9"/>
      <c r="U310" s="9"/>
      <c r="V310" s="9"/>
      <c r="W310" s="9"/>
      <c r="X310" s="9"/>
      <c r="Y310" s="9"/>
      <c r="Z310" s="9"/>
    </row>
    <row r="311" spans="1:26" ht="13.5" customHeight="1">
      <c r="A311" s="293"/>
      <c r="B311" s="293"/>
      <c r="C311" s="293"/>
      <c r="D311" s="293"/>
      <c r="E311" s="293"/>
      <c r="F311" s="293"/>
      <c r="G311" s="9"/>
      <c r="H311" s="9"/>
      <c r="I311" s="9"/>
      <c r="J311" s="480"/>
      <c r="K311" s="9"/>
      <c r="L311" s="9"/>
      <c r="M311" s="9"/>
      <c r="N311" s="9"/>
      <c r="O311" s="8"/>
      <c r="P311" s="8"/>
      <c r="Q311" s="9"/>
      <c r="R311" s="10"/>
      <c r="S311" s="9"/>
      <c r="T311" s="9"/>
      <c r="U311" s="9"/>
      <c r="V311" s="9"/>
      <c r="W311" s="9"/>
      <c r="X311" s="9"/>
      <c r="Y311" s="9"/>
      <c r="Z311" s="9"/>
    </row>
    <row r="312" spans="1:26" ht="13.5" customHeight="1">
      <c r="A312" s="293"/>
      <c r="B312" s="293"/>
      <c r="C312" s="293"/>
      <c r="D312" s="293"/>
      <c r="E312" s="293"/>
      <c r="F312" s="293"/>
      <c r="G312" s="9"/>
      <c r="H312" s="9"/>
      <c r="I312" s="9"/>
      <c r="J312" s="480"/>
      <c r="K312" s="9"/>
      <c r="L312" s="9"/>
      <c r="M312" s="9"/>
      <c r="N312" s="9"/>
      <c r="O312" s="8"/>
      <c r="P312" s="8"/>
      <c r="Q312" s="9"/>
      <c r="R312" s="10"/>
      <c r="S312" s="9"/>
      <c r="T312" s="9"/>
      <c r="U312" s="9"/>
      <c r="V312" s="9"/>
      <c r="W312" s="9"/>
      <c r="X312" s="9"/>
      <c r="Y312" s="9"/>
      <c r="Z312" s="9"/>
    </row>
    <row r="313" spans="1:26" ht="13.5" customHeight="1">
      <c r="A313" s="293"/>
      <c r="B313" s="293"/>
      <c r="C313" s="293"/>
      <c r="D313" s="293"/>
      <c r="E313" s="293"/>
      <c r="F313" s="293"/>
      <c r="G313" s="9"/>
      <c r="H313" s="9"/>
      <c r="I313" s="9"/>
      <c r="J313" s="480"/>
      <c r="K313" s="9"/>
      <c r="L313" s="9"/>
      <c r="M313" s="9"/>
      <c r="N313" s="9"/>
      <c r="O313" s="8"/>
      <c r="P313" s="8"/>
      <c r="Q313" s="9"/>
      <c r="R313" s="10"/>
      <c r="S313" s="9"/>
      <c r="T313" s="9"/>
      <c r="U313" s="9"/>
      <c r="V313" s="9"/>
      <c r="W313" s="9"/>
      <c r="X313" s="9"/>
      <c r="Y313" s="9"/>
      <c r="Z313" s="9"/>
    </row>
    <row r="314" spans="1:26" ht="13.5" customHeight="1">
      <c r="A314" s="293"/>
      <c r="B314" s="293"/>
      <c r="C314" s="293"/>
      <c r="D314" s="293"/>
      <c r="E314" s="293"/>
      <c r="F314" s="293"/>
      <c r="G314" s="9"/>
      <c r="H314" s="9"/>
      <c r="I314" s="9"/>
      <c r="J314" s="480"/>
      <c r="K314" s="9"/>
      <c r="L314" s="9"/>
      <c r="M314" s="9"/>
      <c r="N314" s="9"/>
      <c r="O314" s="8"/>
      <c r="P314" s="8"/>
      <c r="Q314" s="9"/>
      <c r="R314" s="10"/>
      <c r="S314" s="9"/>
      <c r="T314" s="9"/>
      <c r="U314" s="9"/>
      <c r="V314" s="9"/>
      <c r="W314" s="9"/>
      <c r="X314" s="9"/>
      <c r="Y314" s="9"/>
      <c r="Z314" s="9"/>
    </row>
    <row r="315" spans="1:26" ht="13.5" customHeight="1">
      <c r="A315" s="293"/>
      <c r="B315" s="293"/>
      <c r="C315" s="293"/>
      <c r="D315" s="293"/>
      <c r="E315" s="293"/>
      <c r="F315" s="293"/>
      <c r="G315" s="9"/>
      <c r="H315" s="9"/>
      <c r="I315" s="9"/>
      <c r="J315" s="480"/>
      <c r="K315" s="9"/>
      <c r="L315" s="9"/>
      <c r="M315" s="9"/>
      <c r="N315" s="9"/>
      <c r="O315" s="8"/>
      <c r="P315" s="8"/>
      <c r="Q315" s="9"/>
      <c r="R315" s="10"/>
      <c r="S315" s="9"/>
      <c r="T315" s="9"/>
      <c r="U315" s="9"/>
      <c r="V315" s="9"/>
      <c r="W315" s="9"/>
      <c r="X315" s="9"/>
      <c r="Y315" s="9"/>
      <c r="Z315" s="9"/>
    </row>
    <row r="316" spans="1:26" ht="13.5" customHeight="1">
      <c r="A316" s="293"/>
      <c r="B316" s="293"/>
      <c r="C316" s="293"/>
      <c r="D316" s="293"/>
      <c r="E316" s="293"/>
      <c r="F316" s="293"/>
      <c r="G316" s="9"/>
      <c r="H316" s="9"/>
      <c r="I316" s="9"/>
      <c r="J316" s="480"/>
      <c r="K316" s="9"/>
      <c r="L316" s="9"/>
      <c r="M316" s="9"/>
      <c r="N316" s="9"/>
      <c r="O316" s="8"/>
      <c r="P316" s="8"/>
      <c r="Q316" s="9"/>
      <c r="R316" s="10"/>
      <c r="S316" s="9"/>
      <c r="T316" s="9"/>
      <c r="U316" s="9"/>
      <c r="V316" s="9"/>
      <c r="W316" s="9"/>
      <c r="X316" s="9"/>
      <c r="Y316" s="9"/>
      <c r="Z316" s="9"/>
    </row>
    <row r="317" spans="1:26" ht="13.5" customHeight="1">
      <c r="A317" s="293"/>
      <c r="B317" s="293"/>
      <c r="C317" s="293"/>
      <c r="D317" s="293"/>
      <c r="E317" s="293"/>
      <c r="F317" s="293"/>
      <c r="G317" s="9"/>
      <c r="H317" s="9"/>
      <c r="I317" s="9"/>
      <c r="J317" s="480"/>
      <c r="K317" s="9"/>
      <c r="L317" s="9"/>
      <c r="M317" s="9"/>
      <c r="N317" s="9"/>
      <c r="O317" s="8"/>
      <c r="P317" s="8"/>
      <c r="Q317" s="9"/>
      <c r="R317" s="10"/>
      <c r="S317" s="9"/>
      <c r="T317" s="9"/>
      <c r="U317" s="9"/>
      <c r="V317" s="9"/>
      <c r="W317" s="9"/>
      <c r="X317" s="9"/>
      <c r="Y317" s="9"/>
      <c r="Z317" s="9"/>
    </row>
    <row r="318" spans="1:26" ht="13.5" customHeight="1">
      <c r="A318" s="293"/>
      <c r="B318" s="293"/>
      <c r="C318" s="293"/>
      <c r="D318" s="293"/>
      <c r="E318" s="293"/>
      <c r="F318" s="293"/>
      <c r="G318" s="9"/>
      <c r="H318" s="9"/>
      <c r="I318" s="9"/>
      <c r="J318" s="480"/>
      <c r="K318" s="9"/>
      <c r="L318" s="9"/>
      <c r="M318" s="9"/>
      <c r="N318" s="9"/>
      <c r="O318" s="8"/>
      <c r="P318" s="8"/>
      <c r="Q318" s="9"/>
      <c r="R318" s="10"/>
      <c r="S318" s="9"/>
      <c r="T318" s="9"/>
      <c r="U318" s="9"/>
      <c r="V318" s="9"/>
      <c r="W318" s="9"/>
      <c r="X318" s="9"/>
      <c r="Y318" s="9"/>
      <c r="Z318" s="9"/>
    </row>
    <row r="319" spans="1:26" ht="13.5" customHeight="1">
      <c r="A319" s="293"/>
      <c r="B319" s="293"/>
      <c r="C319" s="293"/>
      <c r="D319" s="293"/>
      <c r="E319" s="293"/>
      <c r="F319" s="293"/>
      <c r="G319" s="9"/>
      <c r="H319" s="9"/>
      <c r="I319" s="9"/>
      <c r="J319" s="480"/>
      <c r="K319" s="9"/>
      <c r="L319" s="9"/>
      <c r="M319" s="9"/>
      <c r="N319" s="9"/>
      <c r="O319" s="8"/>
      <c r="P319" s="8"/>
      <c r="Q319" s="9"/>
      <c r="R319" s="10"/>
      <c r="S319" s="9"/>
      <c r="T319" s="9"/>
      <c r="U319" s="9"/>
      <c r="V319" s="9"/>
      <c r="W319" s="9"/>
      <c r="X319" s="9"/>
      <c r="Y319" s="9"/>
      <c r="Z319" s="9"/>
    </row>
    <row r="320" spans="1:26" ht="13.5" customHeight="1">
      <c r="A320" s="293"/>
      <c r="B320" s="293"/>
      <c r="C320" s="293"/>
      <c r="D320" s="293"/>
      <c r="E320" s="293"/>
      <c r="F320" s="293"/>
      <c r="G320" s="9"/>
      <c r="H320" s="9"/>
      <c r="I320" s="9"/>
      <c r="J320" s="480"/>
      <c r="K320" s="9"/>
      <c r="L320" s="9"/>
      <c r="M320" s="9"/>
      <c r="N320" s="9"/>
      <c r="O320" s="8"/>
      <c r="P320" s="8"/>
      <c r="Q320" s="9"/>
      <c r="R320" s="10"/>
      <c r="S320" s="9"/>
      <c r="T320" s="9"/>
      <c r="U320" s="9"/>
      <c r="V320" s="9"/>
      <c r="W320" s="9"/>
      <c r="X320" s="9"/>
      <c r="Y320" s="9"/>
      <c r="Z320" s="9"/>
    </row>
    <row r="321" spans="1:26" ht="13.5" customHeight="1">
      <c r="A321" s="293"/>
      <c r="B321" s="293"/>
      <c r="C321" s="293"/>
      <c r="D321" s="293"/>
      <c r="E321" s="293"/>
      <c r="F321" s="293"/>
      <c r="G321" s="9"/>
      <c r="H321" s="9"/>
      <c r="I321" s="9"/>
      <c r="J321" s="480"/>
      <c r="K321" s="9"/>
      <c r="L321" s="9"/>
      <c r="M321" s="9"/>
      <c r="N321" s="9"/>
      <c r="O321" s="8"/>
      <c r="P321" s="8"/>
      <c r="Q321" s="9"/>
      <c r="R321" s="10"/>
      <c r="S321" s="9"/>
      <c r="T321" s="9"/>
      <c r="U321" s="9"/>
      <c r="V321" s="9"/>
      <c r="W321" s="9"/>
      <c r="X321" s="9"/>
      <c r="Y321" s="9"/>
      <c r="Z321" s="9"/>
    </row>
    <row r="322" spans="1:26" ht="13.5" customHeight="1">
      <c r="A322" s="293"/>
      <c r="B322" s="293"/>
      <c r="C322" s="293"/>
      <c r="D322" s="293"/>
      <c r="E322" s="293"/>
      <c r="F322" s="293"/>
      <c r="G322" s="9"/>
      <c r="H322" s="9"/>
      <c r="I322" s="9"/>
      <c r="J322" s="480"/>
      <c r="K322" s="9"/>
      <c r="L322" s="9"/>
      <c r="M322" s="9"/>
      <c r="N322" s="9"/>
      <c r="O322" s="8"/>
      <c r="P322" s="8"/>
      <c r="Q322" s="9"/>
      <c r="R322" s="10"/>
      <c r="S322" s="9"/>
      <c r="T322" s="9"/>
      <c r="U322" s="9"/>
      <c r="V322" s="9"/>
      <c r="W322" s="9"/>
      <c r="X322" s="9"/>
      <c r="Y322" s="9"/>
      <c r="Z322" s="9"/>
    </row>
    <row r="323" spans="1:26" ht="13.5" customHeight="1">
      <c r="A323" s="293"/>
      <c r="B323" s="293"/>
      <c r="C323" s="293"/>
      <c r="D323" s="293"/>
      <c r="E323" s="293"/>
      <c r="F323" s="293"/>
      <c r="G323" s="9"/>
      <c r="H323" s="9"/>
      <c r="I323" s="9"/>
      <c r="J323" s="480"/>
      <c r="K323" s="9" t="s">
        <v>568</v>
      </c>
      <c r="L323" s="9"/>
      <c r="M323" s="9"/>
      <c r="N323" s="9"/>
      <c r="O323" s="8"/>
      <c r="P323" s="8"/>
      <c r="Q323" s="9"/>
      <c r="R323" s="10"/>
      <c r="S323" s="9"/>
      <c r="T323" s="9"/>
      <c r="U323" s="9"/>
      <c r="V323" s="9"/>
      <c r="W323" s="9"/>
      <c r="X323" s="9"/>
      <c r="Y323" s="9"/>
      <c r="Z323" s="9"/>
    </row>
    <row r="324" spans="1:26" ht="13.5" customHeight="1">
      <c r="A324" s="293"/>
      <c r="B324" s="293"/>
      <c r="C324" s="293"/>
      <c r="D324" s="293"/>
      <c r="E324" s="293"/>
      <c r="F324" s="293"/>
      <c r="G324" s="9"/>
      <c r="H324" s="9"/>
      <c r="I324" s="9"/>
      <c r="J324" s="480"/>
      <c r="K324" s="9"/>
      <c r="L324" s="9"/>
      <c r="M324" s="9"/>
      <c r="N324" s="9"/>
      <c r="O324" s="8"/>
      <c r="P324" s="8"/>
      <c r="Q324" s="9"/>
      <c r="R324" s="10"/>
      <c r="S324" s="9"/>
      <c r="T324" s="9"/>
      <c r="U324" s="9"/>
      <c r="V324" s="9"/>
      <c r="W324" s="9"/>
      <c r="X324" s="9"/>
      <c r="Y324" s="9"/>
      <c r="Z324" s="9"/>
    </row>
    <row r="325" spans="1:26" ht="13.5" customHeight="1">
      <c r="A325" s="293"/>
      <c r="B325" s="293"/>
      <c r="C325" s="293"/>
      <c r="D325" s="293"/>
      <c r="E325" s="293"/>
      <c r="F325" s="293"/>
      <c r="G325" s="9"/>
      <c r="H325" s="9"/>
      <c r="I325" s="9"/>
      <c r="J325" s="480"/>
      <c r="K325" s="9"/>
      <c r="L325" s="9"/>
      <c r="M325" s="9"/>
      <c r="N325" s="9"/>
      <c r="O325" s="8"/>
      <c r="P325" s="8"/>
      <c r="Q325" s="9"/>
      <c r="R325" s="10"/>
      <c r="S325" s="9"/>
      <c r="T325" s="9"/>
      <c r="U325" s="9"/>
      <c r="V325" s="9"/>
      <c r="W325" s="9"/>
      <c r="X325" s="9"/>
      <c r="Y325" s="9"/>
      <c r="Z325" s="9"/>
    </row>
    <row r="326" spans="1:26" ht="13.5" customHeight="1">
      <c r="A326" s="293"/>
      <c r="B326" s="293"/>
      <c r="C326" s="293"/>
      <c r="D326" s="293"/>
      <c r="E326" s="293"/>
      <c r="F326" s="293"/>
      <c r="G326" s="9"/>
      <c r="H326" s="9"/>
      <c r="I326" s="9"/>
      <c r="J326" s="480"/>
      <c r="K326" s="9"/>
      <c r="L326" s="9"/>
      <c r="M326" s="9"/>
      <c r="N326" s="9"/>
      <c r="O326" s="8"/>
      <c r="P326" s="8"/>
      <c r="Q326" s="9"/>
      <c r="R326" s="10"/>
      <c r="S326" s="9"/>
      <c r="T326" s="9"/>
      <c r="U326" s="9"/>
      <c r="V326" s="9"/>
      <c r="W326" s="9"/>
      <c r="X326" s="9"/>
      <c r="Y326" s="9"/>
      <c r="Z326" s="9"/>
    </row>
    <row r="327" spans="1:26" ht="13.5" customHeight="1">
      <c r="A327" s="293"/>
      <c r="B327" s="293"/>
      <c r="C327" s="293"/>
      <c r="D327" s="293"/>
      <c r="E327" s="293"/>
      <c r="F327" s="293"/>
      <c r="G327" s="9"/>
      <c r="H327" s="9"/>
      <c r="I327" s="9"/>
      <c r="J327" s="480"/>
      <c r="K327" s="9"/>
      <c r="L327" s="9"/>
      <c r="M327" s="9"/>
      <c r="N327" s="9"/>
      <c r="O327" s="8"/>
      <c r="P327" s="8"/>
      <c r="Q327" s="9"/>
      <c r="R327" s="10"/>
      <c r="S327" s="9"/>
      <c r="T327" s="9"/>
      <c r="U327" s="9"/>
      <c r="V327" s="9"/>
      <c r="W327" s="9"/>
      <c r="X327" s="9"/>
      <c r="Y327" s="9"/>
      <c r="Z327" s="9"/>
    </row>
    <row r="328" spans="1:26" ht="13.5" customHeight="1">
      <c r="A328" s="293"/>
      <c r="B328" s="293"/>
      <c r="C328" s="293"/>
      <c r="D328" s="293"/>
      <c r="E328" s="293"/>
      <c r="F328" s="293"/>
      <c r="G328" s="9"/>
      <c r="H328" s="9"/>
      <c r="I328" s="9"/>
      <c r="J328" s="480"/>
      <c r="K328" s="9"/>
      <c r="L328" s="9"/>
      <c r="M328" s="9"/>
      <c r="N328" s="9"/>
      <c r="O328" s="8"/>
      <c r="P328" s="8"/>
      <c r="Q328" s="9"/>
      <c r="R328" s="10"/>
      <c r="S328" s="9"/>
      <c r="T328" s="9"/>
      <c r="U328" s="9"/>
      <c r="V328" s="9"/>
      <c r="W328" s="9"/>
      <c r="X328" s="9"/>
      <c r="Y328" s="9"/>
      <c r="Z328" s="9"/>
    </row>
    <row r="329" spans="1:26" ht="13.5" customHeight="1">
      <c r="A329" s="293"/>
      <c r="B329" s="293"/>
      <c r="C329" s="293"/>
      <c r="D329" s="293"/>
      <c r="E329" s="293"/>
      <c r="F329" s="293"/>
      <c r="G329" s="9"/>
      <c r="H329" s="9"/>
      <c r="I329" s="9"/>
      <c r="J329" s="480"/>
      <c r="K329" s="9"/>
      <c r="L329" s="9"/>
      <c r="M329" s="9"/>
      <c r="N329" s="9"/>
      <c r="O329" s="8"/>
      <c r="P329" s="8"/>
      <c r="Q329" s="9"/>
      <c r="R329" s="10"/>
      <c r="S329" s="9"/>
      <c r="T329" s="9"/>
      <c r="U329" s="9"/>
      <c r="V329" s="9"/>
      <c r="W329" s="9"/>
      <c r="X329" s="9"/>
      <c r="Y329" s="9"/>
      <c r="Z329" s="9"/>
    </row>
    <row r="330" spans="1:26" ht="13.5" customHeight="1">
      <c r="A330" s="293"/>
      <c r="B330" s="293"/>
      <c r="C330" s="293"/>
      <c r="D330" s="293"/>
      <c r="E330" s="293"/>
      <c r="F330" s="293"/>
      <c r="G330" s="9"/>
      <c r="H330" s="9"/>
      <c r="I330" s="9"/>
      <c r="J330" s="480"/>
      <c r="K330" s="9"/>
      <c r="L330" s="9"/>
      <c r="M330" s="9"/>
      <c r="N330" s="9"/>
      <c r="O330" s="8"/>
      <c r="P330" s="8"/>
      <c r="Q330" s="9"/>
      <c r="R330" s="10"/>
      <c r="S330" s="9"/>
      <c r="T330" s="9"/>
      <c r="U330" s="9"/>
      <c r="V330" s="9"/>
      <c r="W330" s="9"/>
      <c r="X330" s="9"/>
      <c r="Y330" s="9"/>
      <c r="Z330" s="9"/>
    </row>
    <row r="331" spans="1:26" ht="13.5" customHeight="1">
      <c r="A331" s="293"/>
      <c r="B331" s="293"/>
      <c r="C331" s="293"/>
      <c r="D331" s="293"/>
      <c r="E331" s="293"/>
      <c r="F331" s="293"/>
      <c r="G331" s="9"/>
      <c r="H331" s="9"/>
      <c r="I331" s="9"/>
      <c r="J331" s="480"/>
      <c r="K331" s="9"/>
      <c r="L331" s="9"/>
      <c r="M331" s="9"/>
      <c r="N331" s="9"/>
      <c r="O331" s="8"/>
      <c r="P331" s="8"/>
      <c r="Q331" s="9"/>
      <c r="R331" s="10"/>
      <c r="S331" s="9"/>
      <c r="T331" s="9"/>
      <c r="U331" s="9"/>
      <c r="V331" s="9"/>
      <c r="W331" s="9"/>
      <c r="X331" s="9"/>
      <c r="Y331" s="9"/>
      <c r="Z331" s="9"/>
    </row>
    <row r="332" spans="1:26" ht="13.5" customHeight="1">
      <c r="A332" s="293"/>
      <c r="B332" s="293"/>
      <c r="C332" s="293"/>
      <c r="D332" s="293"/>
      <c r="E332" s="293"/>
      <c r="F332" s="293"/>
      <c r="G332" s="9"/>
      <c r="H332" s="9"/>
      <c r="I332" s="9"/>
      <c r="J332" s="480"/>
      <c r="K332" s="9"/>
      <c r="L332" s="9"/>
      <c r="M332" s="9"/>
      <c r="N332" s="9"/>
      <c r="O332" s="8"/>
      <c r="P332" s="8"/>
      <c r="Q332" s="9"/>
      <c r="R332" s="10"/>
      <c r="S332" s="9"/>
      <c r="T332" s="9"/>
      <c r="U332" s="9"/>
      <c r="V332" s="9"/>
      <c r="W332" s="9"/>
      <c r="X332" s="9"/>
      <c r="Y332" s="9"/>
      <c r="Z332" s="9"/>
    </row>
    <row r="333" spans="1:26" ht="13.5" customHeight="1">
      <c r="A333" s="293"/>
      <c r="B333" s="293"/>
      <c r="C333" s="293"/>
      <c r="D333" s="293"/>
      <c r="E333" s="293"/>
      <c r="F333" s="293"/>
      <c r="G333" s="9"/>
      <c r="H333" s="9"/>
      <c r="I333" s="9"/>
      <c r="J333" s="480"/>
      <c r="K333" s="9"/>
      <c r="L333" s="9"/>
      <c r="M333" s="9"/>
      <c r="N333" s="9"/>
      <c r="O333" s="8"/>
      <c r="P333" s="8"/>
      <c r="Q333" s="9"/>
      <c r="R333" s="10"/>
      <c r="S333" s="9"/>
      <c r="T333" s="9"/>
      <c r="U333" s="9"/>
      <c r="V333" s="9"/>
      <c r="W333" s="9"/>
      <c r="X333" s="9"/>
      <c r="Y333" s="9"/>
      <c r="Z333" s="9"/>
    </row>
    <row r="334" spans="1:26" ht="13.5" customHeight="1">
      <c r="A334" s="293"/>
      <c r="B334" s="293"/>
      <c r="C334" s="293"/>
      <c r="D334" s="293"/>
      <c r="E334" s="293"/>
      <c r="F334" s="293"/>
      <c r="G334" s="9"/>
      <c r="H334" s="9"/>
      <c r="I334" s="9"/>
      <c r="J334" s="480"/>
      <c r="K334" s="9"/>
      <c r="L334" s="9"/>
      <c r="M334" s="9"/>
      <c r="N334" s="9"/>
      <c r="O334" s="8"/>
      <c r="P334" s="8"/>
      <c r="Q334" s="9"/>
      <c r="R334" s="10"/>
      <c r="S334" s="9"/>
      <c r="T334" s="9"/>
      <c r="U334" s="9"/>
      <c r="V334" s="9"/>
      <c r="W334" s="9"/>
      <c r="X334" s="9"/>
      <c r="Y334" s="9"/>
      <c r="Z334" s="9"/>
    </row>
    <row r="335" spans="1:26" ht="13.5" customHeight="1">
      <c r="A335" s="293"/>
      <c r="B335" s="293"/>
      <c r="C335" s="293"/>
      <c r="D335" s="293"/>
      <c r="E335" s="293"/>
      <c r="F335" s="293"/>
      <c r="G335" s="9"/>
      <c r="H335" s="9"/>
      <c r="I335" s="9"/>
      <c r="J335" s="480"/>
      <c r="K335" s="9"/>
      <c r="L335" s="9"/>
      <c r="M335" s="9"/>
      <c r="N335" s="9"/>
      <c r="O335" s="8"/>
      <c r="P335" s="8"/>
      <c r="Q335" s="9"/>
      <c r="R335" s="10"/>
      <c r="S335" s="9"/>
      <c r="T335" s="9"/>
      <c r="U335" s="9"/>
      <c r="V335" s="9"/>
      <c r="W335" s="9"/>
      <c r="X335" s="9"/>
      <c r="Y335" s="9"/>
      <c r="Z335" s="9"/>
    </row>
    <row r="336" spans="1:26" ht="13.5" customHeight="1">
      <c r="A336" s="293"/>
      <c r="B336" s="293"/>
      <c r="C336" s="293"/>
      <c r="D336" s="293"/>
      <c r="E336" s="293"/>
      <c r="F336" s="293"/>
      <c r="G336" s="9"/>
      <c r="H336" s="9"/>
      <c r="I336" s="9"/>
      <c r="J336" s="480"/>
      <c r="K336" s="9"/>
      <c r="L336" s="9"/>
      <c r="M336" s="9"/>
      <c r="N336" s="9"/>
      <c r="O336" s="8"/>
      <c r="P336" s="8"/>
      <c r="Q336" s="9"/>
      <c r="R336" s="10"/>
      <c r="S336" s="9"/>
      <c r="T336" s="9"/>
      <c r="U336" s="9"/>
      <c r="V336" s="9"/>
      <c r="W336" s="9"/>
      <c r="X336" s="9"/>
      <c r="Y336" s="9"/>
      <c r="Z336" s="9"/>
    </row>
    <row r="337" spans="1:26" ht="13.5" customHeight="1">
      <c r="A337" s="293"/>
      <c r="B337" s="293"/>
      <c r="C337" s="293"/>
      <c r="D337" s="293"/>
      <c r="E337" s="293"/>
      <c r="F337" s="293"/>
      <c r="G337" s="9"/>
      <c r="H337" s="9"/>
      <c r="I337" s="9"/>
      <c r="J337" s="480"/>
      <c r="K337" s="9"/>
      <c r="L337" s="9"/>
      <c r="M337" s="9"/>
      <c r="N337" s="9"/>
      <c r="O337" s="8"/>
      <c r="P337" s="8"/>
      <c r="Q337" s="9"/>
      <c r="R337" s="10"/>
      <c r="S337" s="9"/>
      <c r="T337" s="9"/>
      <c r="U337" s="9"/>
      <c r="V337" s="9"/>
      <c r="W337" s="9"/>
      <c r="X337" s="9"/>
      <c r="Y337" s="9"/>
      <c r="Z337" s="9"/>
    </row>
    <row r="338" spans="1:26" ht="13.5" customHeight="1">
      <c r="A338" s="293"/>
      <c r="B338" s="293"/>
      <c r="C338" s="293"/>
      <c r="D338" s="293"/>
      <c r="E338" s="293"/>
      <c r="F338" s="293"/>
      <c r="G338" s="9"/>
      <c r="H338" s="9"/>
      <c r="I338" s="9"/>
      <c r="J338" s="480"/>
      <c r="K338" s="9"/>
      <c r="L338" s="9"/>
      <c r="M338" s="9"/>
      <c r="N338" s="9"/>
      <c r="O338" s="8"/>
      <c r="P338" s="8"/>
      <c r="Q338" s="9"/>
      <c r="R338" s="10"/>
      <c r="S338" s="9"/>
      <c r="T338" s="9"/>
      <c r="U338" s="9"/>
      <c r="V338" s="9"/>
      <c r="W338" s="9"/>
      <c r="X338" s="9"/>
      <c r="Y338" s="9"/>
      <c r="Z338" s="9"/>
    </row>
    <row r="339" spans="1:26" ht="13.5" customHeight="1">
      <c r="A339" s="293"/>
      <c r="B339" s="293"/>
      <c r="C339" s="293"/>
      <c r="D339" s="293"/>
      <c r="E339" s="293"/>
      <c r="F339" s="293"/>
      <c r="G339" s="9"/>
      <c r="H339" s="9"/>
      <c r="I339" s="9"/>
      <c r="J339" s="480"/>
      <c r="K339" s="9"/>
      <c r="L339" s="9"/>
      <c r="M339" s="9"/>
      <c r="N339" s="9"/>
      <c r="O339" s="8"/>
      <c r="P339" s="8"/>
      <c r="Q339" s="9"/>
      <c r="R339" s="10"/>
      <c r="S339" s="9"/>
      <c r="T339" s="9"/>
      <c r="U339" s="9"/>
      <c r="V339" s="9"/>
      <c r="W339" s="9"/>
      <c r="X339" s="9"/>
      <c r="Y339" s="9"/>
      <c r="Z339" s="9"/>
    </row>
    <row r="340" spans="1:26" ht="13.5" customHeight="1">
      <c r="A340" s="293"/>
      <c r="B340" s="293"/>
      <c r="C340" s="293"/>
      <c r="D340" s="293"/>
      <c r="E340" s="293"/>
      <c r="F340" s="293"/>
      <c r="G340" s="9"/>
      <c r="H340" s="9"/>
      <c r="I340" s="9"/>
      <c r="J340" s="480"/>
      <c r="K340" s="9"/>
      <c r="L340" s="9"/>
      <c r="M340" s="9"/>
      <c r="N340" s="9"/>
      <c r="O340" s="8"/>
      <c r="P340" s="8"/>
      <c r="Q340" s="9"/>
      <c r="R340" s="10"/>
      <c r="S340" s="9"/>
      <c r="T340" s="9"/>
      <c r="U340" s="9"/>
      <c r="V340" s="9"/>
      <c r="W340" s="9"/>
      <c r="X340" s="9"/>
      <c r="Y340" s="9"/>
      <c r="Z340" s="9"/>
    </row>
    <row r="341" spans="1:26" ht="13.5" customHeight="1">
      <c r="A341" s="293"/>
      <c r="B341" s="293"/>
      <c r="C341" s="293"/>
      <c r="D341" s="293"/>
      <c r="E341" s="293"/>
      <c r="F341" s="293"/>
      <c r="G341" s="9"/>
      <c r="H341" s="9"/>
      <c r="I341" s="9"/>
      <c r="J341" s="480"/>
      <c r="K341" s="9"/>
      <c r="L341" s="9"/>
      <c r="M341" s="9"/>
      <c r="N341" s="9"/>
      <c r="O341" s="8"/>
      <c r="P341" s="8"/>
      <c r="Q341" s="9"/>
      <c r="R341" s="10"/>
      <c r="S341" s="9"/>
      <c r="T341" s="9"/>
      <c r="U341" s="9"/>
      <c r="V341" s="9"/>
      <c r="W341" s="9"/>
      <c r="X341" s="9"/>
      <c r="Y341" s="9"/>
      <c r="Z341" s="9"/>
    </row>
    <row r="342" spans="1:26" ht="13.5" customHeight="1">
      <c r="A342" s="293"/>
      <c r="B342" s="293"/>
      <c r="C342" s="293"/>
      <c r="D342" s="293"/>
      <c r="E342" s="293"/>
      <c r="F342" s="293"/>
      <c r="G342" s="9"/>
      <c r="H342" s="9"/>
      <c r="I342" s="9"/>
      <c r="J342" s="480"/>
      <c r="K342" s="9"/>
      <c r="L342" s="9"/>
      <c r="M342" s="9"/>
      <c r="N342" s="9"/>
      <c r="O342" s="8"/>
      <c r="P342" s="8"/>
      <c r="Q342" s="9"/>
      <c r="R342" s="10"/>
      <c r="S342" s="9"/>
      <c r="T342" s="9"/>
      <c r="U342" s="9"/>
      <c r="V342" s="9"/>
      <c r="W342" s="9"/>
      <c r="X342" s="9"/>
      <c r="Y342" s="9"/>
      <c r="Z342" s="9"/>
    </row>
    <row r="343" spans="1:26" ht="13.5" customHeight="1">
      <c r="A343" s="293"/>
      <c r="B343" s="293"/>
      <c r="C343" s="293"/>
      <c r="D343" s="293"/>
      <c r="E343" s="293"/>
      <c r="F343" s="293"/>
      <c r="G343" s="9"/>
      <c r="H343" s="9"/>
      <c r="I343" s="9"/>
      <c r="J343" s="480"/>
      <c r="K343" s="9"/>
      <c r="L343" s="9"/>
      <c r="M343" s="9"/>
      <c r="N343" s="9"/>
      <c r="O343" s="8"/>
      <c r="P343" s="8"/>
      <c r="Q343" s="9"/>
      <c r="R343" s="10"/>
      <c r="S343" s="9"/>
      <c r="T343" s="9"/>
      <c r="U343" s="9"/>
      <c r="V343" s="9"/>
      <c r="W343" s="9"/>
      <c r="X343" s="9"/>
      <c r="Y343" s="9"/>
      <c r="Z343" s="9"/>
    </row>
    <row r="344" spans="1:26" ht="13.5" customHeight="1">
      <c r="A344" s="293"/>
      <c r="B344" s="293"/>
      <c r="C344" s="293"/>
      <c r="D344" s="293"/>
      <c r="E344" s="293"/>
      <c r="F344" s="293"/>
      <c r="G344" s="9"/>
      <c r="H344" s="9"/>
      <c r="I344" s="9"/>
      <c r="J344" s="480"/>
      <c r="K344" s="9"/>
      <c r="L344" s="9"/>
      <c r="M344" s="9"/>
      <c r="N344" s="9"/>
      <c r="O344" s="8"/>
      <c r="P344" s="8"/>
      <c r="Q344" s="9"/>
      <c r="R344" s="10"/>
      <c r="S344" s="9"/>
      <c r="T344" s="9"/>
      <c r="U344" s="9"/>
      <c r="V344" s="9"/>
      <c r="W344" s="9"/>
      <c r="X344" s="9"/>
      <c r="Y344" s="9"/>
      <c r="Z344" s="9"/>
    </row>
    <row r="345" spans="1:26" ht="13.5" customHeight="1">
      <c r="A345" s="293"/>
      <c r="B345" s="293"/>
      <c r="C345" s="293"/>
      <c r="D345" s="293"/>
      <c r="E345" s="293"/>
      <c r="F345" s="293"/>
      <c r="G345" s="9"/>
      <c r="H345" s="9"/>
      <c r="I345" s="9"/>
      <c r="J345" s="480"/>
      <c r="K345" s="9"/>
      <c r="L345" s="9"/>
      <c r="M345" s="9"/>
      <c r="N345" s="9"/>
      <c r="O345" s="8"/>
      <c r="P345" s="8"/>
      <c r="Q345" s="9"/>
      <c r="R345" s="10"/>
      <c r="S345" s="9"/>
      <c r="T345" s="9"/>
      <c r="U345" s="9"/>
      <c r="V345" s="9"/>
      <c r="W345" s="9"/>
      <c r="X345" s="9"/>
      <c r="Y345" s="9"/>
      <c r="Z345" s="9"/>
    </row>
    <row r="346" spans="1:26" ht="13.5" customHeight="1">
      <c r="A346" s="293"/>
      <c r="B346" s="293"/>
      <c r="C346" s="293"/>
      <c r="D346" s="293"/>
      <c r="E346" s="293"/>
      <c r="F346" s="293"/>
      <c r="G346" s="9"/>
      <c r="H346" s="9"/>
      <c r="I346" s="9"/>
      <c r="J346" s="480"/>
      <c r="K346" s="9"/>
      <c r="L346" s="9"/>
      <c r="M346" s="9"/>
      <c r="N346" s="9"/>
      <c r="O346" s="8"/>
      <c r="P346" s="8"/>
      <c r="Q346" s="9"/>
      <c r="R346" s="10"/>
      <c r="S346" s="9"/>
      <c r="T346" s="9"/>
      <c r="U346" s="9"/>
      <c r="V346" s="9"/>
      <c r="W346" s="9"/>
      <c r="X346" s="9"/>
      <c r="Y346" s="9"/>
      <c r="Z346" s="9"/>
    </row>
    <row r="347" spans="1:26" ht="13.5" customHeight="1">
      <c r="A347" s="293"/>
      <c r="B347" s="293"/>
      <c r="C347" s="293"/>
      <c r="D347" s="293"/>
      <c r="E347" s="293"/>
      <c r="F347" s="293"/>
      <c r="G347" s="9"/>
      <c r="H347" s="9"/>
      <c r="I347" s="9"/>
      <c r="J347" s="480"/>
      <c r="K347" s="9"/>
      <c r="L347" s="9"/>
      <c r="M347" s="9"/>
      <c r="N347" s="9"/>
      <c r="O347" s="8"/>
      <c r="P347" s="8"/>
      <c r="Q347" s="9"/>
      <c r="R347" s="10"/>
      <c r="S347" s="9"/>
      <c r="T347" s="9"/>
      <c r="U347" s="9"/>
      <c r="V347" s="9"/>
      <c r="W347" s="9"/>
      <c r="X347" s="9"/>
      <c r="Y347" s="9"/>
      <c r="Z347" s="9"/>
    </row>
    <row r="348" spans="1:26" ht="13.5" customHeight="1">
      <c r="A348" s="293"/>
      <c r="B348" s="293"/>
      <c r="C348" s="293"/>
      <c r="D348" s="293"/>
      <c r="E348" s="293"/>
      <c r="F348" s="293"/>
      <c r="G348" s="9"/>
      <c r="H348" s="9"/>
      <c r="I348" s="9"/>
      <c r="J348" s="480"/>
      <c r="K348" s="9"/>
      <c r="L348" s="9"/>
      <c r="M348" s="9"/>
      <c r="N348" s="9"/>
      <c r="O348" s="8"/>
      <c r="P348" s="8"/>
      <c r="Q348" s="9"/>
      <c r="R348" s="10"/>
      <c r="S348" s="9"/>
      <c r="T348" s="9"/>
      <c r="U348" s="9"/>
      <c r="V348" s="9"/>
      <c r="W348" s="9"/>
      <c r="X348" s="9"/>
      <c r="Y348" s="9"/>
      <c r="Z348" s="9"/>
    </row>
    <row r="349" spans="1:26" ht="13.5" customHeight="1">
      <c r="A349" s="293"/>
      <c r="B349" s="293"/>
      <c r="C349" s="293"/>
      <c r="D349" s="293"/>
      <c r="E349" s="293"/>
      <c r="F349" s="293"/>
      <c r="G349" s="9"/>
      <c r="H349" s="9"/>
      <c r="I349" s="9"/>
      <c r="J349" s="480"/>
      <c r="K349" s="9"/>
      <c r="L349" s="9"/>
      <c r="M349" s="9"/>
      <c r="N349" s="9"/>
      <c r="O349" s="8"/>
      <c r="P349" s="8"/>
      <c r="Q349" s="9"/>
      <c r="R349" s="10"/>
      <c r="S349" s="9"/>
      <c r="T349" s="9"/>
      <c r="U349" s="9"/>
      <c r="V349" s="9"/>
      <c r="W349" s="9"/>
      <c r="X349" s="9"/>
      <c r="Y349" s="9"/>
      <c r="Z349" s="9"/>
    </row>
    <row r="350" spans="1:26" ht="13.5" customHeight="1">
      <c r="A350" s="293"/>
      <c r="B350" s="293"/>
      <c r="C350" s="293"/>
      <c r="D350" s="293"/>
      <c r="E350" s="293"/>
      <c r="F350" s="293"/>
      <c r="G350" s="9"/>
      <c r="H350" s="9"/>
      <c r="I350" s="9"/>
      <c r="J350" s="480"/>
      <c r="K350" s="9"/>
      <c r="L350" s="9"/>
      <c r="M350" s="9"/>
      <c r="N350" s="9"/>
      <c r="O350" s="8"/>
      <c r="P350" s="8"/>
      <c r="Q350" s="9"/>
      <c r="R350" s="10"/>
      <c r="S350" s="9"/>
      <c r="T350" s="9"/>
      <c r="U350" s="9"/>
      <c r="V350" s="9"/>
      <c r="W350" s="9"/>
      <c r="X350" s="9"/>
      <c r="Y350" s="9"/>
      <c r="Z350" s="9"/>
    </row>
    <row r="351" spans="1:26" ht="13.5" customHeight="1">
      <c r="A351" s="293"/>
      <c r="B351" s="293"/>
      <c r="C351" s="293"/>
      <c r="D351" s="293"/>
      <c r="E351" s="293"/>
      <c r="F351" s="293"/>
      <c r="G351" s="9"/>
      <c r="H351" s="9"/>
      <c r="I351" s="9"/>
      <c r="J351" s="480"/>
      <c r="K351" s="9"/>
      <c r="L351" s="9"/>
      <c r="M351" s="9"/>
      <c r="N351" s="9"/>
      <c r="O351" s="8"/>
      <c r="P351" s="8"/>
      <c r="Q351" s="9"/>
      <c r="R351" s="10"/>
      <c r="S351" s="9"/>
      <c r="T351" s="9"/>
      <c r="U351" s="9"/>
      <c r="V351" s="9"/>
      <c r="W351" s="9"/>
      <c r="X351" s="9"/>
      <c r="Y351" s="9"/>
      <c r="Z351" s="9"/>
    </row>
    <row r="352" spans="1:26" ht="13.5" customHeight="1">
      <c r="A352" s="293"/>
      <c r="B352" s="293"/>
      <c r="C352" s="293"/>
      <c r="D352" s="293"/>
      <c r="E352" s="293"/>
      <c r="F352" s="293"/>
      <c r="G352" s="9"/>
      <c r="H352" s="9"/>
      <c r="I352" s="9"/>
      <c r="J352" s="480"/>
      <c r="K352" s="9"/>
      <c r="L352" s="9"/>
      <c r="M352" s="9"/>
      <c r="N352" s="9"/>
      <c r="O352" s="8"/>
      <c r="P352" s="8"/>
      <c r="Q352" s="9"/>
      <c r="R352" s="10"/>
      <c r="S352" s="9"/>
      <c r="T352" s="9"/>
      <c r="U352" s="9"/>
      <c r="V352" s="9"/>
      <c r="W352" s="9"/>
      <c r="X352" s="9"/>
      <c r="Y352" s="9"/>
      <c r="Z352" s="9"/>
    </row>
    <row r="353" spans="1:26" ht="13.5" customHeight="1">
      <c r="A353" s="293"/>
      <c r="B353" s="293"/>
      <c r="C353" s="293"/>
      <c r="D353" s="293"/>
      <c r="E353" s="293"/>
      <c r="F353" s="293"/>
      <c r="G353" s="9"/>
      <c r="H353" s="9"/>
      <c r="I353" s="9"/>
      <c r="J353" s="480"/>
      <c r="K353" s="9"/>
      <c r="L353" s="9"/>
      <c r="M353" s="9"/>
      <c r="N353" s="9"/>
      <c r="O353" s="8"/>
      <c r="P353" s="8"/>
      <c r="Q353" s="9"/>
      <c r="R353" s="10"/>
      <c r="S353" s="9"/>
      <c r="T353" s="9"/>
      <c r="U353" s="9"/>
      <c r="V353" s="9"/>
      <c r="W353" s="9"/>
      <c r="X353" s="9"/>
      <c r="Y353" s="9"/>
      <c r="Z353" s="9"/>
    </row>
    <row r="354" spans="1:26" ht="13.5" customHeight="1">
      <c r="A354" s="293"/>
      <c r="B354" s="293"/>
      <c r="C354" s="293"/>
      <c r="D354" s="293"/>
      <c r="E354" s="293"/>
      <c r="F354" s="293"/>
      <c r="G354" s="9"/>
      <c r="H354" s="9"/>
      <c r="I354" s="9"/>
      <c r="J354" s="480"/>
      <c r="K354" s="9"/>
      <c r="L354" s="9"/>
      <c r="M354" s="9"/>
      <c r="N354" s="9"/>
      <c r="O354" s="8"/>
      <c r="P354" s="8"/>
      <c r="Q354" s="9"/>
      <c r="R354" s="10"/>
      <c r="S354" s="9"/>
      <c r="T354" s="9"/>
      <c r="U354" s="9"/>
      <c r="V354" s="9"/>
      <c r="W354" s="9"/>
      <c r="X354" s="9"/>
      <c r="Y354" s="9"/>
      <c r="Z354" s="9"/>
    </row>
    <row r="355" spans="1:26" ht="13.5" customHeight="1">
      <c r="A355" s="293"/>
      <c r="B355" s="293"/>
      <c r="C355" s="293"/>
      <c r="D355" s="293"/>
      <c r="E355" s="293"/>
      <c r="F355" s="293"/>
      <c r="G355" s="9"/>
      <c r="H355" s="9"/>
      <c r="I355" s="9"/>
      <c r="J355" s="480"/>
      <c r="K355" s="9"/>
      <c r="L355" s="9"/>
      <c r="M355" s="9"/>
      <c r="N355" s="9"/>
      <c r="O355" s="8"/>
      <c r="P355" s="8"/>
      <c r="Q355" s="9"/>
      <c r="R355" s="10"/>
      <c r="S355" s="9"/>
      <c r="T355" s="9"/>
      <c r="U355" s="9"/>
      <c r="V355" s="9"/>
      <c r="W355" s="9"/>
      <c r="X355" s="9"/>
      <c r="Y355" s="9"/>
      <c r="Z355" s="9"/>
    </row>
    <row r="356" spans="1:26" ht="13.5" customHeight="1">
      <c r="A356" s="293"/>
      <c r="B356" s="293"/>
      <c r="C356" s="293"/>
      <c r="D356" s="293"/>
      <c r="E356" s="293"/>
      <c r="F356" s="293"/>
      <c r="G356" s="9"/>
      <c r="H356" s="9"/>
      <c r="I356" s="9"/>
      <c r="J356" s="480"/>
      <c r="K356" s="9"/>
      <c r="L356" s="9"/>
      <c r="M356" s="9"/>
      <c r="N356" s="9"/>
      <c r="O356" s="8"/>
      <c r="P356" s="8"/>
      <c r="Q356" s="9"/>
      <c r="R356" s="10"/>
      <c r="S356" s="9"/>
      <c r="T356" s="9"/>
      <c r="U356" s="9"/>
      <c r="V356" s="9"/>
      <c r="W356" s="9"/>
      <c r="X356" s="9"/>
      <c r="Y356" s="9"/>
      <c r="Z356" s="9"/>
    </row>
    <row r="357" spans="1:26" ht="13.5" customHeight="1">
      <c r="A357" s="293"/>
      <c r="B357" s="293"/>
      <c r="C357" s="293"/>
      <c r="D357" s="293"/>
      <c r="E357" s="293"/>
      <c r="F357" s="293"/>
      <c r="G357" s="9"/>
      <c r="H357" s="9"/>
      <c r="I357" s="9"/>
      <c r="J357" s="480"/>
      <c r="K357" s="9"/>
      <c r="L357" s="9"/>
      <c r="M357" s="9"/>
      <c r="N357" s="9"/>
      <c r="O357" s="8"/>
      <c r="P357" s="8"/>
      <c r="Q357" s="9"/>
      <c r="R357" s="10"/>
      <c r="S357" s="9"/>
      <c r="T357" s="9"/>
      <c r="U357" s="9"/>
      <c r="V357" s="9"/>
      <c r="W357" s="9"/>
      <c r="X357" s="9"/>
      <c r="Y357" s="9"/>
      <c r="Z357" s="9"/>
    </row>
    <row r="358" spans="1:26" ht="13.5" customHeight="1">
      <c r="A358" s="293"/>
      <c r="B358" s="293"/>
      <c r="C358" s="293"/>
      <c r="D358" s="293"/>
      <c r="E358" s="293"/>
      <c r="F358" s="293"/>
      <c r="G358" s="9"/>
      <c r="H358" s="9"/>
      <c r="I358" s="9"/>
      <c r="J358" s="480"/>
      <c r="K358" s="9"/>
      <c r="L358" s="9"/>
      <c r="M358" s="9"/>
      <c r="N358" s="9"/>
      <c r="O358" s="8"/>
      <c r="P358" s="8"/>
      <c r="Q358" s="9"/>
      <c r="R358" s="10"/>
      <c r="S358" s="9"/>
      <c r="T358" s="9"/>
      <c r="U358" s="9"/>
      <c r="V358" s="9"/>
      <c r="W358" s="9"/>
      <c r="X358" s="9"/>
      <c r="Y358" s="9"/>
      <c r="Z358" s="9"/>
    </row>
    <row r="359" spans="1:26" ht="13.5" customHeight="1">
      <c r="A359" s="293"/>
      <c r="B359" s="293"/>
      <c r="C359" s="293"/>
      <c r="D359" s="293"/>
      <c r="E359" s="293"/>
      <c r="F359" s="293"/>
      <c r="G359" s="9"/>
      <c r="H359" s="9"/>
      <c r="I359" s="9"/>
      <c r="J359" s="480"/>
      <c r="K359" s="9"/>
      <c r="L359" s="9"/>
      <c r="M359" s="9"/>
      <c r="N359" s="9"/>
      <c r="O359" s="8"/>
      <c r="P359" s="8"/>
      <c r="Q359" s="9"/>
      <c r="R359" s="10"/>
      <c r="S359" s="9"/>
      <c r="T359" s="9"/>
      <c r="U359" s="9"/>
      <c r="V359" s="9"/>
      <c r="W359" s="9"/>
      <c r="X359" s="9"/>
      <c r="Y359" s="9"/>
      <c r="Z359" s="9"/>
    </row>
    <row r="360" spans="1:26" ht="13.5" customHeight="1">
      <c r="A360" s="293"/>
      <c r="B360" s="293"/>
      <c r="C360" s="293"/>
      <c r="D360" s="293"/>
      <c r="E360" s="293"/>
      <c r="F360" s="293"/>
      <c r="G360" s="9"/>
      <c r="H360" s="9"/>
      <c r="I360" s="9"/>
      <c r="J360" s="480"/>
      <c r="K360" s="9"/>
      <c r="L360" s="9"/>
      <c r="M360" s="9"/>
      <c r="N360" s="9"/>
      <c r="O360" s="8"/>
      <c r="P360" s="8"/>
      <c r="Q360" s="9"/>
      <c r="R360" s="10"/>
      <c r="S360" s="9"/>
      <c r="T360" s="9"/>
      <c r="U360" s="9"/>
      <c r="V360" s="9"/>
      <c r="W360" s="9"/>
      <c r="X360" s="9"/>
      <c r="Y360" s="9"/>
      <c r="Z360" s="9"/>
    </row>
    <row r="361" spans="1:26" ht="13.5" customHeight="1">
      <c r="A361" s="293"/>
      <c r="B361" s="293"/>
      <c r="C361" s="293"/>
      <c r="D361" s="293"/>
      <c r="E361" s="293"/>
      <c r="F361" s="293"/>
      <c r="G361" s="9"/>
      <c r="H361" s="9"/>
      <c r="I361" s="9"/>
      <c r="J361" s="480"/>
      <c r="K361" s="9"/>
      <c r="L361" s="9"/>
      <c r="M361" s="9"/>
      <c r="N361" s="9"/>
      <c r="O361" s="8"/>
      <c r="P361" s="8"/>
      <c r="Q361" s="9"/>
      <c r="R361" s="10"/>
      <c r="S361" s="9"/>
      <c r="T361" s="9"/>
      <c r="U361" s="9"/>
      <c r="V361" s="9"/>
      <c r="W361" s="9"/>
      <c r="X361" s="9"/>
      <c r="Y361" s="9"/>
      <c r="Z361" s="9"/>
    </row>
    <row r="362" spans="1:26" ht="13.5" customHeight="1">
      <c r="A362" s="293"/>
      <c r="B362" s="293"/>
      <c r="C362" s="293"/>
      <c r="D362" s="293"/>
      <c r="E362" s="293"/>
      <c r="F362" s="293"/>
      <c r="G362" s="9"/>
      <c r="H362" s="9"/>
      <c r="I362" s="9"/>
      <c r="J362" s="480"/>
      <c r="K362" s="9"/>
      <c r="L362" s="9"/>
      <c r="M362" s="9"/>
      <c r="N362" s="9"/>
      <c r="O362" s="8"/>
      <c r="P362" s="8"/>
      <c r="Q362" s="9"/>
      <c r="R362" s="10"/>
      <c r="S362" s="9"/>
      <c r="T362" s="9"/>
      <c r="U362" s="9"/>
      <c r="V362" s="9"/>
      <c r="W362" s="9"/>
      <c r="X362" s="9"/>
      <c r="Y362" s="9"/>
      <c r="Z362" s="9"/>
    </row>
    <row r="363" spans="1:26" ht="13.5" customHeight="1">
      <c r="A363" s="293"/>
      <c r="B363" s="293"/>
      <c r="C363" s="293"/>
      <c r="D363" s="293"/>
      <c r="E363" s="293"/>
      <c r="F363" s="293"/>
      <c r="G363" s="9"/>
      <c r="H363" s="9"/>
      <c r="I363" s="9"/>
      <c r="J363" s="480"/>
      <c r="K363" s="9"/>
      <c r="L363" s="9"/>
      <c r="M363" s="9"/>
      <c r="N363" s="9"/>
      <c r="O363" s="8"/>
      <c r="P363" s="8"/>
      <c r="Q363" s="9"/>
      <c r="R363" s="10"/>
      <c r="S363" s="9"/>
      <c r="T363" s="9"/>
      <c r="U363" s="9"/>
      <c r="V363" s="9"/>
      <c r="W363" s="9"/>
      <c r="X363" s="9"/>
      <c r="Y363" s="9"/>
      <c r="Z363" s="9"/>
    </row>
    <row r="364" spans="1:26" ht="13.5" customHeight="1">
      <c r="A364" s="293"/>
      <c r="B364" s="293"/>
      <c r="C364" s="293"/>
      <c r="D364" s="293"/>
      <c r="E364" s="293"/>
      <c r="F364" s="293"/>
      <c r="G364" s="9"/>
      <c r="H364" s="9"/>
      <c r="I364" s="9"/>
      <c r="J364" s="480"/>
      <c r="K364" s="9"/>
      <c r="L364" s="9"/>
      <c r="M364" s="9"/>
      <c r="N364" s="9"/>
      <c r="O364" s="8"/>
      <c r="P364" s="8"/>
      <c r="Q364" s="9"/>
      <c r="R364" s="10"/>
      <c r="S364" s="9"/>
      <c r="T364" s="9"/>
      <c r="U364" s="9"/>
      <c r="V364" s="9"/>
      <c r="W364" s="9"/>
      <c r="X364" s="9"/>
      <c r="Y364" s="9"/>
      <c r="Z364" s="9"/>
    </row>
    <row r="365" spans="1:26" ht="13.5" customHeight="1">
      <c r="A365" s="293"/>
      <c r="B365" s="293"/>
      <c r="C365" s="293"/>
      <c r="D365" s="293"/>
      <c r="E365" s="293"/>
      <c r="F365" s="293"/>
      <c r="G365" s="9"/>
      <c r="H365" s="9"/>
      <c r="I365" s="9"/>
      <c r="J365" s="480"/>
      <c r="K365" s="9"/>
      <c r="L365" s="9"/>
      <c r="M365" s="9"/>
      <c r="N365" s="9"/>
      <c r="O365" s="8"/>
      <c r="P365" s="8"/>
      <c r="Q365" s="9"/>
      <c r="R365" s="10"/>
      <c r="S365" s="9"/>
      <c r="T365" s="9"/>
      <c r="U365" s="9"/>
      <c r="V365" s="9"/>
      <c r="W365" s="9"/>
      <c r="X365" s="9"/>
      <c r="Y365" s="9"/>
      <c r="Z365" s="9"/>
    </row>
    <row r="366" spans="1:26" ht="13.5" customHeight="1">
      <c r="A366" s="293"/>
      <c r="B366" s="293"/>
      <c r="C366" s="293"/>
      <c r="D366" s="293"/>
      <c r="E366" s="293"/>
      <c r="F366" s="293"/>
      <c r="G366" s="9"/>
      <c r="H366" s="9"/>
      <c r="I366" s="9"/>
      <c r="J366" s="480"/>
      <c r="K366" s="9"/>
      <c r="L366" s="9"/>
      <c r="M366" s="9"/>
      <c r="N366" s="9"/>
      <c r="O366" s="8"/>
      <c r="P366" s="8"/>
      <c r="Q366" s="9"/>
      <c r="R366" s="10"/>
      <c r="S366" s="9"/>
      <c r="T366" s="9"/>
      <c r="U366" s="9"/>
      <c r="V366" s="9"/>
      <c r="W366" s="9"/>
      <c r="X366" s="9"/>
      <c r="Y366" s="9"/>
      <c r="Z366" s="9"/>
    </row>
    <row r="367" spans="1:26" ht="13.5" customHeight="1">
      <c r="A367" s="293"/>
      <c r="B367" s="293"/>
      <c r="C367" s="293"/>
      <c r="D367" s="293"/>
      <c r="E367" s="293"/>
      <c r="F367" s="293"/>
      <c r="G367" s="9"/>
      <c r="H367" s="9"/>
      <c r="I367" s="9"/>
      <c r="J367" s="480"/>
      <c r="K367" s="9"/>
      <c r="L367" s="9"/>
      <c r="M367" s="9"/>
      <c r="N367" s="9"/>
      <c r="O367" s="8"/>
      <c r="P367" s="8"/>
      <c r="Q367" s="9"/>
      <c r="R367" s="10"/>
      <c r="S367" s="9"/>
      <c r="T367" s="9"/>
      <c r="U367" s="9"/>
      <c r="V367" s="9"/>
      <c r="W367" s="9"/>
      <c r="X367" s="9"/>
      <c r="Y367" s="9"/>
      <c r="Z367" s="9"/>
    </row>
    <row r="368" spans="1:26" ht="13.5" customHeight="1">
      <c r="A368" s="293"/>
      <c r="B368" s="293"/>
      <c r="C368" s="293"/>
      <c r="D368" s="293"/>
      <c r="E368" s="293"/>
      <c r="F368" s="293"/>
      <c r="G368" s="9"/>
      <c r="H368" s="9"/>
      <c r="I368" s="9"/>
      <c r="J368" s="480"/>
      <c r="K368" s="9"/>
      <c r="L368" s="9"/>
      <c r="M368" s="9"/>
      <c r="N368" s="9"/>
      <c r="O368" s="8"/>
      <c r="P368" s="8"/>
      <c r="Q368" s="9"/>
      <c r="R368" s="10"/>
      <c r="S368" s="9"/>
      <c r="T368" s="9"/>
      <c r="U368" s="9"/>
      <c r="V368" s="9"/>
      <c r="W368" s="9"/>
      <c r="X368" s="9"/>
      <c r="Y368" s="9"/>
      <c r="Z368" s="9"/>
    </row>
    <row r="369" spans="1:26" ht="13.5" customHeight="1">
      <c r="A369" s="293"/>
      <c r="B369" s="293"/>
      <c r="C369" s="293"/>
      <c r="D369" s="293"/>
      <c r="E369" s="293"/>
      <c r="F369" s="293"/>
      <c r="G369" s="9"/>
      <c r="H369" s="9"/>
      <c r="I369" s="9"/>
      <c r="J369" s="480"/>
      <c r="K369" s="9"/>
      <c r="L369" s="9"/>
      <c r="M369" s="9"/>
      <c r="N369" s="9"/>
      <c r="O369" s="8"/>
      <c r="P369" s="8"/>
      <c r="Q369" s="9"/>
      <c r="R369" s="10"/>
      <c r="S369" s="9"/>
      <c r="T369" s="9"/>
      <c r="U369" s="9"/>
      <c r="V369" s="9"/>
      <c r="W369" s="9"/>
      <c r="X369" s="9"/>
      <c r="Y369" s="9"/>
      <c r="Z369" s="9"/>
    </row>
    <row r="370" spans="1:26" ht="13.5" customHeight="1">
      <c r="A370" s="293"/>
      <c r="B370" s="293"/>
      <c r="C370" s="293"/>
      <c r="D370" s="293"/>
      <c r="E370" s="293"/>
      <c r="F370" s="293"/>
      <c r="G370" s="9"/>
      <c r="H370" s="9"/>
      <c r="I370" s="9"/>
      <c r="J370" s="480"/>
      <c r="K370" s="9"/>
      <c r="L370" s="9"/>
      <c r="M370" s="9"/>
      <c r="N370" s="9"/>
      <c r="O370" s="8"/>
      <c r="P370" s="8"/>
      <c r="Q370" s="9"/>
      <c r="R370" s="10"/>
      <c r="S370" s="9"/>
      <c r="T370" s="9"/>
      <c r="U370" s="9"/>
      <c r="V370" s="9"/>
      <c r="W370" s="9"/>
      <c r="X370" s="9"/>
      <c r="Y370" s="9"/>
      <c r="Z370" s="9"/>
    </row>
    <row r="371" spans="1:26" ht="13.5" customHeight="1">
      <c r="A371" s="293"/>
      <c r="B371" s="293"/>
      <c r="C371" s="293"/>
      <c r="D371" s="293"/>
      <c r="E371" s="293"/>
      <c r="F371" s="293"/>
      <c r="G371" s="9"/>
      <c r="H371" s="9"/>
      <c r="I371" s="9"/>
      <c r="J371" s="480"/>
      <c r="K371" s="9"/>
      <c r="L371" s="9"/>
      <c r="M371" s="9"/>
      <c r="N371" s="9"/>
      <c r="O371" s="8"/>
      <c r="P371" s="8"/>
      <c r="Q371" s="9"/>
      <c r="R371" s="10"/>
      <c r="S371" s="9"/>
      <c r="T371" s="9"/>
      <c r="U371" s="9"/>
      <c r="V371" s="9"/>
      <c r="W371" s="9"/>
      <c r="X371" s="9"/>
      <c r="Y371" s="9"/>
      <c r="Z371" s="9"/>
    </row>
    <row r="372" spans="1:26" ht="13.5" customHeight="1">
      <c r="A372" s="293"/>
      <c r="B372" s="293"/>
      <c r="C372" s="293"/>
      <c r="D372" s="293"/>
      <c r="E372" s="293"/>
      <c r="F372" s="293"/>
      <c r="G372" s="9"/>
      <c r="H372" s="9"/>
      <c r="I372" s="9"/>
      <c r="J372" s="480"/>
      <c r="K372" s="9"/>
      <c r="L372" s="9"/>
      <c r="M372" s="9"/>
      <c r="N372" s="9"/>
      <c r="O372" s="8"/>
      <c r="P372" s="8"/>
      <c r="Q372" s="9"/>
      <c r="R372" s="10"/>
      <c r="S372" s="9"/>
      <c r="T372" s="9"/>
      <c r="U372" s="9"/>
      <c r="V372" s="9"/>
      <c r="W372" s="9"/>
      <c r="X372" s="9"/>
      <c r="Y372" s="9"/>
      <c r="Z372" s="9"/>
    </row>
    <row r="373" spans="1:26" ht="13.5" customHeight="1">
      <c r="A373" s="293"/>
      <c r="B373" s="293"/>
      <c r="C373" s="293"/>
      <c r="D373" s="293"/>
      <c r="E373" s="293"/>
      <c r="F373" s="293"/>
      <c r="G373" s="9"/>
      <c r="H373" s="9"/>
      <c r="I373" s="9"/>
      <c r="J373" s="480"/>
      <c r="K373" s="9"/>
      <c r="L373" s="9"/>
      <c r="M373" s="9"/>
      <c r="N373" s="9"/>
      <c r="O373" s="8"/>
      <c r="P373" s="8"/>
      <c r="Q373" s="9"/>
      <c r="R373" s="10"/>
      <c r="S373" s="9"/>
      <c r="T373" s="9"/>
      <c r="U373" s="9"/>
      <c r="V373" s="9"/>
      <c r="W373" s="9"/>
      <c r="X373" s="9"/>
      <c r="Y373" s="9"/>
      <c r="Z373" s="9"/>
    </row>
    <row r="374" spans="1:26" ht="13.5" customHeight="1">
      <c r="A374" s="293"/>
      <c r="B374" s="293"/>
      <c r="C374" s="293"/>
      <c r="D374" s="293"/>
      <c r="E374" s="293"/>
      <c r="F374" s="293"/>
      <c r="G374" s="9"/>
      <c r="H374" s="9"/>
      <c r="I374" s="9"/>
      <c r="J374" s="480"/>
      <c r="K374" s="9"/>
      <c r="L374" s="9"/>
      <c r="M374" s="9"/>
      <c r="N374" s="9"/>
      <c r="O374" s="8"/>
      <c r="P374" s="8"/>
      <c r="Q374" s="9"/>
      <c r="R374" s="10"/>
      <c r="S374" s="9"/>
      <c r="T374" s="9"/>
      <c r="U374" s="9"/>
      <c r="V374" s="9"/>
      <c r="W374" s="9"/>
      <c r="X374" s="9"/>
      <c r="Y374" s="9"/>
      <c r="Z374" s="9"/>
    </row>
    <row r="375" spans="1:26" ht="13.5" customHeight="1">
      <c r="A375" s="293"/>
      <c r="B375" s="293"/>
      <c r="C375" s="293"/>
      <c r="D375" s="293"/>
      <c r="E375" s="293"/>
      <c r="F375" s="293"/>
      <c r="G375" s="9"/>
      <c r="H375" s="9"/>
      <c r="I375" s="9"/>
      <c r="J375" s="480"/>
      <c r="K375" s="9"/>
      <c r="L375" s="9"/>
      <c r="M375" s="9"/>
      <c r="N375" s="9"/>
      <c r="O375" s="8"/>
      <c r="P375" s="8"/>
      <c r="Q375" s="9"/>
      <c r="R375" s="10"/>
      <c r="S375" s="9"/>
      <c r="T375" s="9"/>
      <c r="U375" s="9"/>
      <c r="V375" s="9"/>
      <c r="W375" s="9"/>
      <c r="X375" s="9"/>
      <c r="Y375" s="9"/>
      <c r="Z375" s="9"/>
    </row>
    <row r="376" spans="1:26" ht="13.5" customHeight="1">
      <c r="A376" s="293"/>
      <c r="B376" s="293"/>
      <c r="C376" s="293"/>
      <c r="D376" s="293"/>
      <c r="E376" s="293"/>
      <c r="F376" s="293"/>
      <c r="G376" s="9"/>
      <c r="H376" s="9"/>
      <c r="I376" s="9"/>
      <c r="J376" s="480"/>
      <c r="K376" s="9"/>
      <c r="L376" s="9"/>
      <c r="M376" s="9"/>
      <c r="N376" s="9"/>
      <c r="O376" s="8"/>
      <c r="P376" s="8"/>
      <c r="Q376" s="9"/>
      <c r="R376" s="10"/>
      <c r="S376" s="9"/>
      <c r="T376" s="9"/>
      <c r="U376" s="9"/>
      <c r="V376" s="9"/>
      <c r="W376" s="9"/>
      <c r="X376" s="9"/>
      <c r="Y376" s="9"/>
      <c r="Z376" s="9"/>
    </row>
    <row r="377" spans="1:26" ht="13.5" customHeight="1">
      <c r="A377" s="293"/>
      <c r="B377" s="293"/>
      <c r="C377" s="293"/>
      <c r="D377" s="293"/>
      <c r="E377" s="293"/>
      <c r="F377" s="293"/>
      <c r="G377" s="9"/>
      <c r="H377" s="9"/>
      <c r="I377" s="9"/>
      <c r="J377" s="480"/>
      <c r="K377" s="9"/>
      <c r="L377" s="9"/>
      <c r="M377" s="9"/>
      <c r="N377" s="9"/>
      <c r="O377" s="8"/>
      <c r="P377" s="8"/>
      <c r="Q377" s="9"/>
      <c r="R377" s="10"/>
      <c r="S377" s="9"/>
      <c r="T377" s="9"/>
      <c r="U377" s="9"/>
      <c r="V377" s="9"/>
      <c r="W377" s="9"/>
      <c r="X377" s="9"/>
      <c r="Y377" s="9"/>
      <c r="Z377" s="9"/>
    </row>
    <row r="378" spans="1:26" ht="13.5" customHeight="1">
      <c r="A378" s="293"/>
      <c r="B378" s="293"/>
      <c r="C378" s="293"/>
      <c r="D378" s="293"/>
      <c r="E378" s="293"/>
      <c r="F378" s="293"/>
      <c r="G378" s="9"/>
      <c r="H378" s="9"/>
      <c r="I378" s="9"/>
      <c r="J378" s="480"/>
      <c r="K378" s="9"/>
      <c r="L378" s="9"/>
      <c r="M378" s="9"/>
      <c r="N378" s="9"/>
      <c r="O378" s="8"/>
      <c r="P378" s="8"/>
      <c r="Q378" s="9"/>
      <c r="R378" s="10"/>
      <c r="S378" s="9"/>
      <c r="T378" s="9"/>
      <c r="U378" s="9"/>
      <c r="V378" s="9"/>
      <c r="W378" s="9"/>
      <c r="X378" s="9"/>
      <c r="Y378" s="9"/>
      <c r="Z378" s="9"/>
    </row>
    <row r="379" spans="1:26" ht="13.5" customHeight="1">
      <c r="A379" s="293"/>
      <c r="B379" s="293"/>
      <c r="C379" s="293"/>
      <c r="D379" s="293"/>
      <c r="E379" s="293"/>
      <c r="F379" s="293"/>
      <c r="G379" s="9"/>
      <c r="H379" s="9"/>
      <c r="I379" s="9"/>
      <c r="J379" s="480"/>
      <c r="K379" s="9"/>
      <c r="L379" s="9"/>
      <c r="M379" s="9"/>
      <c r="N379" s="9"/>
      <c r="O379" s="8"/>
      <c r="P379" s="8"/>
      <c r="Q379" s="9"/>
      <c r="R379" s="10"/>
      <c r="S379" s="9"/>
      <c r="T379" s="9"/>
      <c r="U379" s="9"/>
      <c r="V379" s="9"/>
      <c r="W379" s="9"/>
      <c r="X379" s="9"/>
      <c r="Y379" s="9"/>
      <c r="Z379" s="9"/>
    </row>
    <row r="380" spans="1:26" ht="13.5" customHeight="1">
      <c r="A380" s="293"/>
      <c r="B380" s="293"/>
      <c r="C380" s="293"/>
      <c r="D380" s="293"/>
      <c r="E380" s="293"/>
      <c r="F380" s="293"/>
      <c r="G380" s="9"/>
      <c r="H380" s="9"/>
      <c r="I380" s="9"/>
      <c r="J380" s="480"/>
      <c r="K380" s="9"/>
      <c r="L380" s="9"/>
      <c r="M380" s="9"/>
      <c r="N380" s="9"/>
      <c r="O380" s="8"/>
      <c r="P380" s="8"/>
      <c r="Q380" s="9"/>
      <c r="R380" s="10"/>
      <c r="S380" s="9"/>
      <c r="T380" s="9"/>
      <c r="U380" s="9"/>
      <c r="V380" s="9"/>
      <c r="W380" s="9"/>
      <c r="X380" s="9"/>
      <c r="Y380" s="9"/>
      <c r="Z380" s="9"/>
    </row>
    <row r="381" spans="1:26" ht="13.5" customHeight="1">
      <c r="A381" s="293"/>
      <c r="B381" s="293"/>
      <c r="C381" s="293"/>
      <c r="D381" s="293"/>
      <c r="E381" s="293"/>
      <c r="F381" s="293"/>
      <c r="G381" s="9"/>
      <c r="H381" s="9"/>
      <c r="I381" s="9"/>
      <c r="J381" s="480"/>
      <c r="K381" s="9"/>
      <c r="L381" s="9"/>
      <c r="M381" s="9"/>
      <c r="N381" s="9"/>
      <c r="O381" s="8"/>
      <c r="P381" s="8"/>
      <c r="Q381" s="9"/>
      <c r="R381" s="10"/>
      <c r="S381" s="9"/>
      <c r="T381" s="9"/>
      <c r="U381" s="9"/>
      <c r="V381" s="9"/>
      <c r="W381" s="9"/>
      <c r="X381" s="9"/>
      <c r="Y381" s="9"/>
      <c r="Z381" s="9"/>
    </row>
    <row r="382" spans="1:26" ht="13.5" customHeight="1">
      <c r="A382" s="293"/>
      <c r="B382" s="293"/>
      <c r="C382" s="293"/>
      <c r="D382" s="293"/>
      <c r="E382" s="293"/>
      <c r="F382" s="293"/>
      <c r="G382" s="9"/>
      <c r="H382" s="9"/>
      <c r="I382" s="9"/>
      <c r="J382" s="480"/>
      <c r="K382" s="9"/>
      <c r="L382" s="9"/>
      <c r="M382" s="9"/>
      <c r="N382" s="9"/>
      <c r="O382" s="8"/>
      <c r="P382" s="8"/>
      <c r="Q382" s="9"/>
      <c r="R382" s="10"/>
      <c r="S382" s="9"/>
      <c r="T382" s="9"/>
      <c r="U382" s="9"/>
      <c r="V382" s="9"/>
      <c r="W382" s="9"/>
      <c r="X382" s="9"/>
      <c r="Y382" s="9"/>
      <c r="Z382" s="9"/>
    </row>
    <row r="383" spans="1:26" ht="13.5" customHeight="1">
      <c r="A383" s="293"/>
      <c r="B383" s="293"/>
      <c r="C383" s="293"/>
      <c r="D383" s="293"/>
      <c r="E383" s="293"/>
      <c r="F383" s="293"/>
      <c r="G383" s="9"/>
      <c r="H383" s="9"/>
      <c r="I383" s="9"/>
      <c r="J383" s="480"/>
      <c r="K383" s="9"/>
      <c r="L383" s="9"/>
      <c r="M383" s="9"/>
      <c r="N383" s="9"/>
      <c r="O383" s="8"/>
      <c r="P383" s="8"/>
      <c r="Q383" s="9"/>
      <c r="R383" s="10"/>
      <c r="S383" s="9"/>
      <c r="T383" s="9"/>
      <c r="U383" s="9"/>
      <c r="V383" s="9"/>
      <c r="W383" s="9"/>
      <c r="X383" s="9"/>
      <c r="Y383" s="9"/>
      <c r="Z383" s="9"/>
    </row>
    <row r="384" spans="1:26" ht="13.5" customHeight="1">
      <c r="A384" s="293"/>
      <c r="B384" s="293"/>
      <c r="C384" s="293"/>
      <c r="D384" s="293"/>
      <c r="E384" s="293"/>
      <c r="F384" s="293"/>
      <c r="G384" s="9"/>
      <c r="H384" s="9"/>
      <c r="I384" s="9"/>
      <c r="J384" s="480"/>
      <c r="K384" s="9"/>
      <c r="L384" s="9"/>
      <c r="M384" s="9"/>
      <c r="N384" s="9"/>
      <c r="O384" s="8"/>
      <c r="P384" s="8"/>
      <c r="Q384" s="9"/>
      <c r="R384" s="10"/>
      <c r="S384" s="9"/>
      <c r="T384" s="9"/>
      <c r="U384" s="9"/>
      <c r="V384" s="9"/>
      <c r="W384" s="9"/>
      <c r="X384" s="9"/>
      <c r="Y384" s="9"/>
      <c r="Z384" s="9"/>
    </row>
    <row r="385" spans="1:26" ht="13.5" customHeight="1">
      <c r="A385" s="293"/>
      <c r="B385" s="293"/>
      <c r="C385" s="293"/>
      <c r="D385" s="293"/>
      <c r="E385" s="293"/>
      <c r="F385" s="293"/>
      <c r="G385" s="9"/>
      <c r="H385" s="9"/>
      <c r="I385" s="9"/>
      <c r="J385" s="480"/>
      <c r="K385" s="9"/>
      <c r="L385" s="9"/>
      <c r="M385" s="9"/>
      <c r="N385" s="9"/>
      <c r="O385" s="8"/>
      <c r="P385" s="8"/>
      <c r="Q385" s="9"/>
      <c r="R385" s="10"/>
      <c r="S385" s="9"/>
      <c r="T385" s="9"/>
      <c r="U385" s="9"/>
      <c r="V385" s="9"/>
      <c r="W385" s="9"/>
      <c r="X385" s="9"/>
      <c r="Y385" s="9"/>
      <c r="Z385" s="9"/>
    </row>
    <row r="386" spans="1:26" ht="13.5" customHeight="1">
      <c r="A386" s="293"/>
      <c r="B386" s="293"/>
      <c r="C386" s="293"/>
      <c r="D386" s="293"/>
      <c r="E386" s="293"/>
      <c r="F386" s="293"/>
      <c r="G386" s="9"/>
      <c r="H386" s="9"/>
      <c r="I386" s="9"/>
      <c r="J386" s="480"/>
      <c r="K386" s="9"/>
      <c r="L386" s="9"/>
      <c r="M386" s="9"/>
      <c r="N386" s="9"/>
      <c r="O386" s="8"/>
      <c r="P386" s="8"/>
      <c r="Q386" s="9"/>
      <c r="R386" s="10"/>
      <c r="S386" s="9"/>
      <c r="T386" s="9"/>
      <c r="U386" s="9"/>
      <c r="V386" s="9"/>
      <c r="W386" s="9"/>
      <c r="X386" s="9"/>
      <c r="Y386" s="9"/>
      <c r="Z386" s="9"/>
    </row>
    <row r="387" spans="1:26" ht="13.5" customHeight="1">
      <c r="A387" s="293"/>
      <c r="B387" s="293"/>
      <c r="C387" s="293"/>
      <c r="D387" s="293"/>
      <c r="E387" s="293"/>
      <c r="F387" s="293"/>
      <c r="G387" s="9"/>
      <c r="H387" s="9"/>
      <c r="I387" s="9"/>
      <c r="J387" s="480"/>
      <c r="K387" s="9"/>
      <c r="L387" s="9"/>
      <c r="M387" s="9"/>
      <c r="N387" s="9"/>
      <c r="O387" s="8"/>
      <c r="P387" s="8"/>
      <c r="Q387" s="9"/>
      <c r="R387" s="10"/>
      <c r="S387" s="9"/>
      <c r="T387" s="9"/>
      <c r="U387" s="9"/>
      <c r="V387" s="9"/>
      <c r="W387" s="9"/>
      <c r="X387" s="9"/>
      <c r="Y387" s="9"/>
      <c r="Z387" s="9"/>
    </row>
    <row r="388" spans="1:26" ht="13.5" customHeight="1">
      <c r="A388" s="293"/>
      <c r="B388" s="293"/>
      <c r="C388" s="293"/>
      <c r="D388" s="293"/>
      <c r="E388" s="293"/>
      <c r="F388" s="293"/>
      <c r="G388" s="9"/>
      <c r="H388" s="9"/>
      <c r="I388" s="9"/>
      <c r="J388" s="480"/>
      <c r="K388" s="9"/>
      <c r="L388" s="9"/>
      <c r="M388" s="9"/>
      <c r="N388" s="9"/>
      <c r="O388" s="8"/>
      <c r="P388" s="8"/>
      <c r="Q388" s="9"/>
      <c r="R388" s="10"/>
      <c r="S388" s="9"/>
      <c r="T388" s="9"/>
      <c r="U388" s="9"/>
      <c r="V388" s="9"/>
      <c r="W388" s="9"/>
      <c r="X388" s="9"/>
      <c r="Y388" s="9"/>
      <c r="Z388" s="9"/>
    </row>
    <row r="389" spans="1:26" ht="13.5" customHeight="1">
      <c r="A389" s="293"/>
      <c r="B389" s="293"/>
      <c r="C389" s="293"/>
      <c r="D389" s="293"/>
      <c r="E389" s="293"/>
      <c r="F389" s="293"/>
      <c r="G389" s="9"/>
      <c r="H389" s="9"/>
      <c r="I389" s="9"/>
      <c r="J389" s="480"/>
      <c r="K389" s="9"/>
      <c r="L389" s="9"/>
      <c r="M389" s="9"/>
      <c r="N389" s="9"/>
      <c r="O389" s="8"/>
      <c r="P389" s="8"/>
      <c r="Q389" s="9"/>
      <c r="R389" s="10"/>
      <c r="S389" s="9"/>
      <c r="T389" s="9"/>
      <c r="U389" s="9"/>
      <c r="V389" s="9"/>
      <c r="W389" s="9"/>
      <c r="X389" s="9"/>
      <c r="Y389" s="9"/>
      <c r="Z389" s="9"/>
    </row>
    <row r="390" spans="1:26" ht="13.5" customHeight="1">
      <c r="A390" s="293"/>
      <c r="B390" s="293"/>
      <c r="C390" s="293"/>
      <c r="D390" s="293"/>
      <c r="E390" s="293"/>
      <c r="F390" s="293"/>
      <c r="G390" s="9"/>
      <c r="H390" s="9"/>
      <c r="I390" s="9"/>
      <c r="J390" s="480"/>
      <c r="K390" s="9"/>
      <c r="L390" s="9"/>
      <c r="M390" s="9"/>
      <c r="N390" s="9"/>
      <c r="O390" s="8"/>
      <c r="P390" s="8"/>
      <c r="Q390" s="9"/>
      <c r="R390" s="10"/>
      <c r="S390" s="9"/>
      <c r="T390" s="9"/>
      <c r="U390" s="9"/>
      <c r="V390" s="9"/>
      <c r="W390" s="9"/>
      <c r="X390" s="9"/>
      <c r="Y390" s="9"/>
      <c r="Z390" s="9"/>
    </row>
    <row r="391" spans="1:26" ht="13.5" customHeight="1">
      <c r="A391" s="293"/>
      <c r="B391" s="293"/>
      <c r="C391" s="293"/>
      <c r="D391" s="293"/>
      <c r="E391" s="293"/>
      <c r="F391" s="293"/>
      <c r="G391" s="9"/>
      <c r="H391" s="9"/>
      <c r="I391" s="9"/>
      <c r="J391" s="480"/>
      <c r="K391" s="9"/>
      <c r="L391" s="9"/>
      <c r="M391" s="9"/>
      <c r="N391" s="9"/>
      <c r="O391" s="8"/>
      <c r="P391" s="8"/>
      <c r="Q391" s="9"/>
      <c r="R391" s="10"/>
      <c r="S391" s="9"/>
      <c r="T391" s="9"/>
      <c r="U391" s="9"/>
      <c r="V391" s="9"/>
      <c r="W391" s="9"/>
      <c r="X391" s="9"/>
      <c r="Y391" s="9"/>
      <c r="Z391" s="9"/>
    </row>
    <row r="392" spans="1:26" ht="13.5" customHeight="1">
      <c r="A392" s="293"/>
      <c r="B392" s="293"/>
      <c r="C392" s="293"/>
      <c r="D392" s="293"/>
      <c r="E392" s="293"/>
      <c r="F392" s="293"/>
      <c r="G392" s="9"/>
      <c r="H392" s="9"/>
      <c r="I392" s="9"/>
      <c r="J392" s="480"/>
      <c r="K392" s="9"/>
      <c r="L392" s="9"/>
      <c r="M392" s="9"/>
      <c r="N392" s="9"/>
      <c r="O392" s="8"/>
      <c r="P392" s="8"/>
      <c r="Q392" s="9"/>
      <c r="R392" s="10"/>
      <c r="S392" s="9"/>
      <c r="T392" s="9"/>
      <c r="U392" s="9"/>
      <c r="V392" s="9"/>
      <c r="W392" s="9"/>
      <c r="X392" s="9"/>
      <c r="Y392" s="9"/>
      <c r="Z392" s="9"/>
    </row>
    <row r="393" spans="1:26" ht="13.5" customHeight="1">
      <c r="A393" s="293"/>
      <c r="B393" s="293"/>
      <c r="C393" s="293"/>
      <c r="D393" s="293"/>
      <c r="E393" s="293"/>
      <c r="F393" s="293"/>
      <c r="G393" s="9"/>
      <c r="H393" s="9"/>
      <c r="I393" s="9"/>
      <c r="J393" s="480"/>
      <c r="K393" s="9"/>
      <c r="L393" s="9"/>
      <c r="M393" s="9"/>
      <c r="N393" s="9"/>
      <c r="O393" s="8"/>
      <c r="P393" s="8"/>
      <c r="Q393" s="9"/>
      <c r="R393" s="10"/>
      <c r="S393" s="9"/>
      <c r="T393" s="9"/>
      <c r="U393" s="9"/>
      <c r="V393" s="9"/>
      <c r="W393" s="9"/>
      <c r="X393" s="9"/>
      <c r="Y393" s="9"/>
      <c r="Z393" s="9"/>
    </row>
    <row r="394" spans="1:26" ht="13.5" customHeight="1">
      <c r="A394" s="293"/>
      <c r="B394" s="293"/>
      <c r="C394" s="293"/>
      <c r="D394" s="293"/>
      <c r="E394" s="293"/>
      <c r="F394" s="293"/>
      <c r="G394" s="9"/>
      <c r="H394" s="9"/>
      <c r="I394" s="9"/>
      <c r="J394" s="480"/>
      <c r="K394" s="9"/>
      <c r="L394" s="9"/>
      <c r="M394" s="9"/>
      <c r="N394" s="9"/>
      <c r="O394" s="8"/>
      <c r="P394" s="8"/>
      <c r="Q394" s="9"/>
      <c r="R394" s="10"/>
      <c r="S394" s="9"/>
      <c r="T394" s="9"/>
      <c r="U394" s="9"/>
      <c r="V394" s="9"/>
      <c r="W394" s="9"/>
      <c r="X394" s="9"/>
      <c r="Y394" s="9"/>
      <c r="Z394" s="9"/>
    </row>
    <row r="395" spans="1:26" ht="13.5" customHeight="1">
      <c r="A395" s="293"/>
      <c r="B395" s="293"/>
      <c r="C395" s="293"/>
      <c r="D395" s="293"/>
      <c r="E395" s="293"/>
      <c r="F395" s="293"/>
      <c r="G395" s="9"/>
      <c r="H395" s="9"/>
      <c r="I395" s="9"/>
      <c r="J395" s="480"/>
      <c r="K395" s="9"/>
      <c r="L395" s="9"/>
      <c r="M395" s="9"/>
      <c r="N395" s="9"/>
      <c r="O395" s="8"/>
      <c r="P395" s="8"/>
      <c r="Q395" s="9"/>
      <c r="R395" s="10"/>
      <c r="S395" s="9"/>
      <c r="T395" s="9"/>
      <c r="U395" s="9"/>
      <c r="V395" s="9"/>
      <c r="W395" s="9"/>
      <c r="X395" s="9"/>
      <c r="Y395" s="9"/>
      <c r="Z395" s="9"/>
    </row>
    <row r="396" spans="1:26" ht="13.5" customHeight="1">
      <c r="A396" s="293"/>
      <c r="B396" s="293"/>
      <c r="C396" s="293"/>
      <c r="D396" s="293"/>
      <c r="E396" s="293"/>
      <c r="F396" s="293"/>
      <c r="G396" s="9"/>
      <c r="H396" s="9"/>
      <c r="I396" s="9"/>
      <c r="J396" s="480"/>
      <c r="K396" s="9"/>
      <c r="L396" s="9"/>
      <c r="M396" s="9"/>
      <c r="N396" s="9"/>
      <c r="O396" s="8"/>
      <c r="P396" s="8"/>
      <c r="Q396" s="9"/>
      <c r="R396" s="10"/>
      <c r="S396" s="9"/>
      <c r="T396" s="9"/>
      <c r="U396" s="9"/>
      <c r="V396" s="9"/>
      <c r="W396" s="9"/>
      <c r="X396" s="9"/>
      <c r="Y396" s="9"/>
      <c r="Z396" s="9"/>
    </row>
    <row r="397" spans="1:26" ht="13.5" customHeight="1">
      <c r="A397" s="293"/>
      <c r="B397" s="293"/>
      <c r="C397" s="293"/>
      <c r="D397" s="293"/>
      <c r="E397" s="293"/>
      <c r="F397" s="293"/>
      <c r="G397" s="9"/>
      <c r="H397" s="9"/>
      <c r="I397" s="9"/>
      <c r="J397" s="480"/>
      <c r="K397" s="9"/>
      <c r="L397" s="9"/>
      <c r="M397" s="9"/>
      <c r="N397" s="9"/>
      <c r="O397" s="8"/>
      <c r="P397" s="8"/>
      <c r="Q397" s="9"/>
      <c r="R397" s="10"/>
      <c r="S397" s="9"/>
      <c r="T397" s="9"/>
      <c r="U397" s="9"/>
      <c r="V397" s="9"/>
      <c r="W397" s="9"/>
      <c r="X397" s="9"/>
      <c r="Y397" s="9"/>
      <c r="Z397" s="9"/>
    </row>
    <row r="398" spans="1:26" ht="13.5" customHeight="1">
      <c r="A398" s="293"/>
      <c r="B398" s="293"/>
      <c r="C398" s="293"/>
      <c r="D398" s="293"/>
      <c r="E398" s="293"/>
      <c r="F398" s="293"/>
      <c r="G398" s="9"/>
      <c r="H398" s="9"/>
      <c r="I398" s="9"/>
      <c r="J398" s="480"/>
      <c r="K398" s="9"/>
      <c r="L398" s="9"/>
      <c r="M398" s="9"/>
      <c r="N398" s="9"/>
      <c r="O398" s="8"/>
      <c r="P398" s="8"/>
      <c r="Q398" s="9"/>
      <c r="R398" s="10"/>
      <c r="S398" s="9"/>
      <c r="T398" s="9"/>
      <c r="U398" s="9"/>
      <c r="V398" s="9"/>
      <c r="W398" s="9"/>
      <c r="X398" s="9"/>
      <c r="Y398" s="9"/>
      <c r="Z398" s="9"/>
    </row>
    <row r="399" spans="1:26" ht="13.5" customHeight="1">
      <c r="A399" s="293"/>
      <c r="B399" s="293"/>
      <c r="C399" s="293"/>
      <c r="D399" s="293"/>
      <c r="E399" s="293"/>
      <c r="F399" s="293"/>
      <c r="G399" s="9"/>
      <c r="H399" s="9"/>
      <c r="I399" s="9"/>
      <c r="J399" s="480"/>
      <c r="K399" s="9"/>
      <c r="L399" s="9"/>
      <c r="M399" s="9"/>
      <c r="N399" s="9"/>
      <c r="O399" s="8"/>
      <c r="P399" s="8"/>
      <c r="Q399" s="9"/>
      <c r="R399" s="10"/>
      <c r="S399" s="9"/>
      <c r="T399" s="9"/>
      <c r="U399" s="9"/>
      <c r="V399" s="9"/>
      <c r="W399" s="9"/>
      <c r="X399" s="9"/>
      <c r="Y399" s="9"/>
      <c r="Z399" s="9"/>
    </row>
    <row r="400" spans="1:26" ht="13.5" customHeight="1">
      <c r="A400" s="293"/>
      <c r="B400" s="293"/>
      <c r="C400" s="293"/>
      <c r="D400" s="293"/>
      <c r="E400" s="293"/>
      <c r="F400" s="293"/>
      <c r="G400" s="9"/>
      <c r="H400" s="9"/>
      <c r="I400" s="9"/>
      <c r="J400" s="480"/>
      <c r="K400" s="9"/>
      <c r="L400" s="9"/>
      <c r="M400" s="9"/>
      <c r="N400" s="9"/>
      <c r="O400" s="8"/>
      <c r="P400" s="8"/>
      <c r="Q400" s="9"/>
      <c r="R400" s="10"/>
      <c r="S400" s="9"/>
      <c r="T400" s="9"/>
      <c r="U400" s="9"/>
      <c r="V400" s="9"/>
      <c r="W400" s="9"/>
      <c r="X400" s="9"/>
      <c r="Y400" s="9"/>
      <c r="Z400" s="9"/>
    </row>
    <row r="401" spans="1:26" ht="13.5" customHeight="1">
      <c r="A401" s="293"/>
      <c r="B401" s="293"/>
      <c r="C401" s="293"/>
      <c r="D401" s="293"/>
      <c r="E401" s="293"/>
      <c r="F401" s="293"/>
      <c r="G401" s="9"/>
      <c r="H401" s="9"/>
      <c r="I401" s="9"/>
      <c r="J401" s="480"/>
      <c r="K401" s="9"/>
      <c r="L401" s="9"/>
      <c r="M401" s="9"/>
      <c r="N401" s="9"/>
      <c r="O401" s="8"/>
      <c r="P401" s="8"/>
      <c r="Q401" s="9"/>
      <c r="R401" s="10"/>
      <c r="S401" s="9"/>
      <c r="T401" s="9"/>
      <c r="U401" s="9"/>
      <c r="V401" s="9"/>
      <c r="W401" s="9"/>
      <c r="X401" s="9"/>
      <c r="Y401" s="9"/>
      <c r="Z401" s="9"/>
    </row>
    <row r="402" spans="1:26" ht="13.5" customHeight="1">
      <c r="A402" s="293"/>
      <c r="B402" s="293"/>
      <c r="C402" s="293"/>
      <c r="D402" s="293"/>
      <c r="E402" s="293"/>
      <c r="F402" s="293"/>
      <c r="G402" s="9"/>
      <c r="H402" s="9"/>
      <c r="I402" s="9"/>
      <c r="J402" s="480"/>
      <c r="K402" s="9"/>
      <c r="L402" s="9"/>
      <c r="M402" s="9"/>
      <c r="N402" s="9"/>
      <c r="O402" s="8"/>
      <c r="P402" s="8"/>
      <c r="Q402" s="9"/>
      <c r="R402" s="10"/>
      <c r="S402" s="9"/>
      <c r="T402" s="9"/>
      <c r="U402" s="9"/>
      <c r="V402" s="9"/>
      <c r="W402" s="9"/>
      <c r="X402" s="9"/>
      <c r="Y402" s="9"/>
      <c r="Z402" s="9"/>
    </row>
    <row r="403" spans="1:26" ht="13.5" customHeight="1">
      <c r="A403" s="293"/>
      <c r="B403" s="293"/>
      <c r="C403" s="293"/>
      <c r="D403" s="293"/>
      <c r="E403" s="293"/>
      <c r="F403" s="293"/>
      <c r="G403" s="9"/>
      <c r="H403" s="9"/>
      <c r="I403" s="9"/>
      <c r="J403" s="480"/>
      <c r="K403" s="9"/>
      <c r="L403" s="9"/>
      <c r="M403" s="9"/>
      <c r="N403" s="9"/>
      <c r="O403" s="8"/>
      <c r="P403" s="8"/>
      <c r="Q403" s="9"/>
      <c r="R403" s="10"/>
      <c r="S403" s="9"/>
      <c r="T403" s="9"/>
      <c r="U403" s="9"/>
      <c r="V403" s="9"/>
      <c r="W403" s="9"/>
      <c r="X403" s="9"/>
      <c r="Y403" s="9"/>
      <c r="Z403" s="9"/>
    </row>
    <row r="404" spans="1:26" ht="13.5" customHeight="1">
      <c r="A404" s="293"/>
      <c r="B404" s="293"/>
      <c r="C404" s="293"/>
      <c r="D404" s="293"/>
      <c r="E404" s="293"/>
      <c r="F404" s="293"/>
      <c r="G404" s="9"/>
      <c r="H404" s="9"/>
      <c r="I404" s="9"/>
      <c r="J404" s="480"/>
      <c r="K404" s="9"/>
      <c r="L404" s="9"/>
      <c r="M404" s="9"/>
      <c r="N404" s="9"/>
      <c r="O404" s="8"/>
      <c r="P404" s="8"/>
      <c r="Q404" s="9"/>
      <c r="R404" s="10"/>
      <c r="S404" s="9"/>
      <c r="T404" s="9"/>
      <c r="U404" s="9"/>
      <c r="V404" s="9"/>
      <c r="W404" s="9"/>
      <c r="X404" s="9"/>
      <c r="Y404" s="9"/>
      <c r="Z404" s="9"/>
    </row>
    <row r="405" spans="1:26" ht="13.5" customHeight="1">
      <c r="A405" s="293"/>
      <c r="B405" s="293"/>
      <c r="C405" s="293"/>
      <c r="D405" s="293"/>
      <c r="E405" s="293"/>
      <c r="F405" s="293"/>
      <c r="G405" s="9"/>
      <c r="H405" s="9"/>
      <c r="I405" s="9"/>
      <c r="J405" s="480"/>
      <c r="K405" s="9"/>
      <c r="L405" s="9"/>
      <c r="M405" s="9"/>
      <c r="N405" s="9"/>
      <c r="O405" s="8"/>
      <c r="P405" s="8"/>
      <c r="Q405" s="9"/>
      <c r="R405" s="10"/>
      <c r="S405" s="9"/>
      <c r="T405" s="9"/>
      <c r="U405" s="9"/>
      <c r="V405" s="9"/>
      <c r="W405" s="9"/>
      <c r="X405" s="9"/>
      <c r="Y405" s="9"/>
      <c r="Z405" s="9"/>
    </row>
    <row r="406" spans="1:26" ht="13.5" customHeight="1">
      <c r="A406" s="293"/>
      <c r="B406" s="293"/>
      <c r="C406" s="293"/>
      <c r="D406" s="293"/>
      <c r="E406" s="293"/>
      <c r="F406" s="293"/>
      <c r="G406" s="9"/>
      <c r="H406" s="9"/>
      <c r="I406" s="9"/>
      <c r="J406" s="480"/>
      <c r="K406" s="9"/>
      <c r="L406" s="9"/>
      <c r="M406" s="9"/>
      <c r="N406" s="9"/>
      <c r="O406" s="8"/>
      <c r="P406" s="8"/>
      <c r="Q406" s="9"/>
      <c r="R406" s="10"/>
      <c r="S406" s="9"/>
      <c r="T406" s="9"/>
      <c r="U406" s="9"/>
      <c r="V406" s="9"/>
      <c r="W406" s="9"/>
      <c r="X406" s="9"/>
      <c r="Y406" s="9"/>
      <c r="Z406" s="9"/>
    </row>
    <row r="407" spans="1:26" ht="13.5" customHeight="1">
      <c r="A407" s="293"/>
      <c r="B407" s="293"/>
      <c r="C407" s="293"/>
      <c r="D407" s="293"/>
      <c r="E407" s="293"/>
      <c r="F407" s="293"/>
      <c r="G407" s="9"/>
      <c r="H407" s="9"/>
      <c r="I407" s="9"/>
      <c r="J407" s="480"/>
      <c r="K407" s="9"/>
      <c r="L407" s="9"/>
      <c r="M407" s="9"/>
      <c r="N407" s="9"/>
      <c r="O407" s="8"/>
      <c r="P407" s="8"/>
      <c r="Q407" s="9"/>
      <c r="R407" s="10"/>
      <c r="S407" s="9"/>
      <c r="T407" s="9"/>
      <c r="U407" s="9"/>
      <c r="V407" s="9"/>
      <c r="W407" s="9"/>
      <c r="X407" s="9"/>
      <c r="Y407" s="9"/>
      <c r="Z407" s="9"/>
    </row>
    <row r="408" spans="1:26" ht="13.5" customHeight="1">
      <c r="A408" s="293"/>
      <c r="B408" s="293"/>
      <c r="C408" s="293"/>
      <c r="D408" s="293"/>
      <c r="E408" s="293"/>
      <c r="F408" s="293"/>
      <c r="G408" s="9"/>
      <c r="H408" s="9"/>
      <c r="I408" s="9"/>
      <c r="J408" s="480"/>
      <c r="K408" s="9"/>
      <c r="L408" s="9"/>
      <c r="M408" s="9"/>
      <c r="N408" s="9"/>
      <c r="O408" s="8"/>
      <c r="P408" s="8"/>
      <c r="Q408" s="9"/>
      <c r="R408" s="10"/>
      <c r="S408" s="9"/>
      <c r="T408" s="9"/>
      <c r="U408" s="9"/>
      <c r="V408" s="9"/>
      <c r="W408" s="9"/>
      <c r="X408" s="9"/>
      <c r="Y408" s="9"/>
      <c r="Z408" s="9"/>
    </row>
    <row r="409" spans="1:26" ht="13.5" customHeight="1">
      <c r="A409" s="293"/>
      <c r="B409" s="293"/>
      <c r="C409" s="293"/>
      <c r="D409" s="293"/>
      <c r="E409" s="293"/>
      <c r="F409" s="293"/>
      <c r="G409" s="9"/>
      <c r="H409" s="9"/>
      <c r="I409" s="9"/>
      <c r="J409" s="480"/>
      <c r="K409" s="9"/>
      <c r="L409" s="9"/>
      <c r="M409" s="9"/>
      <c r="N409" s="9"/>
      <c r="O409" s="8"/>
      <c r="P409" s="8"/>
      <c r="Q409" s="9"/>
      <c r="R409" s="10"/>
      <c r="S409" s="9"/>
      <c r="T409" s="9"/>
      <c r="U409" s="9"/>
      <c r="V409" s="9"/>
      <c r="W409" s="9"/>
      <c r="X409" s="9"/>
      <c r="Y409" s="9"/>
      <c r="Z409" s="9"/>
    </row>
    <row r="410" spans="1:26" ht="13.5" customHeight="1">
      <c r="A410" s="293"/>
      <c r="B410" s="293"/>
      <c r="C410" s="293"/>
      <c r="D410" s="293"/>
      <c r="E410" s="293"/>
      <c r="F410" s="293"/>
      <c r="G410" s="9"/>
      <c r="H410" s="9"/>
      <c r="I410" s="9"/>
      <c r="J410" s="480"/>
      <c r="K410" s="9"/>
      <c r="L410" s="9"/>
      <c r="M410" s="9"/>
      <c r="N410" s="9"/>
      <c r="O410" s="8"/>
      <c r="P410" s="8"/>
      <c r="Q410" s="9"/>
      <c r="R410" s="10"/>
      <c r="S410" s="9"/>
      <c r="T410" s="9"/>
      <c r="U410" s="9"/>
      <c r="V410" s="9"/>
      <c r="W410" s="9"/>
      <c r="X410" s="9"/>
      <c r="Y410" s="9"/>
      <c r="Z410" s="9"/>
    </row>
    <row r="411" spans="1:26" ht="13.5" customHeight="1">
      <c r="A411" s="293"/>
      <c r="B411" s="293"/>
      <c r="C411" s="293"/>
      <c r="D411" s="293"/>
      <c r="E411" s="293"/>
      <c r="F411" s="293"/>
      <c r="G411" s="9"/>
      <c r="H411" s="9"/>
      <c r="I411" s="9"/>
      <c r="J411" s="480"/>
      <c r="K411" s="9"/>
      <c r="L411" s="9"/>
      <c r="M411" s="9"/>
      <c r="N411" s="9"/>
      <c r="O411" s="8"/>
      <c r="P411" s="8"/>
      <c r="Q411" s="9"/>
      <c r="R411" s="10"/>
      <c r="S411" s="9"/>
      <c r="T411" s="9"/>
      <c r="U411" s="9"/>
      <c r="V411" s="9"/>
      <c r="W411" s="9"/>
      <c r="X411" s="9"/>
      <c r="Y411" s="9"/>
      <c r="Z411" s="9"/>
    </row>
    <row r="412" spans="1:26" ht="13.5" customHeight="1">
      <c r="A412" s="293"/>
      <c r="B412" s="293"/>
      <c r="C412" s="293"/>
      <c r="D412" s="293"/>
      <c r="E412" s="293"/>
      <c r="F412" s="293"/>
      <c r="G412" s="9"/>
      <c r="H412" s="9"/>
      <c r="I412" s="9"/>
      <c r="J412" s="480"/>
      <c r="K412" s="9"/>
      <c r="L412" s="9"/>
      <c r="M412" s="9"/>
      <c r="N412" s="9"/>
      <c r="O412" s="8"/>
      <c r="P412" s="8"/>
      <c r="Q412" s="9"/>
      <c r="R412" s="10"/>
      <c r="S412" s="9"/>
      <c r="T412" s="9"/>
      <c r="U412" s="9"/>
      <c r="V412" s="9"/>
      <c r="W412" s="9"/>
      <c r="X412" s="9"/>
      <c r="Y412" s="9"/>
      <c r="Z412" s="9"/>
    </row>
    <row r="413" spans="1:26" ht="13.5" customHeight="1">
      <c r="A413" s="293"/>
      <c r="B413" s="293"/>
      <c r="C413" s="293"/>
      <c r="D413" s="293"/>
      <c r="E413" s="293"/>
      <c r="F413" s="293"/>
      <c r="G413" s="9"/>
      <c r="H413" s="9"/>
      <c r="I413" s="9"/>
      <c r="J413" s="480"/>
      <c r="K413" s="9"/>
      <c r="L413" s="9"/>
      <c r="M413" s="9"/>
      <c r="N413" s="9"/>
      <c r="O413" s="8"/>
      <c r="P413" s="8"/>
      <c r="Q413" s="9"/>
      <c r="R413" s="10"/>
      <c r="S413" s="9"/>
      <c r="T413" s="9"/>
      <c r="U413" s="9"/>
      <c r="V413" s="9"/>
      <c r="W413" s="9"/>
      <c r="X413" s="9"/>
      <c r="Y413" s="9"/>
      <c r="Z413" s="9"/>
    </row>
    <row r="414" spans="1:26" ht="13.5" customHeight="1">
      <c r="A414" s="293"/>
      <c r="B414" s="293"/>
      <c r="C414" s="293"/>
      <c r="D414" s="293"/>
      <c r="E414" s="293"/>
      <c r="F414" s="293"/>
      <c r="G414" s="9"/>
      <c r="H414" s="9"/>
      <c r="I414" s="9"/>
      <c r="J414" s="480"/>
      <c r="K414" s="9"/>
      <c r="L414" s="9"/>
      <c r="M414" s="9"/>
      <c r="N414" s="9"/>
      <c r="O414" s="8"/>
      <c r="P414" s="8"/>
      <c r="Q414" s="9"/>
      <c r="R414" s="10"/>
      <c r="S414" s="9"/>
      <c r="T414" s="9"/>
      <c r="U414" s="9"/>
      <c r="V414" s="9"/>
      <c r="W414" s="9"/>
      <c r="X414" s="9"/>
      <c r="Y414" s="9"/>
      <c r="Z414" s="9"/>
    </row>
    <row r="415" spans="1:26" ht="13.5" customHeight="1">
      <c r="A415" s="293"/>
      <c r="B415" s="293"/>
      <c r="C415" s="293"/>
      <c r="D415" s="293"/>
      <c r="E415" s="293"/>
      <c r="F415" s="293"/>
      <c r="G415" s="9"/>
      <c r="H415" s="9"/>
      <c r="I415" s="9"/>
      <c r="J415" s="480"/>
      <c r="K415" s="9"/>
      <c r="L415" s="9"/>
      <c r="M415" s="9"/>
      <c r="N415" s="9"/>
      <c r="O415" s="8"/>
      <c r="P415" s="8"/>
      <c r="Q415" s="9"/>
      <c r="R415" s="10"/>
      <c r="S415" s="9"/>
      <c r="T415" s="9"/>
      <c r="U415" s="9"/>
      <c r="V415" s="9"/>
      <c r="W415" s="9"/>
      <c r="X415" s="9"/>
      <c r="Y415" s="9"/>
      <c r="Z415" s="9"/>
    </row>
    <row r="416" spans="1:26" ht="13.5" customHeight="1">
      <c r="A416" s="293"/>
      <c r="B416" s="293"/>
      <c r="C416" s="293"/>
      <c r="D416" s="293"/>
      <c r="E416" s="293"/>
      <c r="F416" s="293"/>
      <c r="G416" s="9"/>
      <c r="H416" s="9"/>
      <c r="I416" s="9"/>
      <c r="J416" s="480"/>
      <c r="K416" s="9"/>
      <c r="L416" s="9"/>
      <c r="M416" s="9"/>
      <c r="N416" s="9"/>
      <c r="O416" s="8"/>
      <c r="P416" s="8"/>
      <c r="Q416" s="9"/>
      <c r="R416" s="10"/>
      <c r="S416" s="9"/>
      <c r="T416" s="9"/>
      <c r="U416" s="9"/>
      <c r="V416" s="9"/>
      <c r="W416" s="9"/>
      <c r="X416" s="9"/>
      <c r="Y416" s="9"/>
      <c r="Z416" s="9"/>
    </row>
    <row r="417" spans="1:26" ht="13.5" customHeight="1">
      <c r="A417" s="293"/>
      <c r="B417" s="293"/>
      <c r="C417" s="293"/>
      <c r="D417" s="293"/>
      <c r="E417" s="293"/>
      <c r="F417" s="293"/>
      <c r="G417" s="9"/>
      <c r="H417" s="9"/>
      <c r="I417" s="9"/>
      <c r="J417" s="480"/>
      <c r="K417" s="9"/>
      <c r="L417" s="9"/>
      <c r="M417" s="9"/>
      <c r="N417" s="9"/>
      <c r="O417" s="8"/>
      <c r="P417" s="8"/>
      <c r="Q417" s="9"/>
      <c r="R417" s="10"/>
      <c r="S417" s="9"/>
      <c r="T417" s="9"/>
      <c r="U417" s="9"/>
      <c r="V417" s="9"/>
      <c r="W417" s="9"/>
      <c r="X417" s="9"/>
      <c r="Y417" s="9"/>
      <c r="Z417" s="9"/>
    </row>
    <row r="418" spans="1:26" ht="13.5" customHeight="1">
      <c r="A418" s="293"/>
      <c r="B418" s="293"/>
      <c r="C418" s="293"/>
      <c r="D418" s="293"/>
      <c r="E418" s="293"/>
      <c r="F418" s="293"/>
      <c r="G418" s="9"/>
      <c r="H418" s="9"/>
      <c r="I418" s="9"/>
      <c r="J418" s="480"/>
      <c r="K418" s="9"/>
      <c r="L418" s="9"/>
      <c r="M418" s="9"/>
      <c r="N418" s="9"/>
      <c r="O418" s="8"/>
      <c r="P418" s="8"/>
      <c r="Q418" s="9"/>
      <c r="R418" s="10"/>
      <c r="S418" s="9"/>
      <c r="T418" s="9"/>
      <c r="U418" s="9"/>
      <c r="V418" s="9"/>
      <c r="W418" s="9"/>
      <c r="X418" s="9"/>
      <c r="Y418" s="9"/>
      <c r="Z418" s="9"/>
    </row>
    <row r="419" spans="1:26" ht="13.5" customHeight="1">
      <c r="A419" s="293"/>
      <c r="B419" s="293"/>
      <c r="C419" s="293"/>
      <c r="D419" s="293"/>
      <c r="E419" s="293"/>
      <c r="F419" s="293"/>
      <c r="G419" s="9"/>
      <c r="H419" s="9"/>
      <c r="I419" s="9"/>
      <c r="J419" s="480"/>
      <c r="K419" s="9"/>
      <c r="L419" s="9"/>
      <c r="M419" s="9"/>
      <c r="N419" s="9"/>
      <c r="O419" s="8"/>
      <c r="P419" s="8"/>
      <c r="Q419" s="9"/>
      <c r="R419" s="10"/>
      <c r="S419" s="9"/>
      <c r="T419" s="9"/>
      <c r="U419" s="9"/>
      <c r="V419" s="9"/>
      <c r="W419" s="9"/>
      <c r="X419" s="9"/>
      <c r="Y419" s="9"/>
      <c r="Z419" s="9"/>
    </row>
    <row r="420" spans="1:26" ht="13.5" customHeight="1">
      <c r="A420" s="293"/>
      <c r="B420" s="293"/>
      <c r="C420" s="293"/>
      <c r="D420" s="293"/>
      <c r="E420" s="293"/>
      <c r="F420" s="293"/>
      <c r="G420" s="9"/>
      <c r="H420" s="9"/>
      <c r="I420" s="9"/>
      <c r="J420" s="480"/>
      <c r="K420" s="9"/>
      <c r="L420" s="9"/>
      <c r="M420" s="9"/>
      <c r="N420" s="9"/>
      <c r="O420" s="8"/>
      <c r="P420" s="8"/>
      <c r="Q420" s="9"/>
      <c r="R420" s="10"/>
      <c r="S420" s="9"/>
      <c r="T420" s="9"/>
      <c r="U420" s="9"/>
      <c r="V420" s="9"/>
      <c r="W420" s="9"/>
      <c r="X420" s="9"/>
      <c r="Y420" s="9"/>
      <c r="Z420" s="9"/>
    </row>
    <row r="421" spans="1:26" ht="13.5" customHeight="1">
      <c r="A421" s="293"/>
      <c r="B421" s="293"/>
      <c r="C421" s="293"/>
      <c r="D421" s="293"/>
      <c r="E421" s="293"/>
      <c r="F421" s="293"/>
      <c r="G421" s="9"/>
      <c r="H421" s="9"/>
      <c r="I421" s="9"/>
      <c r="J421" s="480"/>
      <c r="K421" s="9"/>
      <c r="L421" s="9"/>
      <c r="M421" s="9"/>
      <c r="N421" s="9"/>
      <c r="O421" s="8"/>
      <c r="P421" s="8"/>
      <c r="Q421" s="9"/>
      <c r="R421" s="10"/>
      <c r="S421" s="9"/>
      <c r="T421" s="9"/>
      <c r="U421" s="9"/>
      <c r="V421" s="9"/>
      <c r="W421" s="9"/>
      <c r="X421" s="9"/>
      <c r="Y421" s="9"/>
      <c r="Z421" s="9"/>
    </row>
    <row r="422" spans="1:26" ht="13.5" customHeight="1">
      <c r="A422" s="293"/>
      <c r="B422" s="293"/>
      <c r="C422" s="293"/>
      <c r="D422" s="293"/>
      <c r="E422" s="293"/>
      <c r="F422" s="293"/>
      <c r="G422" s="9"/>
      <c r="H422" s="9"/>
      <c r="I422" s="9"/>
      <c r="J422" s="480"/>
      <c r="K422" s="9"/>
      <c r="L422" s="9"/>
      <c r="M422" s="9"/>
      <c r="N422" s="9"/>
      <c r="O422" s="8"/>
      <c r="P422" s="8"/>
      <c r="Q422" s="9"/>
      <c r="R422" s="10"/>
      <c r="S422" s="9"/>
      <c r="T422" s="9"/>
      <c r="U422" s="9"/>
      <c r="V422" s="9"/>
      <c r="W422" s="9"/>
      <c r="X422" s="9"/>
      <c r="Y422" s="9"/>
      <c r="Z422" s="9"/>
    </row>
    <row r="423" spans="1:26" ht="13.5" customHeight="1">
      <c r="A423" s="293"/>
      <c r="B423" s="293"/>
      <c r="C423" s="293"/>
      <c r="D423" s="293"/>
      <c r="E423" s="293"/>
      <c r="F423" s="293"/>
      <c r="G423" s="9"/>
      <c r="H423" s="9"/>
      <c r="I423" s="9"/>
      <c r="J423" s="480"/>
      <c r="K423" s="9"/>
      <c r="L423" s="9"/>
      <c r="M423" s="9"/>
      <c r="N423" s="9"/>
      <c r="O423" s="8"/>
      <c r="P423" s="8"/>
      <c r="Q423" s="9"/>
      <c r="R423" s="10"/>
      <c r="S423" s="9"/>
      <c r="T423" s="9"/>
      <c r="U423" s="9"/>
      <c r="V423" s="9"/>
      <c r="W423" s="9"/>
      <c r="X423" s="9"/>
      <c r="Y423" s="9"/>
      <c r="Z423" s="9"/>
    </row>
    <row r="424" spans="1:26" ht="13.5" customHeight="1">
      <c r="A424" s="293"/>
      <c r="B424" s="293"/>
      <c r="C424" s="293"/>
      <c r="D424" s="293"/>
      <c r="E424" s="293"/>
      <c r="F424" s="293"/>
      <c r="G424" s="9"/>
      <c r="H424" s="9"/>
      <c r="I424" s="9"/>
      <c r="J424" s="480"/>
      <c r="K424" s="9"/>
      <c r="L424" s="9"/>
      <c r="M424" s="9"/>
      <c r="N424" s="9"/>
      <c r="O424" s="8"/>
      <c r="P424" s="8"/>
      <c r="Q424" s="9"/>
      <c r="R424" s="10"/>
      <c r="S424" s="9"/>
      <c r="T424" s="9"/>
      <c r="U424" s="9"/>
      <c r="V424" s="9"/>
      <c r="W424" s="9"/>
      <c r="X424" s="9"/>
      <c r="Y424" s="9"/>
      <c r="Z424" s="9"/>
    </row>
    <row r="425" spans="1:26" ht="13.5" customHeight="1">
      <c r="A425" s="293"/>
      <c r="B425" s="293"/>
      <c r="C425" s="293"/>
      <c r="D425" s="293"/>
      <c r="E425" s="293"/>
      <c r="F425" s="293"/>
      <c r="G425" s="9"/>
      <c r="H425" s="9"/>
      <c r="I425" s="9"/>
      <c r="J425" s="480"/>
      <c r="K425" s="9"/>
      <c r="L425" s="9"/>
      <c r="M425" s="9"/>
      <c r="N425" s="9"/>
      <c r="O425" s="8">
        <f>SUM(O426:O430)</f>
        <v>0</v>
      </c>
      <c r="P425" s="8"/>
      <c r="Q425" s="9"/>
      <c r="R425" s="10"/>
      <c r="S425" s="9"/>
      <c r="T425" s="9"/>
      <c r="U425" s="9"/>
      <c r="V425" s="9"/>
      <c r="W425" s="9"/>
      <c r="X425" s="9"/>
      <c r="Y425" s="9"/>
      <c r="Z425" s="9"/>
    </row>
    <row r="426" spans="1:26" ht="13.5" customHeight="1">
      <c r="A426" s="293"/>
      <c r="B426" s="293"/>
      <c r="C426" s="293"/>
      <c r="D426" s="293"/>
      <c r="E426" s="293"/>
      <c r="F426" s="293"/>
      <c r="G426" s="9"/>
      <c r="H426" s="9"/>
      <c r="I426" s="9"/>
      <c r="J426" s="480"/>
      <c r="K426" s="9"/>
      <c r="L426" s="9"/>
      <c r="M426" s="9"/>
      <c r="N426" s="9"/>
      <c r="O426" s="8">
        <f t="shared" ref="O426:O427" si="22">ROUNDUP((L426*M426),-1)</f>
        <v>0</v>
      </c>
      <c r="P426" s="8"/>
      <c r="Q426" s="9"/>
      <c r="R426" s="10"/>
      <c r="S426" s="9"/>
      <c r="T426" s="9"/>
      <c r="U426" s="9"/>
      <c r="V426" s="9"/>
      <c r="W426" s="9"/>
      <c r="X426" s="9"/>
      <c r="Y426" s="9"/>
      <c r="Z426" s="9"/>
    </row>
    <row r="427" spans="1:26" ht="13.5" customHeight="1">
      <c r="A427" s="293"/>
      <c r="B427" s="293"/>
      <c r="C427" s="293"/>
      <c r="D427" s="293"/>
      <c r="E427" s="293"/>
      <c r="F427" s="293"/>
      <c r="G427" s="9"/>
      <c r="H427" s="9"/>
      <c r="I427" s="9"/>
      <c r="J427" s="480"/>
      <c r="K427" s="9"/>
      <c r="L427" s="9"/>
      <c r="M427" s="9"/>
      <c r="N427" s="9"/>
      <c r="O427" s="8">
        <f t="shared" si="22"/>
        <v>0</v>
      </c>
      <c r="P427" s="8"/>
      <c r="Q427" s="9"/>
      <c r="R427" s="10"/>
      <c r="S427" s="9"/>
      <c r="T427" s="9"/>
      <c r="U427" s="9"/>
      <c r="V427" s="9"/>
      <c r="W427" s="9"/>
      <c r="X427" s="9"/>
      <c r="Y427" s="9"/>
      <c r="Z427" s="9"/>
    </row>
    <row r="428" spans="1:26" ht="13.5" customHeight="1">
      <c r="A428" s="293"/>
      <c r="B428" s="293"/>
      <c r="C428" s="293"/>
      <c r="D428" s="293"/>
      <c r="E428" s="293"/>
      <c r="F428" s="293"/>
      <c r="G428" s="9"/>
      <c r="H428" s="9"/>
      <c r="I428" s="9"/>
      <c r="J428" s="480"/>
      <c r="K428" s="9"/>
      <c r="L428" s="9"/>
      <c r="M428" s="9"/>
      <c r="N428" s="9"/>
      <c r="O428" s="8"/>
      <c r="P428" s="8"/>
      <c r="Q428" s="9"/>
      <c r="R428" s="10"/>
      <c r="S428" s="9"/>
      <c r="T428" s="9"/>
      <c r="U428" s="9"/>
      <c r="V428" s="9"/>
      <c r="W428" s="9"/>
      <c r="X428" s="9"/>
      <c r="Y428" s="9"/>
      <c r="Z428" s="9"/>
    </row>
    <row r="429" spans="1:26" ht="13.5" customHeight="1">
      <c r="A429" s="293"/>
      <c r="B429" s="293"/>
      <c r="C429" s="293"/>
      <c r="D429" s="293"/>
      <c r="E429" s="293"/>
      <c r="F429" s="293"/>
      <c r="G429" s="9"/>
      <c r="H429" s="9"/>
      <c r="I429" s="9"/>
      <c r="J429" s="480"/>
      <c r="K429" s="9"/>
      <c r="L429" s="9"/>
      <c r="M429" s="9"/>
      <c r="N429" s="9"/>
      <c r="O429" s="8">
        <f t="shared" ref="O429:O430" si="23">ROUNDUP((L429*M429),-1)</f>
        <v>0</v>
      </c>
      <c r="P429" s="8"/>
      <c r="Q429" s="9"/>
      <c r="R429" s="10"/>
      <c r="S429" s="9"/>
      <c r="T429" s="9"/>
      <c r="U429" s="9"/>
      <c r="V429" s="9"/>
      <c r="W429" s="9"/>
      <c r="X429" s="9"/>
      <c r="Y429" s="9"/>
      <c r="Z429" s="9"/>
    </row>
    <row r="430" spans="1:26" ht="13.5" customHeight="1">
      <c r="A430" s="293"/>
      <c r="B430" s="293"/>
      <c r="C430" s="293"/>
      <c r="D430" s="293"/>
      <c r="E430" s="293"/>
      <c r="F430" s="293"/>
      <c r="G430" s="9"/>
      <c r="H430" s="9"/>
      <c r="I430" s="9"/>
      <c r="J430" s="480"/>
      <c r="K430" s="9"/>
      <c r="L430" s="9"/>
      <c r="M430" s="9"/>
      <c r="N430" s="9"/>
      <c r="O430" s="8">
        <f t="shared" si="23"/>
        <v>0</v>
      </c>
      <c r="P430" s="8"/>
      <c r="Q430" s="9"/>
      <c r="R430" s="10"/>
      <c r="S430" s="9"/>
      <c r="T430" s="9"/>
      <c r="U430" s="9"/>
      <c r="V430" s="9"/>
      <c r="W430" s="9"/>
      <c r="X430" s="9"/>
      <c r="Y430" s="9"/>
      <c r="Z430" s="9"/>
    </row>
    <row r="431" spans="1:26" ht="13.5" customHeight="1">
      <c r="A431" s="293"/>
      <c r="B431" s="293"/>
      <c r="C431" s="293"/>
      <c r="D431" s="293"/>
      <c r="E431" s="293"/>
      <c r="F431" s="293"/>
      <c r="G431" s="9"/>
      <c r="H431" s="9"/>
      <c r="I431" s="9"/>
      <c r="J431" s="480"/>
      <c r="K431" s="9"/>
      <c r="L431" s="9"/>
      <c r="M431" s="9"/>
      <c r="N431" s="9"/>
      <c r="O431" s="8"/>
      <c r="P431" s="8"/>
      <c r="Q431" s="9"/>
      <c r="R431" s="10"/>
      <c r="S431" s="9"/>
      <c r="T431" s="9"/>
      <c r="U431" s="9"/>
      <c r="V431" s="9"/>
      <c r="W431" s="9"/>
      <c r="X431" s="9"/>
      <c r="Y431" s="9"/>
      <c r="Z431" s="9"/>
    </row>
    <row r="432" spans="1:26" ht="13.5" customHeight="1">
      <c r="A432" s="293"/>
      <c r="B432" s="293"/>
      <c r="C432" s="293"/>
      <c r="D432" s="293"/>
      <c r="E432" s="293"/>
      <c r="F432" s="293"/>
      <c r="G432" s="9"/>
      <c r="H432" s="9"/>
      <c r="I432" s="9"/>
      <c r="J432" s="480"/>
      <c r="K432" s="9"/>
      <c r="L432" s="9"/>
      <c r="M432" s="9"/>
      <c r="N432" s="9"/>
      <c r="O432" s="8"/>
      <c r="P432" s="8"/>
      <c r="Q432" s="9"/>
      <c r="R432" s="10"/>
      <c r="S432" s="9"/>
      <c r="T432" s="9"/>
      <c r="U432" s="9"/>
      <c r="V432" s="9"/>
      <c r="W432" s="9"/>
      <c r="X432" s="9"/>
      <c r="Y432" s="9"/>
      <c r="Z432" s="9"/>
    </row>
    <row r="433" spans="1:26" ht="13.5" customHeight="1">
      <c r="A433" s="293"/>
      <c r="B433" s="293"/>
      <c r="C433" s="293"/>
      <c r="D433" s="293"/>
      <c r="E433" s="293"/>
      <c r="F433" s="293"/>
      <c r="G433" s="9"/>
      <c r="H433" s="9"/>
      <c r="I433" s="9"/>
      <c r="J433" s="480"/>
      <c r="K433" s="9"/>
      <c r="L433" s="9"/>
      <c r="M433" s="9"/>
      <c r="N433" s="9"/>
      <c r="O433" s="8"/>
      <c r="P433" s="8"/>
      <c r="Q433" s="9"/>
      <c r="R433" s="10"/>
      <c r="S433" s="9"/>
      <c r="T433" s="9"/>
      <c r="U433" s="9"/>
      <c r="V433" s="9"/>
      <c r="W433" s="9"/>
      <c r="X433" s="9"/>
      <c r="Y433" s="9"/>
      <c r="Z433" s="9"/>
    </row>
    <row r="434" spans="1:26" ht="13.5" customHeight="1">
      <c r="A434" s="293"/>
      <c r="B434" s="293"/>
      <c r="C434" s="293"/>
      <c r="D434" s="293"/>
      <c r="E434" s="293"/>
      <c r="F434" s="293"/>
      <c r="G434" s="9"/>
      <c r="H434" s="9"/>
      <c r="I434" s="9"/>
      <c r="J434" s="480"/>
      <c r="K434" s="9"/>
      <c r="L434" s="9"/>
      <c r="M434" s="9"/>
      <c r="N434" s="9"/>
      <c r="O434" s="8"/>
      <c r="P434" s="8"/>
      <c r="Q434" s="9"/>
      <c r="R434" s="10"/>
      <c r="S434" s="9"/>
      <c r="T434" s="9"/>
      <c r="U434" s="9"/>
      <c r="V434" s="9"/>
      <c r="W434" s="9"/>
      <c r="X434" s="9"/>
      <c r="Y434" s="9"/>
      <c r="Z434" s="9"/>
    </row>
    <row r="435" spans="1:26" ht="13.5" customHeight="1">
      <c r="A435" s="293"/>
      <c r="B435" s="293"/>
      <c r="C435" s="293"/>
      <c r="D435" s="293"/>
      <c r="E435" s="293"/>
      <c r="F435" s="293"/>
      <c r="G435" s="9"/>
      <c r="H435" s="9"/>
      <c r="I435" s="9"/>
      <c r="J435" s="480"/>
      <c r="K435" s="9"/>
      <c r="L435" s="9"/>
      <c r="M435" s="9"/>
      <c r="N435" s="9"/>
      <c r="O435" s="8"/>
      <c r="P435" s="8"/>
      <c r="Q435" s="9"/>
      <c r="R435" s="10"/>
      <c r="S435" s="9"/>
      <c r="T435" s="9"/>
      <c r="U435" s="9"/>
      <c r="V435" s="9"/>
      <c r="W435" s="9"/>
      <c r="X435" s="9"/>
      <c r="Y435" s="9"/>
      <c r="Z435" s="9"/>
    </row>
    <row r="436" spans="1:26" ht="13.5" customHeight="1">
      <c r="A436" s="293"/>
      <c r="B436" s="293"/>
      <c r="C436" s="293"/>
      <c r="D436" s="293"/>
      <c r="E436" s="293"/>
      <c r="F436" s="293"/>
      <c r="G436" s="9"/>
      <c r="H436" s="9"/>
      <c r="I436" s="9"/>
      <c r="J436" s="480"/>
      <c r="K436" s="9"/>
      <c r="L436" s="9"/>
      <c r="M436" s="9"/>
      <c r="N436" s="9"/>
      <c r="O436" s="8"/>
      <c r="P436" s="8"/>
      <c r="Q436" s="9"/>
      <c r="R436" s="10"/>
      <c r="S436" s="9"/>
      <c r="T436" s="9"/>
      <c r="U436" s="9"/>
      <c r="V436" s="9"/>
      <c r="W436" s="9"/>
      <c r="X436" s="9"/>
      <c r="Y436" s="9"/>
      <c r="Z436" s="9"/>
    </row>
    <row r="437" spans="1:26" ht="13.5" customHeight="1">
      <c r="A437" s="293"/>
      <c r="B437" s="293"/>
      <c r="C437" s="293"/>
      <c r="D437" s="293"/>
      <c r="E437" s="293"/>
      <c r="F437" s="293"/>
      <c r="G437" s="9"/>
      <c r="H437" s="9"/>
      <c r="I437" s="9"/>
      <c r="J437" s="480"/>
      <c r="K437" s="9"/>
      <c r="L437" s="9"/>
      <c r="M437" s="9"/>
      <c r="N437" s="9"/>
      <c r="O437" s="8"/>
      <c r="P437" s="8"/>
      <c r="Q437" s="9"/>
      <c r="R437" s="10"/>
      <c r="S437" s="9"/>
      <c r="T437" s="9"/>
      <c r="U437" s="9"/>
      <c r="V437" s="9"/>
      <c r="W437" s="9"/>
      <c r="X437" s="9"/>
      <c r="Y437" s="9"/>
      <c r="Z437" s="9"/>
    </row>
    <row r="438" spans="1:26" ht="13.5" customHeight="1">
      <c r="A438" s="293"/>
      <c r="B438" s="293"/>
      <c r="C438" s="293"/>
      <c r="D438" s="293"/>
      <c r="E438" s="293"/>
      <c r="F438" s="293"/>
      <c r="G438" s="9"/>
      <c r="H438" s="9"/>
      <c r="I438" s="9"/>
      <c r="J438" s="480"/>
      <c r="K438" s="9"/>
      <c r="L438" s="9"/>
      <c r="M438" s="9"/>
      <c r="N438" s="9"/>
      <c r="O438" s="8"/>
      <c r="P438" s="8"/>
      <c r="Q438" s="9"/>
      <c r="R438" s="10"/>
      <c r="S438" s="9"/>
      <c r="T438" s="9"/>
      <c r="U438" s="9"/>
      <c r="V438" s="9"/>
      <c r="W438" s="9"/>
      <c r="X438" s="9"/>
      <c r="Y438" s="9"/>
      <c r="Z438" s="9"/>
    </row>
    <row r="439" spans="1:26" ht="13.5" customHeight="1">
      <c r="A439" s="293"/>
      <c r="B439" s="293"/>
      <c r="C439" s="293"/>
      <c r="D439" s="293"/>
      <c r="E439" s="293"/>
      <c r="F439" s="293"/>
      <c r="G439" s="9"/>
      <c r="H439" s="9"/>
      <c r="I439" s="9"/>
      <c r="J439" s="480"/>
      <c r="K439" s="9"/>
      <c r="L439" s="9"/>
      <c r="M439" s="9"/>
      <c r="N439" s="9"/>
      <c r="O439" s="8"/>
      <c r="P439" s="8"/>
      <c r="Q439" s="9"/>
      <c r="R439" s="10"/>
      <c r="S439" s="9"/>
      <c r="T439" s="9"/>
      <c r="U439" s="9"/>
      <c r="V439" s="9"/>
      <c r="W439" s="9"/>
      <c r="X439" s="9"/>
      <c r="Y439" s="9"/>
      <c r="Z439" s="9"/>
    </row>
    <row r="440" spans="1:26" ht="13.5" customHeight="1">
      <c r="A440" s="293"/>
      <c r="B440" s="293"/>
      <c r="C440" s="293"/>
      <c r="D440" s="293"/>
      <c r="E440" s="293"/>
      <c r="F440" s="293"/>
      <c r="G440" s="9"/>
      <c r="H440" s="9"/>
      <c r="I440" s="9"/>
      <c r="J440" s="480"/>
      <c r="K440" s="9"/>
      <c r="L440" s="9"/>
      <c r="M440" s="9"/>
      <c r="N440" s="9"/>
      <c r="O440" s="8"/>
      <c r="P440" s="8"/>
      <c r="Q440" s="9"/>
      <c r="R440" s="10"/>
      <c r="S440" s="9"/>
      <c r="T440" s="9"/>
      <c r="U440" s="9"/>
      <c r="V440" s="9"/>
      <c r="W440" s="9"/>
      <c r="X440" s="9"/>
      <c r="Y440" s="9"/>
      <c r="Z440" s="9"/>
    </row>
    <row r="441" spans="1:26" ht="13.5" customHeight="1">
      <c r="A441" s="293"/>
      <c r="B441" s="293"/>
      <c r="C441" s="293"/>
      <c r="D441" s="293"/>
      <c r="E441" s="293"/>
      <c r="F441" s="293"/>
      <c r="G441" s="9"/>
      <c r="H441" s="9"/>
      <c r="I441" s="9"/>
      <c r="J441" s="480"/>
      <c r="K441" s="9"/>
      <c r="L441" s="9"/>
      <c r="M441" s="9"/>
      <c r="N441" s="9"/>
      <c r="O441" s="8"/>
      <c r="P441" s="8"/>
      <c r="Q441" s="9"/>
      <c r="R441" s="10"/>
      <c r="S441" s="9"/>
      <c r="T441" s="9"/>
      <c r="U441" s="9"/>
      <c r="V441" s="9"/>
      <c r="W441" s="9"/>
      <c r="X441" s="9"/>
      <c r="Y441" s="9"/>
      <c r="Z441" s="9"/>
    </row>
    <row r="442" spans="1:26" ht="13.5" customHeight="1">
      <c r="A442" s="293"/>
      <c r="B442" s="293"/>
      <c r="C442" s="293"/>
      <c r="D442" s="293"/>
      <c r="E442" s="293"/>
      <c r="F442" s="293"/>
      <c r="G442" s="9"/>
      <c r="H442" s="9"/>
      <c r="I442" s="9"/>
      <c r="J442" s="480"/>
      <c r="K442" s="9"/>
      <c r="L442" s="9"/>
      <c r="M442" s="9"/>
      <c r="N442" s="9"/>
      <c r="O442" s="8"/>
      <c r="P442" s="8"/>
      <c r="Q442" s="9"/>
      <c r="R442" s="10"/>
      <c r="S442" s="9"/>
      <c r="T442" s="9"/>
      <c r="U442" s="9"/>
      <c r="V442" s="9"/>
      <c r="W442" s="9"/>
      <c r="X442" s="9"/>
      <c r="Y442" s="9"/>
      <c r="Z442" s="9"/>
    </row>
    <row r="443" spans="1:26" ht="13.5" customHeight="1">
      <c r="A443" s="293"/>
      <c r="B443" s="293"/>
      <c r="C443" s="293"/>
      <c r="D443" s="293"/>
      <c r="E443" s="293"/>
      <c r="F443" s="293"/>
      <c r="G443" s="9"/>
      <c r="H443" s="9"/>
      <c r="I443" s="9"/>
      <c r="J443" s="480"/>
      <c r="K443" s="9"/>
      <c r="L443" s="9"/>
      <c r="M443" s="9"/>
      <c r="N443" s="9"/>
      <c r="O443" s="8"/>
      <c r="P443" s="8"/>
      <c r="Q443" s="9"/>
      <c r="R443" s="10"/>
      <c r="S443" s="9"/>
      <c r="T443" s="9"/>
      <c r="U443" s="9"/>
      <c r="V443" s="9"/>
      <c r="W443" s="9"/>
      <c r="X443" s="9"/>
      <c r="Y443" s="9"/>
      <c r="Z443" s="9"/>
    </row>
    <row r="444" spans="1:26" ht="13.5" customHeight="1">
      <c r="A444" s="293"/>
      <c r="B444" s="293"/>
      <c r="C444" s="293"/>
      <c r="D444" s="293"/>
      <c r="E444" s="293"/>
      <c r="F444" s="293"/>
      <c r="G444" s="9"/>
      <c r="H444" s="9"/>
      <c r="I444" s="9"/>
      <c r="J444" s="480"/>
      <c r="K444" s="9"/>
      <c r="L444" s="9"/>
      <c r="M444" s="9"/>
      <c r="N444" s="9"/>
      <c r="O444" s="8"/>
      <c r="P444" s="8"/>
      <c r="Q444" s="9"/>
      <c r="R444" s="10"/>
      <c r="S444" s="9"/>
      <c r="T444" s="9"/>
      <c r="U444" s="9"/>
      <c r="V444" s="9"/>
      <c r="W444" s="9"/>
      <c r="X444" s="9"/>
      <c r="Y444" s="9"/>
      <c r="Z444" s="9"/>
    </row>
    <row r="445" spans="1:26" ht="13.5" customHeight="1">
      <c r="A445" s="293"/>
      <c r="B445" s="293"/>
      <c r="C445" s="293"/>
      <c r="D445" s="293"/>
      <c r="E445" s="293"/>
      <c r="F445" s="293"/>
      <c r="G445" s="9"/>
      <c r="H445" s="9"/>
      <c r="I445" s="9"/>
      <c r="J445" s="480"/>
      <c r="K445" s="9"/>
      <c r="L445" s="9"/>
      <c r="M445" s="9"/>
      <c r="N445" s="9"/>
      <c r="O445" s="8"/>
      <c r="P445" s="8"/>
      <c r="Q445" s="9"/>
      <c r="R445" s="10"/>
      <c r="S445" s="9"/>
      <c r="T445" s="9"/>
      <c r="U445" s="9"/>
      <c r="V445" s="9"/>
      <c r="W445" s="9"/>
      <c r="X445" s="9"/>
      <c r="Y445" s="9"/>
      <c r="Z445" s="9"/>
    </row>
    <row r="446" spans="1:26" ht="13.5" customHeight="1">
      <c r="A446" s="293"/>
      <c r="B446" s="293"/>
      <c r="C446" s="293"/>
      <c r="D446" s="293"/>
      <c r="E446" s="293"/>
      <c r="F446" s="293"/>
      <c r="G446" s="9"/>
      <c r="H446" s="9"/>
      <c r="I446" s="9"/>
      <c r="J446" s="480"/>
      <c r="K446" s="9"/>
      <c r="L446" s="9"/>
      <c r="M446" s="9"/>
      <c r="N446" s="9"/>
      <c r="O446" s="8"/>
      <c r="P446" s="8"/>
      <c r="Q446" s="9"/>
      <c r="R446" s="10"/>
      <c r="S446" s="9"/>
      <c r="T446" s="9"/>
      <c r="U446" s="9"/>
      <c r="V446" s="9"/>
      <c r="W446" s="9"/>
      <c r="X446" s="9"/>
      <c r="Y446" s="9"/>
      <c r="Z446" s="9"/>
    </row>
    <row r="447" spans="1:26" ht="13.5" customHeight="1">
      <c r="A447" s="293"/>
      <c r="B447" s="293"/>
      <c r="C447" s="293"/>
      <c r="D447" s="293"/>
      <c r="E447" s="293"/>
      <c r="F447" s="293"/>
      <c r="G447" s="9"/>
      <c r="H447" s="9"/>
      <c r="I447" s="9"/>
      <c r="J447" s="480"/>
      <c r="K447" s="9"/>
      <c r="L447" s="9"/>
      <c r="M447" s="9"/>
      <c r="N447" s="9"/>
      <c r="O447" s="8"/>
      <c r="P447" s="8"/>
      <c r="Q447" s="9"/>
      <c r="R447" s="10"/>
      <c r="S447" s="9"/>
      <c r="T447" s="9"/>
      <c r="U447" s="9"/>
      <c r="V447" s="9"/>
      <c r="W447" s="9"/>
      <c r="X447" s="9"/>
      <c r="Y447" s="9"/>
      <c r="Z447" s="9"/>
    </row>
    <row r="448" spans="1:26" ht="13.5" customHeight="1">
      <c r="A448" s="293"/>
      <c r="B448" s="293"/>
      <c r="C448" s="293"/>
      <c r="D448" s="293"/>
      <c r="E448" s="293"/>
      <c r="F448" s="293"/>
      <c r="G448" s="9"/>
      <c r="H448" s="9"/>
      <c r="I448" s="9"/>
      <c r="J448" s="480"/>
      <c r="K448" s="9"/>
      <c r="L448" s="9"/>
      <c r="M448" s="9"/>
      <c r="N448" s="9"/>
      <c r="O448" s="8"/>
      <c r="P448" s="8"/>
      <c r="Q448" s="9"/>
      <c r="R448" s="10"/>
      <c r="S448" s="9"/>
      <c r="T448" s="9"/>
      <c r="U448" s="9"/>
      <c r="V448" s="9"/>
      <c r="W448" s="9"/>
      <c r="X448" s="9"/>
      <c r="Y448" s="9"/>
      <c r="Z448" s="9"/>
    </row>
    <row r="449" spans="1:26" ht="13.5" customHeight="1">
      <c r="A449" s="293"/>
      <c r="B449" s="293"/>
      <c r="C449" s="293"/>
      <c r="D449" s="293"/>
      <c r="E449" s="293"/>
      <c r="F449" s="293"/>
      <c r="G449" s="9"/>
      <c r="H449" s="9"/>
      <c r="I449" s="9"/>
      <c r="J449" s="480"/>
      <c r="K449" s="9"/>
      <c r="L449" s="9"/>
      <c r="M449" s="9"/>
      <c r="N449" s="9"/>
      <c r="O449" s="8"/>
      <c r="P449" s="8"/>
      <c r="Q449" s="9"/>
      <c r="R449" s="10"/>
      <c r="S449" s="9"/>
      <c r="T449" s="9"/>
      <c r="U449" s="9"/>
      <c r="V449" s="9"/>
      <c r="W449" s="9"/>
      <c r="X449" s="9"/>
      <c r="Y449" s="9"/>
      <c r="Z449" s="9"/>
    </row>
    <row r="450" spans="1:26" ht="13.5" customHeight="1">
      <c r="A450" s="293"/>
      <c r="B450" s="293"/>
      <c r="C450" s="293"/>
      <c r="D450" s="293"/>
      <c r="E450" s="293"/>
      <c r="F450" s="293"/>
      <c r="G450" s="9"/>
      <c r="H450" s="9"/>
      <c r="I450" s="9"/>
      <c r="J450" s="480"/>
      <c r="K450" s="9"/>
      <c r="L450" s="9"/>
      <c r="M450" s="9"/>
      <c r="N450" s="9"/>
      <c r="O450" s="8"/>
      <c r="P450" s="8"/>
      <c r="Q450" s="9"/>
      <c r="R450" s="10"/>
      <c r="S450" s="9"/>
      <c r="T450" s="9"/>
      <c r="U450" s="9"/>
      <c r="V450" s="9"/>
      <c r="W450" s="9"/>
      <c r="X450" s="9"/>
      <c r="Y450" s="9"/>
      <c r="Z450" s="9"/>
    </row>
    <row r="451" spans="1:26" ht="13.5" customHeight="1">
      <c r="A451" s="293"/>
      <c r="B451" s="293"/>
      <c r="C451" s="293"/>
      <c r="D451" s="293"/>
      <c r="E451" s="293"/>
      <c r="F451" s="293"/>
      <c r="G451" s="9"/>
      <c r="H451" s="9"/>
      <c r="I451" s="9"/>
      <c r="J451" s="480"/>
      <c r="K451" s="9"/>
      <c r="L451" s="9">
        <v>155695</v>
      </c>
      <c r="M451" s="9">
        <v>10</v>
      </c>
      <c r="N451" s="9"/>
      <c r="O451" s="8">
        <f>SUM(L451*M451)</f>
        <v>1556950</v>
      </c>
      <c r="P451" s="8"/>
      <c r="Q451" s="9"/>
      <c r="R451" s="10"/>
      <c r="S451" s="9"/>
      <c r="T451" s="9"/>
      <c r="U451" s="9"/>
      <c r="V451" s="9"/>
      <c r="W451" s="9"/>
      <c r="X451" s="9"/>
      <c r="Y451" s="9"/>
      <c r="Z451" s="9"/>
    </row>
    <row r="452" spans="1:26" ht="13.5" customHeight="1">
      <c r="A452" s="293"/>
      <c r="B452" s="293"/>
      <c r="C452" s="293"/>
      <c r="D452" s="293"/>
      <c r="E452" s="293"/>
      <c r="F452" s="293"/>
      <c r="G452" s="9"/>
      <c r="H452" s="9"/>
      <c r="I452" s="9"/>
      <c r="J452" s="480"/>
      <c r="K452" s="9"/>
      <c r="L452" s="9"/>
      <c r="M452" s="9"/>
      <c r="N452" s="9"/>
      <c r="O452" s="8"/>
      <c r="P452" s="8"/>
      <c r="Q452" s="9"/>
      <c r="R452" s="10"/>
      <c r="S452" s="9"/>
      <c r="T452" s="9"/>
      <c r="U452" s="9"/>
      <c r="V452" s="9"/>
      <c r="W452" s="9"/>
      <c r="X452" s="9"/>
      <c r="Y452" s="9"/>
      <c r="Z452" s="9"/>
    </row>
    <row r="453" spans="1:26" ht="13.5" customHeight="1">
      <c r="A453" s="293"/>
      <c r="B453" s="293"/>
      <c r="C453" s="293"/>
      <c r="D453" s="293"/>
      <c r="E453" s="293"/>
      <c r="F453" s="293"/>
      <c r="G453" s="9"/>
      <c r="H453" s="9"/>
      <c r="I453" s="9"/>
      <c r="J453" s="480"/>
      <c r="K453" s="9"/>
      <c r="L453" s="9"/>
      <c r="M453" s="9"/>
      <c r="N453" s="9"/>
      <c r="O453" s="8"/>
      <c r="P453" s="8"/>
      <c r="Q453" s="9"/>
      <c r="R453" s="10"/>
      <c r="S453" s="9"/>
      <c r="T453" s="9"/>
      <c r="U453" s="9"/>
      <c r="V453" s="9"/>
      <c r="W453" s="9"/>
      <c r="X453" s="9"/>
      <c r="Y453" s="9"/>
      <c r="Z453" s="9"/>
    </row>
    <row r="454" spans="1:26" ht="13.5" customHeight="1">
      <c r="A454" s="293"/>
      <c r="B454" s="293"/>
      <c r="C454" s="293"/>
      <c r="D454" s="293"/>
      <c r="E454" s="293"/>
      <c r="F454" s="293"/>
      <c r="G454" s="9"/>
      <c r="H454" s="9"/>
      <c r="I454" s="9"/>
      <c r="J454" s="480"/>
      <c r="K454" s="9"/>
      <c r="L454" s="9"/>
      <c r="M454" s="9"/>
      <c r="N454" s="9"/>
      <c r="O454" s="8"/>
      <c r="P454" s="8"/>
      <c r="Q454" s="9"/>
      <c r="R454" s="10"/>
      <c r="S454" s="9"/>
      <c r="T454" s="9"/>
      <c r="U454" s="9"/>
      <c r="V454" s="9"/>
      <c r="W454" s="9"/>
      <c r="X454" s="9"/>
      <c r="Y454" s="9"/>
      <c r="Z454" s="9"/>
    </row>
    <row r="455" spans="1:26" ht="13.5" customHeight="1">
      <c r="A455" s="293"/>
      <c r="B455" s="293"/>
      <c r="C455" s="293"/>
      <c r="D455" s="293"/>
      <c r="E455" s="293"/>
      <c r="F455" s="293"/>
      <c r="G455" s="9"/>
      <c r="H455" s="9"/>
      <c r="I455" s="9"/>
      <c r="J455" s="480"/>
      <c r="K455" s="9"/>
      <c r="L455" s="9"/>
      <c r="M455" s="9"/>
      <c r="N455" s="9"/>
      <c r="O455" s="8"/>
      <c r="P455" s="8"/>
      <c r="Q455" s="9"/>
      <c r="R455" s="10"/>
      <c r="S455" s="9"/>
      <c r="T455" s="9"/>
      <c r="U455" s="9"/>
      <c r="V455" s="9"/>
      <c r="W455" s="9"/>
      <c r="X455" s="9"/>
      <c r="Y455" s="9"/>
      <c r="Z455" s="9"/>
    </row>
    <row r="456" spans="1:26" ht="13.5" customHeight="1">
      <c r="A456" s="293"/>
      <c r="B456" s="293"/>
      <c r="C456" s="293"/>
      <c r="D456" s="293"/>
      <c r="E456" s="293"/>
      <c r="F456" s="293"/>
      <c r="G456" s="9"/>
      <c r="H456" s="9"/>
      <c r="I456" s="9"/>
      <c r="J456" s="480"/>
      <c r="K456" s="9"/>
      <c r="L456" s="9"/>
      <c r="M456" s="9"/>
      <c r="N456" s="9"/>
      <c r="O456" s="8"/>
      <c r="P456" s="8"/>
      <c r="Q456" s="9"/>
      <c r="R456" s="10"/>
      <c r="S456" s="9"/>
      <c r="T456" s="9"/>
      <c r="U456" s="9"/>
      <c r="V456" s="9"/>
      <c r="W456" s="9"/>
      <c r="X456" s="9"/>
      <c r="Y456" s="9"/>
      <c r="Z456" s="9"/>
    </row>
    <row r="457" spans="1:26" ht="13.5" customHeight="1">
      <c r="A457" s="293"/>
      <c r="B457" s="293"/>
      <c r="C457" s="293"/>
      <c r="D457" s="293"/>
      <c r="E457" s="293"/>
      <c r="F457" s="293"/>
      <c r="G457" s="9"/>
      <c r="H457" s="9"/>
      <c r="I457" s="9"/>
      <c r="J457" s="480"/>
      <c r="K457" s="9"/>
      <c r="L457" s="9"/>
      <c r="M457" s="9"/>
      <c r="N457" s="9"/>
      <c r="O457" s="8"/>
      <c r="P457" s="8"/>
      <c r="Q457" s="9"/>
      <c r="R457" s="10"/>
      <c r="S457" s="9"/>
      <c r="T457" s="9"/>
      <c r="U457" s="9"/>
      <c r="V457" s="9"/>
      <c r="W457" s="9"/>
      <c r="X457" s="9"/>
      <c r="Y457" s="9"/>
      <c r="Z457" s="9"/>
    </row>
    <row r="458" spans="1:26" ht="13.5" customHeight="1">
      <c r="A458" s="293"/>
      <c r="B458" s="293"/>
      <c r="C458" s="293"/>
      <c r="D458" s="293"/>
      <c r="E458" s="293"/>
      <c r="F458" s="293"/>
      <c r="G458" s="9"/>
      <c r="H458" s="8">
        <f>SUM(O458)</f>
        <v>0</v>
      </c>
      <c r="I458" s="9"/>
      <c r="J458" s="480"/>
      <c r="K458" s="9"/>
      <c r="L458" s="9"/>
      <c r="M458" s="9"/>
      <c r="N458" s="9"/>
      <c r="O458" s="8"/>
      <c r="P458" s="8"/>
      <c r="Q458" s="9"/>
      <c r="R458" s="10"/>
      <c r="S458" s="9"/>
      <c r="T458" s="9"/>
      <c r="U458" s="9"/>
      <c r="V458" s="9"/>
      <c r="W458" s="9"/>
      <c r="X458" s="9"/>
      <c r="Y458" s="9"/>
      <c r="Z458" s="9"/>
    </row>
    <row r="459" spans="1:26" ht="13.5" customHeight="1">
      <c r="A459" s="293"/>
      <c r="B459" s="293"/>
      <c r="C459" s="293"/>
      <c r="D459" s="293"/>
      <c r="E459" s="293"/>
      <c r="F459" s="293"/>
      <c r="G459" s="9"/>
      <c r="H459" s="9"/>
      <c r="I459" s="9"/>
      <c r="J459" s="480"/>
      <c r="K459" s="9"/>
      <c r="L459" s="9"/>
      <c r="M459" s="9"/>
      <c r="N459" s="9"/>
      <c r="O459" s="8">
        <f>SUM(L459*M459)</f>
        <v>0</v>
      </c>
      <c r="P459" s="8"/>
      <c r="Q459" s="9"/>
      <c r="R459" s="10"/>
      <c r="S459" s="9"/>
      <c r="T459" s="9"/>
      <c r="U459" s="9"/>
      <c r="V459" s="9"/>
      <c r="W459" s="9"/>
      <c r="X459" s="9"/>
      <c r="Y459" s="9"/>
      <c r="Z459" s="9"/>
    </row>
    <row r="460" spans="1:26" ht="13.5" customHeight="1">
      <c r="A460" s="293"/>
      <c r="B460" s="293"/>
      <c r="C460" s="293"/>
      <c r="D460" s="293"/>
      <c r="E460" s="293"/>
      <c r="F460" s="293"/>
      <c r="G460" s="9"/>
      <c r="H460" s="9"/>
      <c r="I460" s="9"/>
      <c r="J460" s="480"/>
      <c r="K460" s="9"/>
      <c r="L460" s="9"/>
      <c r="M460" s="9"/>
      <c r="N460" s="9"/>
      <c r="O460" s="8"/>
      <c r="P460" s="8"/>
      <c r="Q460" s="9"/>
      <c r="R460" s="10"/>
      <c r="S460" s="9"/>
      <c r="T460" s="9"/>
      <c r="U460" s="9"/>
      <c r="V460" s="9"/>
      <c r="W460" s="9"/>
      <c r="X460" s="9"/>
      <c r="Y460" s="9"/>
      <c r="Z460" s="9"/>
    </row>
    <row r="461" spans="1:26" ht="13.5" customHeight="1">
      <c r="A461" s="293"/>
      <c r="B461" s="293"/>
      <c r="C461" s="293"/>
      <c r="D461" s="293"/>
      <c r="E461" s="293"/>
      <c r="F461" s="293"/>
      <c r="G461" s="9"/>
      <c r="H461" s="9"/>
      <c r="I461" s="9"/>
      <c r="J461" s="480"/>
      <c r="K461" s="9"/>
      <c r="L461" s="9"/>
      <c r="M461" s="9"/>
      <c r="N461" s="9"/>
      <c r="O461" s="8"/>
      <c r="P461" s="8"/>
      <c r="Q461" s="9"/>
      <c r="R461" s="10"/>
      <c r="S461" s="9"/>
      <c r="T461" s="9"/>
      <c r="U461" s="9"/>
      <c r="V461" s="9"/>
      <c r="W461" s="9"/>
      <c r="X461" s="9"/>
      <c r="Y461" s="9"/>
      <c r="Z461" s="9"/>
    </row>
    <row r="462" spans="1:26" ht="13.5" customHeight="1">
      <c r="A462" s="293"/>
      <c r="B462" s="293"/>
      <c r="C462" s="293"/>
      <c r="D462" s="293"/>
      <c r="E462" s="293"/>
      <c r="F462" s="293"/>
      <c r="G462" s="9"/>
      <c r="H462" s="9"/>
      <c r="I462" s="9"/>
      <c r="J462" s="480"/>
      <c r="K462" s="9"/>
      <c r="L462" s="9"/>
      <c r="M462" s="9"/>
      <c r="N462" s="9"/>
      <c r="O462" s="8"/>
      <c r="P462" s="8"/>
      <c r="Q462" s="9"/>
      <c r="R462" s="10"/>
      <c r="S462" s="9"/>
      <c r="T462" s="9"/>
      <c r="U462" s="9"/>
      <c r="V462" s="9"/>
      <c r="W462" s="9"/>
      <c r="X462" s="9"/>
      <c r="Y462" s="9"/>
      <c r="Z462" s="9"/>
    </row>
    <row r="463" spans="1:26" ht="13.5" customHeight="1">
      <c r="A463" s="293"/>
      <c r="B463" s="293"/>
      <c r="C463" s="293"/>
      <c r="D463" s="293"/>
      <c r="E463" s="293"/>
      <c r="F463" s="293"/>
      <c r="G463" s="9"/>
      <c r="H463" s="9"/>
      <c r="I463" s="9"/>
      <c r="J463" s="480"/>
      <c r="K463" s="9"/>
      <c r="L463" s="9"/>
      <c r="M463" s="9"/>
      <c r="N463" s="9"/>
      <c r="O463" s="8">
        <f>SUM(L463*M463)</f>
        <v>0</v>
      </c>
      <c r="P463" s="8"/>
      <c r="Q463" s="9"/>
      <c r="R463" s="10"/>
      <c r="S463" s="9"/>
      <c r="T463" s="9"/>
      <c r="U463" s="9"/>
      <c r="V463" s="9"/>
      <c r="W463" s="9"/>
      <c r="X463" s="9"/>
      <c r="Y463" s="9"/>
      <c r="Z463" s="9"/>
    </row>
    <row r="464" spans="1:26" ht="13.5" customHeight="1">
      <c r="A464" s="293"/>
      <c r="B464" s="293"/>
      <c r="C464" s="293"/>
      <c r="D464" s="293"/>
      <c r="E464" s="293"/>
      <c r="F464" s="293"/>
      <c r="G464" s="9"/>
      <c r="H464" s="9"/>
      <c r="I464" s="9"/>
      <c r="J464" s="480"/>
      <c r="K464" s="9"/>
      <c r="L464" s="9"/>
      <c r="M464" s="9"/>
      <c r="N464" s="9"/>
      <c r="O464" s="8"/>
      <c r="P464" s="8"/>
      <c r="Q464" s="9"/>
      <c r="R464" s="10"/>
      <c r="S464" s="9"/>
      <c r="T464" s="9"/>
      <c r="U464" s="9"/>
      <c r="V464" s="9"/>
      <c r="W464" s="9"/>
      <c r="X464" s="9"/>
      <c r="Y464" s="9"/>
      <c r="Z464" s="9"/>
    </row>
    <row r="465" spans="1:26" ht="13.5" customHeight="1">
      <c r="A465" s="293"/>
      <c r="B465" s="293"/>
      <c r="C465" s="293"/>
      <c r="D465" s="293"/>
      <c r="E465" s="293"/>
      <c r="F465" s="293"/>
      <c r="G465" s="9"/>
      <c r="H465" s="9"/>
      <c r="I465" s="9"/>
      <c r="J465" s="480"/>
      <c r="K465" s="9"/>
      <c r="L465" s="9"/>
      <c r="M465" s="9"/>
      <c r="N465" s="9"/>
      <c r="O465" s="8"/>
      <c r="P465" s="8"/>
      <c r="Q465" s="9"/>
      <c r="R465" s="10"/>
      <c r="S465" s="9"/>
      <c r="T465" s="9"/>
      <c r="U465" s="9"/>
      <c r="V465" s="9"/>
      <c r="W465" s="9"/>
      <c r="X465" s="9"/>
      <c r="Y465" s="9"/>
      <c r="Z465" s="9"/>
    </row>
    <row r="466" spans="1:26" ht="13.5" customHeight="1">
      <c r="A466" s="293"/>
      <c r="B466" s="293"/>
      <c r="C466" s="293"/>
      <c r="D466" s="293"/>
      <c r="E466" s="293"/>
      <c r="F466" s="293"/>
      <c r="G466" s="9"/>
      <c r="H466" s="9"/>
      <c r="I466" s="9"/>
      <c r="J466" s="480"/>
      <c r="K466" s="9"/>
      <c r="L466" s="9"/>
      <c r="M466" s="9"/>
      <c r="N466" s="9"/>
      <c r="O466" s="8"/>
      <c r="P466" s="8"/>
      <c r="Q466" s="9"/>
      <c r="R466" s="10"/>
      <c r="S466" s="9"/>
      <c r="T466" s="9"/>
      <c r="U466" s="9"/>
      <c r="V466" s="9"/>
      <c r="W466" s="9"/>
      <c r="X466" s="9"/>
      <c r="Y466" s="9"/>
      <c r="Z466" s="9"/>
    </row>
    <row r="467" spans="1:26" ht="13.5" customHeight="1">
      <c r="A467" s="293"/>
      <c r="B467" s="293"/>
      <c r="C467" s="293"/>
      <c r="D467" s="293"/>
      <c r="E467" s="293"/>
      <c r="F467" s="293"/>
      <c r="G467" s="9"/>
      <c r="H467" s="9"/>
      <c r="I467" s="9"/>
      <c r="J467" s="480"/>
      <c r="K467" s="9"/>
      <c r="L467" s="9"/>
      <c r="M467" s="9"/>
      <c r="N467" s="9"/>
      <c r="O467" s="8"/>
      <c r="P467" s="8"/>
      <c r="Q467" s="9"/>
      <c r="R467" s="10"/>
      <c r="S467" s="9"/>
      <c r="T467" s="9"/>
      <c r="U467" s="9"/>
      <c r="V467" s="9"/>
      <c r="W467" s="9"/>
      <c r="X467" s="9"/>
      <c r="Y467" s="9"/>
      <c r="Z467" s="9"/>
    </row>
    <row r="468" spans="1:26" ht="13.5" customHeight="1">
      <c r="A468" s="293"/>
      <c r="B468" s="293"/>
      <c r="C468" s="293"/>
      <c r="D468" s="293"/>
      <c r="E468" s="293"/>
      <c r="F468" s="293"/>
      <c r="G468" s="9"/>
      <c r="H468" s="9"/>
      <c r="I468" s="9"/>
      <c r="J468" s="480"/>
      <c r="K468" s="9"/>
      <c r="L468" s="9"/>
      <c r="M468" s="9"/>
      <c r="N468" s="9"/>
      <c r="O468" s="8"/>
      <c r="P468" s="8"/>
      <c r="Q468" s="9"/>
      <c r="R468" s="10"/>
      <c r="S468" s="9"/>
      <c r="T468" s="9"/>
      <c r="U468" s="9"/>
      <c r="V468" s="9"/>
      <c r="W468" s="9"/>
      <c r="X468" s="9"/>
      <c r="Y468" s="9"/>
      <c r="Z468" s="9"/>
    </row>
    <row r="469" spans="1:26" ht="13.5" customHeight="1">
      <c r="A469" s="293"/>
      <c r="B469" s="293"/>
      <c r="C469" s="293"/>
      <c r="D469" s="293"/>
      <c r="E469" s="293"/>
      <c r="F469" s="293"/>
      <c r="G469" s="9"/>
      <c r="H469" s="9"/>
      <c r="I469" s="9"/>
      <c r="J469" s="480"/>
      <c r="K469" s="9"/>
      <c r="L469" s="9"/>
      <c r="M469" s="9"/>
      <c r="N469" s="9"/>
      <c r="O469" s="8"/>
      <c r="P469" s="8"/>
      <c r="Q469" s="9"/>
      <c r="R469" s="10"/>
      <c r="S469" s="9"/>
      <c r="T469" s="9"/>
      <c r="U469" s="9"/>
      <c r="V469" s="9"/>
      <c r="W469" s="9"/>
      <c r="X469" s="9"/>
      <c r="Y469" s="9"/>
      <c r="Z469" s="9"/>
    </row>
    <row r="470" spans="1:26" ht="13.5" customHeight="1">
      <c r="A470" s="293"/>
      <c r="B470" s="293"/>
      <c r="C470" s="293"/>
      <c r="D470" s="293"/>
      <c r="E470" s="293"/>
      <c r="F470" s="293"/>
      <c r="G470" s="9"/>
      <c r="H470" s="9"/>
      <c r="I470" s="9"/>
      <c r="J470" s="480"/>
      <c r="K470" s="9"/>
      <c r="L470" s="9"/>
      <c r="M470" s="9"/>
      <c r="N470" s="9"/>
      <c r="O470" s="8"/>
      <c r="P470" s="8"/>
      <c r="Q470" s="9"/>
      <c r="R470" s="10"/>
      <c r="S470" s="9"/>
      <c r="T470" s="9"/>
      <c r="U470" s="9"/>
      <c r="V470" s="9"/>
      <c r="W470" s="9"/>
      <c r="X470" s="9"/>
      <c r="Y470" s="9"/>
      <c r="Z470" s="9"/>
    </row>
    <row r="471" spans="1:26" ht="13.5" customHeight="1">
      <c r="A471" s="293"/>
      <c r="B471" s="293"/>
      <c r="C471" s="293"/>
      <c r="D471" s="293"/>
      <c r="E471" s="293"/>
      <c r="F471" s="293"/>
      <c r="G471" s="9"/>
      <c r="H471" s="9"/>
      <c r="I471" s="9"/>
      <c r="J471" s="480"/>
      <c r="K471" s="9"/>
      <c r="L471" s="9"/>
      <c r="M471" s="9"/>
      <c r="N471" s="9"/>
      <c r="O471" s="8"/>
      <c r="P471" s="8"/>
      <c r="Q471" s="9"/>
      <c r="R471" s="10"/>
      <c r="S471" s="9"/>
      <c r="T471" s="9"/>
      <c r="U471" s="9"/>
      <c r="V471" s="9"/>
      <c r="W471" s="9"/>
      <c r="X471" s="9"/>
      <c r="Y471" s="9"/>
      <c r="Z471" s="9"/>
    </row>
    <row r="472" spans="1:26" ht="13.5" customHeight="1">
      <c r="A472" s="293"/>
      <c r="B472" s="293"/>
      <c r="C472" s="293"/>
      <c r="D472" s="293"/>
      <c r="E472" s="293"/>
      <c r="F472" s="293"/>
      <c r="G472" s="9"/>
      <c r="H472" s="9"/>
      <c r="I472" s="9"/>
      <c r="J472" s="480"/>
      <c r="K472" s="9"/>
      <c r="L472" s="9"/>
      <c r="M472" s="9"/>
      <c r="N472" s="9"/>
      <c r="O472" s="8"/>
      <c r="P472" s="8"/>
      <c r="Q472" s="9"/>
      <c r="R472" s="10"/>
      <c r="S472" s="9"/>
      <c r="T472" s="9"/>
      <c r="U472" s="9"/>
      <c r="V472" s="9"/>
      <c r="W472" s="9"/>
      <c r="X472" s="9"/>
      <c r="Y472" s="9"/>
      <c r="Z472" s="9"/>
    </row>
    <row r="473" spans="1:26" ht="13.5" customHeight="1">
      <c r="A473" s="293"/>
      <c r="B473" s="293"/>
      <c r="C473" s="293"/>
      <c r="D473" s="293"/>
      <c r="E473" s="293"/>
      <c r="F473" s="293"/>
      <c r="G473" s="9"/>
      <c r="H473" s="9"/>
      <c r="I473" s="9"/>
      <c r="J473" s="480"/>
      <c r="K473" s="9"/>
      <c r="L473" s="9"/>
      <c r="M473" s="9"/>
      <c r="N473" s="9"/>
      <c r="O473" s="8"/>
      <c r="P473" s="8"/>
      <c r="Q473" s="9"/>
      <c r="R473" s="10"/>
      <c r="S473" s="9"/>
      <c r="T473" s="9"/>
      <c r="U473" s="9"/>
      <c r="V473" s="9"/>
      <c r="W473" s="9"/>
      <c r="X473" s="9"/>
      <c r="Y473" s="9"/>
      <c r="Z473" s="9"/>
    </row>
    <row r="474" spans="1:26" ht="13.5" customHeight="1">
      <c r="A474" s="293"/>
      <c r="B474" s="293"/>
      <c r="C474" s="293"/>
      <c r="D474" s="293"/>
      <c r="E474" s="293"/>
      <c r="F474" s="293"/>
      <c r="G474" s="9"/>
      <c r="H474" s="9"/>
      <c r="I474" s="9"/>
      <c r="J474" s="480"/>
      <c r="K474" s="9"/>
      <c r="L474" s="9"/>
      <c r="M474" s="9"/>
      <c r="N474" s="9"/>
      <c r="O474" s="8"/>
      <c r="P474" s="8"/>
      <c r="Q474" s="9"/>
      <c r="R474" s="10"/>
      <c r="S474" s="9"/>
      <c r="T474" s="9"/>
      <c r="U474" s="9"/>
      <c r="V474" s="9"/>
      <c r="W474" s="9"/>
      <c r="X474" s="9"/>
      <c r="Y474" s="9"/>
      <c r="Z474" s="9"/>
    </row>
    <row r="475" spans="1:26" ht="13.5" customHeight="1">
      <c r="A475" s="293"/>
      <c r="B475" s="293"/>
      <c r="C475" s="293"/>
      <c r="D475" s="293"/>
      <c r="E475" s="293"/>
      <c r="F475" s="293"/>
      <c r="G475" s="9"/>
      <c r="H475" s="9"/>
      <c r="I475" s="9"/>
      <c r="J475" s="480"/>
      <c r="K475" s="9"/>
      <c r="L475" s="9"/>
      <c r="M475" s="9"/>
      <c r="N475" s="9"/>
      <c r="O475" s="8"/>
      <c r="P475" s="8"/>
      <c r="Q475" s="9"/>
      <c r="R475" s="10"/>
      <c r="S475" s="9"/>
      <c r="T475" s="9"/>
      <c r="U475" s="9"/>
      <c r="V475" s="9"/>
      <c r="W475" s="9"/>
      <c r="X475" s="9"/>
      <c r="Y475" s="9"/>
      <c r="Z475" s="9"/>
    </row>
    <row r="476" spans="1:26" ht="13.5" customHeight="1">
      <c r="A476" s="293"/>
      <c r="B476" s="293"/>
      <c r="C476" s="293"/>
      <c r="D476" s="293"/>
      <c r="E476" s="293"/>
      <c r="F476" s="293"/>
      <c r="G476" s="9"/>
      <c r="H476" s="9"/>
      <c r="I476" s="9"/>
      <c r="J476" s="480"/>
      <c r="K476" s="9"/>
      <c r="L476" s="9"/>
      <c r="M476" s="9"/>
      <c r="N476" s="9"/>
      <c r="O476" s="8"/>
      <c r="P476" s="8"/>
      <c r="Q476" s="9"/>
      <c r="R476" s="10"/>
      <c r="S476" s="9"/>
      <c r="T476" s="9"/>
      <c r="U476" s="9"/>
      <c r="V476" s="9"/>
      <c r="W476" s="9"/>
      <c r="X476" s="9"/>
      <c r="Y476" s="9"/>
      <c r="Z476" s="9"/>
    </row>
    <row r="477" spans="1:26" ht="13.5" customHeight="1">
      <c r="A477" s="293"/>
      <c r="B477" s="293"/>
      <c r="C477" s="293"/>
      <c r="D477" s="293"/>
      <c r="E477" s="293"/>
      <c r="F477" s="293"/>
      <c r="G477" s="9"/>
      <c r="H477" s="9"/>
      <c r="I477" s="9"/>
      <c r="J477" s="480"/>
      <c r="K477" s="9"/>
      <c r="L477" s="9"/>
      <c r="M477" s="9"/>
      <c r="N477" s="9"/>
      <c r="O477" s="8"/>
      <c r="P477" s="8"/>
      <c r="Q477" s="9"/>
      <c r="R477" s="10"/>
      <c r="S477" s="9"/>
      <c r="T477" s="9"/>
      <c r="U477" s="9"/>
      <c r="V477" s="9"/>
      <c r="W477" s="9"/>
      <c r="X477" s="9"/>
      <c r="Y477" s="9"/>
      <c r="Z477" s="9"/>
    </row>
    <row r="478" spans="1:26" ht="13.5" customHeight="1">
      <c r="A478" s="293"/>
      <c r="B478" s="293"/>
      <c r="C478" s="293"/>
      <c r="D478" s="293"/>
      <c r="E478" s="293"/>
      <c r="F478" s="293"/>
      <c r="G478" s="9"/>
      <c r="H478" s="9"/>
      <c r="I478" s="9"/>
      <c r="J478" s="480"/>
      <c r="K478" s="9"/>
      <c r="L478" s="9"/>
      <c r="M478" s="9"/>
      <c r="N478" s="9"/>
      <c r="O478" s="8"/>
      <c r="P478" s="8"/>
      <c r="Q478" s="9"/>
      <c r="R478" s="10"/>
      <c r="S478" s="9"/>
      <c r="T478" s="9"/>
      <c r="U478" s="9"/>
      <c r="V478" s="9"/>
      <c r="W478" s="9"/>
      <c r="X478" s="9"/>
      <c r="Y478" s="9"/>
      <c r="Z478" s="9"/>
    </row>
    <row r="479" spans="1:26" ht="13.5" customHeight="1">
      <c r="A479" s="293"/>
      <c r="B479" s="293"/>
      <c r="C479" s="293"/>
      <c r="D479" s="293"/>
      <c r="E479" s="293"/>
      <c r="F479" s="293"/>
      <c r="G479" s="9"/>
      <c r="H479" s="9"/>
      <c r="I479" s="9"/>
      <c r="J479" s="480"/>
      <c r="K479" s="9"/>
      <c r="L479" s="9"/>
      <c r="M479" s="9"/>
      <c r="N479" s="9"/>
      <c r="O479" s="8"/>
      <c r="P479" s="8"/>
      <c r="Q479" s="9"/>
      <c r="R479" s="10"/>
      <c r="S479" s="9"/>
      <c r="T479" s="9"/>
      <c r="U479" s="9"/>
      <c r="V479" s="9"/>
      <c r="W479" s="9"/>
      <c r="X479" s="9"/>
      <c r="Y479" s="9"/>
      <c r="Z479" s="9"/>
    </row>
    <row r="480" spans="1:26" ht="13.5" customHeight="1">
      <c r="A480" s="293"/>
      <c r="B480" s="293"/>
      <c r="C480" s="293"/>
      <c r="D480" s="293"/>
      <c r="E480" s="293"/>
      <c r="F480" s="293"/>
      <c r="G480" s="9"/>
      <c r="H480" s="9"/>
      <c r="I480" s="9"/>
      <c r="J480" s="480"/>
      <c r="K480" s="9"/>
      <c r="L480" s="9"/>
      <c r="M480" s="9"/>
      <c r="N480" s="9"/>
      <c r="O480" s="8"/>
      <c r="P480" s="8"/>
      <c r="Q480" s="9"/>
      <c r="R480" s="10"/>
      <c r="S480" s="9"/>
      <c r="T480" s="9"/>
      <c r="U480" s="9"/>
      <c r="V480" s="9"/>
      <c r="W480" s="9"/>
      <c r="X480" s="9"/>
      <c r="Y480" s="9"/>
      <c r="Z480" s="9"/>
    </row>
    <row r="481" spans="1:26" ht="13.5" customHeight="1">
      <c r="A481" s="293"/>
      <c r="B481" s="293"/>
      <c r="C481" s="293"/>
      <c r="D481" s="293"/>
      <c r="E481" s="293"/>
      <c r="F481" s="293"/>
      <c r="G481" s="9"/>
      <c r="H481" s="9"/>
      <c r="I481" s="9"/>
      <c r="J481" s="480"/>
      <c r="K481" s="9"/>
      <c r="L481" s="9"/>
      <c r="M481" s="9"/>
      <c r="N481" s="9"/>
      <c r="O481" s="8"/>
      <c r="P481" s="8"/>
      <c r="Q481" s="9"/>
      <c r="R481" s="10"/>
      <c r="S481" s="9"/>
      <c r="T481" s="9"/>
      <c r="U481" s="9"/>
      <c r="V481" s="9"/>
      <c r="W481" s="9"/>
      <c r="X481" s="9"/>
      <c r="Y481" s="9"/>
      <c r="Z481" s="9"/>
    </row>
    <row r="482" spans="1:26" ht="13.5" customHeight="1">
      <c r="A482" s="293"/>
      <c r="B482" s="293"/>
      <c r="C482" s="293"/>
      <c r="D482" s="293"/>
      <c r="E482" s="293"/>
      <c r="F482" s="293"/>
      <c r="G482" s="9"/>
      <c r="H482" s="9"/>
      <c r="I482" s="9"/>
      <c r="J482" s="480"/>
      <c r="K482" s="9"/>
      <c r="L482" s="9"/>
      <c r="M482" s="9"/>
      <c r="N482" s="9"/>
      <c r="O482" s="8"/>
      <c r="P482" s="8"/>
      <c r="Q482" s="9"/>
      <c r="R482" s="10"/>
      <c r="S482" s="9"/>
      <c r="T482" s="9"/>
      <c r="U482" s="9"/>
      <c r="V482" s="9"/>
      <c r="W482" s="9"/>
      <c r="X482" s="9"/>
      <c r="Y482" s="9"/>
      <c r="Z482" s="9"/>
    </row>
    <row r="483" spans="1:26" ht="13.5" customHeight="1">
      <c r="A483" s="293"/>
      <c r="B483" s="293"/>
      <c r="C483" s="293"/>
      <c r="D483" s="293"/>
      <c r="E483" s="293"/>
      <c r="F483" s="293"/>
      <c r="G483" s="9"/>
      <c r="H483" s="9"/>
      <c r="I483" s="9"/>
      <c r="J483" s="480"/>
      <c r="K483" s="9"/>
      <c r="L483" s="9"/>
      <c r="M483" s="9"/>
      <c r="N483" s="9"/>
      <c r="O483" s="8"/>
      <c r="P483" s="8"/>
      <c r="Q483" s="9"/>
      <c r="R483" s="10"/>
      <c r="S483" s="9"/>
      <c r="T483" s="9"/>
      <c r="U483" s="9"/>
      <c r="V483" s="9"/>
      <c r="W483" s="9"/>
      <c r="X483" s="9"/>
      <c r="Y483" s="9"/>
      <c r="Z483" s="9"/>
    </row>
    <row r="484" spans="1:26" ht="13.5" customHeight="1">
      <c r="A484" s="293"/>
      <c r="B484" s="293"/>
      <c r="C484" s="293"/>
      <c r="D484" s="293"/>
      <c r="E484" s="293"/>
      <c r="F484" s="293"/>
      <c r="G484" s="9"/>
      <c r="H484" s="9"/>
      <c r="I484" s="9"/>
      <c r="J484" s="480"/>
      <c r="K484" s="9"/>
      <c r="L484" s="9"/>
      <c r="M484" s="9"/>
      <c r="N484" s="9"/>
      <c r="O484" s="8"/>
      <c r="P484" s="8"/>
      <c r="Q484" s="9"/>
      <c r="R484" s="10"/>
      <c r="S484" s="9"/>
      <c r="T484" s="9"/>
      <c r="U484" s="9"/>
      <c r="V484" s="9"/>
      <c r="W484" s="9"/>
      <c r="X484" s="9"/>
      <c r="Y484" s="9"/>
      <c r="Z484" s="9"/>
    </row>
    <row r="485" spans="1:26" ht="13.5" customHeight="1">
      <c r="A485" s="293"/>
      <c r="B485" s="293"/>
      <c r="C485" s="293"/>
      <c r="D485" s="293"/>
      <c r="E485" s="293"/>
      <c r="F485" s="293"/>
      <c r="G485" s="9"/>
      <c r="H485" s="9"/>
      <c r="I485" s="9"/>
      <c r="J485" s="480"/>
      <c r="K485" s="9"/>
      <c r="L485" s="9"/>
      <c r="M485" s="9"/>
      <c r="N485" s="9"/>
      <c r="O485" s="8"/>
      <c r="P485" s="8"/>
      <c r="Q485" s="9"/>
      <c r="R485" s="10"/>
      <c r="S485" s="9"/>
      <c r="T485" s="9"/>
      <c r="U485" s="9"/>
      <c r="V485" s="9"/>
      <c r="W485" s="9"/>
      <c r="X485" s="9"/>
      <c r="Y485" s="9"/>
      <c r="Z485" s="9"/>
    </row>
    <row r="486" spans="1:26" ht="13.5" customHeight="1">
      <c r="A486" s="293"/>
      <c r="B486" s="293"/>
      <c r="C486" s="293"/>
      <c r="D486" s="293"/>
      <c r="E486" s="293"/>
      <c r="F486" s="293"/>
      <c r="G486" s="9"/>
      <c r="H486" s="9"/>
      <c r="I486" s="9"/>
      <c r="J486" s="480"/>
      <c r="K486" s="9"/>
      <c r="L486" s="9"/>
      <c r="M486" s="9"/>
      <c r="N486" s="9"/>
      <c r="O486" s="8"/>
      <c r="P486" s="8"/>
      <c r="Q486" s="9"/>
      <c r="R486" s="10"/>
      <c r="S486" s="9"/>
      <c r="T486" s="9"/>
      <c r="U486" s="9"/>
      <c r="V486" s="9"/>
      <c r="W486" s="9"/>
      <c r="X486" s="9"/>
      <c r="Y486" s="9"/>
      <c r="Z486" s="9"/>
    </row>
    <row r="487" spans="1:26" ht="13.5" customHeight="1">
      <c r="A487" s="293"/>
      <c r="B487" s="293"/>
      <c r="C487" s="293"/>
      <c r="D487" s="293"/>
      <c r="E487" s="293"/>
      <c r="F487" s="293"/>
      <c r="G487" s="9"/>
      <c r="H487" s="9"/>
      <c r="I487" s="9"/>
      <c r="J487" s="480"/>
      <c r="K487" s="9"/>
      <c r="L487" s="9"/>
      <c r="M487" s="9"/>
      <c r="N487" s="9"/>
      <c r="O487" s="8"/>
      <c r="P487" s="8"/>
      <c r="Q487" s="9"/>
      <c r="R487" s="10"/>
      <c r="S487" s="9"/>
      <c r="T487" s="9"/>
      <c r="U487" s="9"/>
      <c r="V487" s="9"/>
      <c r="W487" s="9"/>
      <c r="X487" s="9"/>
      <c r="Y487" s="9"/>
      <c r="Z487" s="9"/>
    </row>
    <row r="488" spans="1:26" ht="13.5" customHeight="1">
      <c r="A488" s="293"/>
      <c r="B488" s="293"/>
      <c r="C488" s="293"/>
      <c r="D488" s="293"/>
      <c r="E488" s="293"/>
      <c r="F488" s="293"/>
      <c r="G488" s="9"/>
      <c r="H488" s="9"/>
      <c r="I488" s="9"/>
      <c r="J488" s="480"/>
      <c r="K488" s="9"/>
      <c r="L488" s="9"/>
      <c r="M488" s="9"/>
      <c r="N488" s="9"/>
      <c r="O488" s="8"/>
      <c r="P488" s="8"/>
      <c r="Q488" s="9"/>
      <c r="R488" s="10"/>
      <c r="S488" s="9"/>
      <c r="T488" s="9"/>
      <c r="U488" s="9"/>
      <c r="V488" s="9"/>
      <c r="W488" s="9"/>
      <c r="X488" s="9"/>
      <c r="Y488" s="9"/>
      <c r="Z488" s="9"/>
    </row>
    <row r="489" spans="1:26" ht="13.5" customHeight="1">
      <c r="A489" s="293"/>
      <c r="B489" s="293"/>
      <c r="C489" s="293"/>
      <c r="D489" s="293"/>
      <c r="E489" s="293"/>
      <c r="F489" s="293"/>
      <c r="G489" s="9"/>
      <c r="H489" s="9"/>
      <c r="I489" s="9"/>
      <c r="J489" s="480"/>
      <c r="K489" s="9"/>
      <c r="L489" s="9"/>
      <c r="M489" s="9"/>
      <c r="N489" s="9"/>
      <c r="O489" s="8"/>
      <c r="P489" s="8"/>
      <c r="Q489" s="9"/>
      <c r="R489" s="10"/>
      <c r="S489" s="9"/>
      <c r="T489" s="9"/>
      <c r="U489" s="9"/>
      <c r="V489" s="9"/>
      <c r="W489" s="9"/>
      <c r="X489" s="9"/>
      <c r="Y489" s="9"/>
      <c r="Z489" s="9"/>
    </row>
    <row r="490" spans="1:26" ht="13.5" customHeight="1">
      <c r="A490" s="293"/>
      <c r="B490" s="293"/>
      <c r="C490" s="293"/>
      <c r="D490" s="293"/>
      <c r="E490" s="293"/>
      <c r="F490" s="293"/>
      <c r="G490" s="9"/>
      <c r="H490" s="9"/>
      <c r="I490" s="9"/>
      <c r="J490" s="480"/>
      <c r="K490" s="9"/>
      <c r="L490" s="9"/>
      <c r="M490" s="9"/>
      <c r="N490" s="9"/>
      <c r="O490" s="8"/>
      <c r="P490" s="8"/>
      <c r="Q490" s="9"/>
      <c r="R490" s="10"/>
      <c r="S490" s="9"/>
      <c r="T490" s="9"/>
      <c r="U490" s="9"/>
      <c r="V490" s="9"/>
      <c r="W490" s="9"/>
      <c r="X490" s="9"/>
      <c r="Y490" s="9"/>
      <c r="Z490" s="9"/>
    </row>
    <row r="491" spans="1:26" ht="13.5" customHeight="1">
      <c r="A491" s="293"/>
      <c r="B491" s="293"/>
      <c r="C491" s="293"/>
      <c r="D491" s="293"/>
      <c r="E491" s="293"/>
      <c r="F491" s="293"/>
      <c r="G491" s="9"/>
      <c r="H491" s="9"/>
      <c r="I491" s="9"/>
      <c r="J491" s="480"/>
      <c r="K491" s="9"/>
      <c r="L491" s="9"/>
      <c r="M491" s="9"/>
      <c r="N491" s="9"/>
      <c r="O491" s="8"/>
      <c r="P491" s="8"/>
      <c r="Q491" s="9"/>
      <c r="R491" s="10"/>
      <c r="S491" s="9"/>
      <c r="T491" s="9"/>
      <c r="U491" s="9"/>
      <c r="V491" s="9"/>
      <c r="W491" s="9"/>
      <c r="X491" s="9"/>
      <c r="Y491" s="9"/>
      <c r="Z491" s="9"/>
    </row>
    <row r="492" spans="1:26" ht="13.5" customHeight="1">
      <c r="A492" s="293"/>
      <c r="B492" s="293"/>
      <c r="C492" s="293"/>
      <c r="D492" s="293"/>
      <c r="E492" s="293"/>
      <c r="F492" s="293"/>
      <c r="G492" s="9"/>
      <c r="H492" s="9"/>
      <c r="I492" s="9"/>
      <c r="J492" s="480"/>
      <c r="K492" s="9"/>
      <c r="L492" s="9"/>
      <c r="M492" s="9"/>
      <c r="N492" s="9"/>
      <c r="O492" s="8"/>
      <c r="P492" s="8"/>
      <c r="Q492" s="9"/>
      <c r="R492" s="10"/>
      <c r="S492" s="9"/>
      <c r="T492" s="9"/>
      <c r="U492" s="9"/>
      <c r="V492" s="9"/>
      <c r="W492" s="9"/>
      <c r="X492" s="9"/>
      <c r="Y492" s="9"/>
      <c r="Z492" s="9"/>
    </row>
    <row r="493" spans="1:26" ht="13.5" customHeight="1">
      <c r="A493" s="293"/>
      <c r="B493" s="293"/>
      <c r="C493" s="293"/>
      <c r="D493" s="293"/>
      <c r="E493" s="293"/>
      <c r="F493" s="293"/>
      <c r="G493" s="9"/>
      <c r="H493" s="9"/>
      <c r="I493" s="9"/>
      <c r="J493" s="480"/>
      <c r="K493" s="9"/>
      <c r="L493" s="9"/>
      <c r="M493" s="9"/>
      <c r="N493" s="9"/>
      <c r="O493" s="8"/>
      <c r="P493" s="8"/>
      <c r="Q493" s="9"/>
      <c r="R493" s="10"/>
      <c r="S493" s="9"/>
      <c r="T493" s="9"/>
      <c r="U493" s="9"/>
      <c r="V493" s="9"/>
      <c r="W493" s="9"/>
      <c r="X493" s="9"/>
      <c r="Y493" s="9"/>
      <c r="Z493" s="9"/>
    </row>
    <row r="494" spans="1:26" ht="13.5" customHeight="1">
      <c r="A494" s="293"/>
      <c r="B494" s="293"/>
      <c r="C494" s="293"/>
      <c r="D494" s="293"/>
      <c r="E494" s="293"/>
      <c r="F494" s="293"/>
      <c r="G494" s="9"/>
      <c r="H494" s="9"/>
      <c r="I494" s="9"/>
      <c r="J494" s="480"/>
      <c r="K494" s="9"/>
      <c r="L494" s="9"/>
      <c r="M494" s="9"/>
      <c r="N494" s="9"/>
      <c r="O494" s="8"/>
      <c r="P494" s="8"/>
      <c r="Q494" s="9"/>
      <c r="R494" s="10"/>
      <c r="S494" s="9"/>
      <c r="T494" s="9"/>
      <c r="U494" s="9"/>
      <c r="V494" s="9"/>
      <c r="W494" s="9"/>
      <c r="X494" s="9"/>
      <c r="Y494" s="9"/>
      <c r="Z494" s="9"/>
    </row>
    <row r="495" spans="1:26" ht="13.5" customHeight="1">
      <c r="A495" s="293"/>
      <c r="B495" s="293"/>
      <c r="C495" s="293"/>
      <c r="D495" s="293"/>
      <c r="E495" s="293"/>
      <c r="F495" s="293"/>
      <c r="G495" s="9"/>
      <c r="H495" s="9"/>
      <c r="I495" s="9"/>
      <c r="J495" s="480"/>
      <c r="K495" s="9"/>
      <c r="L495" s="9"/>
      <c r="M495" s="9"/>
      <c r="N495" s="9"/>
      <c r="O495" s="8"/>
      <c r="P495" s="8"/>
      <c r="Q495" s="9"/>
      <c r="R495" s="10"/>
      <c r="S495" s="9"/>
      <c r="T495" s="9"/>
      <c r="U495" s="9"/>
      <c r="V495" s="9"/>
      <c r="W495" s="9"/>
      <c r="X495" s="9"/>
      <c r="Y495" s="9"/>
      <c r="Z495" s="9"/>
    </row>
    <row r="496" spans="1:26" ht="13.5" customHeight="1">
      <c r="A496" s="293"/>
      <c r="B496" s="293"/>
      <c r="C496" s="293"/>
      <c r="D496" s="293"/>
      <c r="E496" s="293"/>
      <c r="F496" s="293"/>
      <c r="G496" s="9"/>
      <c r="H496" s="9"/>
      <c r="I496" s="9"/>
      <c r="J496" s="480"/>
      <c r="K496" s="9"/>
      <c r="L496" s="9"/>
      <c r="M496" s="9"/>
      <c r="N496" s="9"/>
      <c r="O496" s="8"/>
      <c r="P496" s="8"/>
      <c r="Q496" s="9"/>
      <c r="R496" s="10"/>
      <c r="S496" s="9"/>
      <c r="T496" s="9"/>
      <c r="U496" s="9"/>
      <c r="V496" s="9"/>
      <c r="W496" s="9"/>
      <c r="X496" s="9"/>
      <c r="Y496" s="9"/>
      <c r="Z496" s="9"/>
    </row>
    <row r="497" spans="1:26" ht="13.5" customHeight="1">
      <c r="A497" s="293"/>
      <c r="B497" s="293"/>
      <c r="C497" s="293"/>
      <c r="D497" s="293"/>
      <c r="E497" s="293"/>
      <c r="F497" s="293"/>
      <c r="G497" s="9"/>
      <c r="H497" s="9"/>
      <c r="I497" s="9"/>
      <c r="J497" s="480"/>
      <c r="K497" s="9"/>
      <c r="L497" s="9"/>
      <c r="M497" s="9"/>
      <c r="N497" s="9"/>
      <c r="O497" s="8"/>
      <c r="P497" s="8"/>
      <c r="Q497" s="9"/>
      <c r="R497" s="10"/>
      <c r="S497" s="9"/>
      <c r="T497" s="9"/>
      <c r="U497" s="9"/>
      <c r="V497" s="9"/>
      <c r="W497" s="9"/>
      <c r="X497" s="9"/>
      <c r="Y497" s="9"/>
      <c r="Z497" s="9"/>
    </row>
    <row r="498" spans="1:26" ht="13.5" customHeight="1">
      <c r="A498" s="293"/>
      <c r="B498" s="293"/>
      <c r="C498" s="293"/>
      <c r="D498" s="293"/>
      <c r="E498" s="293"/>
      <c r="F498" s="293"/>
      <c r="G498" s="9"/>
      <c r="H498" s="9"/>
      <c r="I498" s="9"/>
      <c r="J498" s="480"/>
      <c r="K498" s="9"/>
      <c r="L498" s="9"/>
      <c r="M498" s="9"/>
      <c r="N498" s="9"/>
      <c r="O498" s="8"/>
      <c r="P498" s="8"/>
      <c r="Q498" s="9"/>
      <c r="R498" s="10"/>
      <c r="S498" s="9"/>
      <c r="T498" s="9"/>
      <c r="U498" s="9"/>
      <c r="V498" s="9"/>
      <c r="W498" s="9"/>
      <c r="X498" s="9"/>
      <c r="Y498" s="9"/>
      <c r="Z498" s="9"/>
    </row>
    <row r="499" spans="1:26" ht="13.5" customHeight="1">
      <c r="A499" s="293"/>
      <c r="B499" s="293"/>
      <c r="C499" s="293"/>
      <c r="D499" s="293"/>
      <c r="E499" s="293"/>
      <c r="F499" s="293"/>
      <c r="G499" s="9"/>
      <c r="H499" s="9"/>
      <c r="I499" s="9"/>
      <c r="J499" s="480"/>
      <c r="K499" s="9"/>
      <c r="L499" s="9"/>
      <c r="M499" s="9"/>
      <c r="N499" s="9"/>
      <c r="O499" s="8"/>
      <c r="P499" s="8"/>
      <c r="Q499" s="9"/>
      <c r="R499" s="10"/>
      <c r="S499" s="9"/>
      <c r="T499" s="9"/>
      <c r="U499" s="9"/>
      <c r="V499" s="9"/>
      <c r="W499" s="9"/>
      <c r="X499" s="9"/>
      <c r="Y499" s="9"/>
      <c r="Z499" s="9"/>
    </row>
    <row r="500" spans="1:26" ht="13.5" customHeight="1">
      <c r="A500" s="293"/>
      <c r="B500" s="293"/>
      <c r="C500" s="293"/>
      <c r="D500" s="293"/>
      <c r="E500" s="293"/>
      <c r="F500" s="293"/>
      <c r="G500" s="9"/>
      <c r="H500" s="9"/>
      <c r="I500" s="9"/>
      <c r="J500" s="480"/>
      <c r="K500" s="9"/>
      <c r="L500" s="9"/>
      <c r="M500" s="9"/>
      <c r="N500" s="9"/>
      <c r="O500" s="8"/>
      <c r="P500" s="8"/>
      <c r="Q500" s="9"/>
      <c r="R500" s="10"/>
      <c r="S500" s="9"/>
      <c r="T500" s="9"/>
      <c r="U500" s="9"/>
      <c r="V500" s="9"/>
      <c r="W500" s="9"/>
      <c r="X500" s="9"/>
      <c r="Y500" s="9"/>
      <c r="Z500" s="9"/>
    </row>
    <row r="501" spans="1:26" ht="13.5" customHeight="1">
      <c r="A501" s="293"/>
      <c r="B501" s="293"/>
      <c r="C501" s="293"/>
      <c r="D501" s="293"/>
      <c r="E501" s="293"/>
      <c r="F501" s="293"/>
      <c r="G501" s="9"/>
      <c r="H501" s="9"/>
      <c r="I501" s="9"/>
      <c r="J501" s="480"/>
      <c r="K501" s="9"/>
      <c r="L501" s="9"/>
      <c r="M501" s="9"/>
      <c r="N501" s="9"/>
      <c r="O501" s="8"/>
      <c r="P501" s="8"/>
      <c r="Q501" s="9"/>
      <c r="R501" s="10"/>
      <c r="S501" s="9"/>
      <c r="T501" s="9"/>
      <c r="U501" s="9"/>
      <c r="V501" s="9"/>
      <c r="W501" s="9"/>
      <c r="X501" s="9"/>
      <c r="Y501" s="9"/>
      <c r="Z501" s="9"/>
    </row>
    <row r="502" spans="1:26" ht="13.5" customHeight="1">
      <c r="A502" s="293"/>
      <c r="B502" s="293"/>
      <c r="C502" s="293"/>
      <c r="D502" s="293"/>
      <c r="E502" s="293"/>
      <c r="F502" s="293"/>
      <c r="G502" s="9"/>
      <c r="H502" s="9"/>
      <c r="I502" s="9"/>
      <c r="J502" s="480"/>
      <c r="K502" s="9"/>
      <c r="L502" s="9"/>
      <c r="M502" s="9"/>
      <c r="N502" s="9"/>
      <c r="O502" s="8"/>
      <c r="P502" s="8"/>
      <c r="Q502" s="9"/>
      <c r="R502" s="10"/>
      <c r="S502" s="9"/>
      <c r="T502" s="9"/>
      <c r="U502" s="9"/>
      <c r="V502" s="9"/>
      <c r="W502" s="9"/>
      <c r="X502" s="9"/>
      <c r="Y502" s="9"/>
      <c r="Z502" s="9"/>
    </row>
    <row r="503" spans="1:26" ht="13.5" customHeight="1">
      <c r="A503" s="293"/>
      <c r="B503" s="293"/>
      <c r="C503" s="293"/>
      <c r="D503" s="293"/>
      <c r="E503" s="293"/>
      <c r="F503" s="293"/>
      <c r="G503" s="9"/>
      <c r="H503" s="9"/>
      <c r="I503" s="9"/>
      <c r="J503" s="480"/>
      <c r="K503" s="9"/>
      <c r="L503" s="9"/>
      <c r="M503" s="9"/>
      <c r="N503" s="9"/>
      <c r="O503" s="8"/>
      <c r="P503" s="8"/>
      <c r="Q503" s="9"/>
      <c r="R503" s="10"/>
      <c r="S503" s="9"/>
      <c r="T503" s="9"/>
      <c r="U503" s="9"/>
      <c r="V503" s="9"/>
      <c r="W503" s="9"/>
      <c r="X503" s="9"/>
      <c r="Y503" s="9"/>
      <c r="Z503" s="9"/>
    </row>
    <row r="504" spans="1:26" ht="13.5" customHeight="1">
      <c r="A504" s="293"/>
      <c r="B504" s="293"/>
      <c r="C504" s="293"/>
      <c r="D504" s="293"/>
      <c r="E504" s="293"/>
      <c r="F504" s="293"/>
      <c r="G504" s="9"/>
      <c r="H504" s="9"/>
      <c r="I504" s="9"/>
      <c r="J504" s="480"/>
      <c r="K504" s="9"/>
      <c r="L504" s="9"/>
      <c r="M504" s="9"/>
      <c r="N504" s="9"/>
      <c r="O504" s="8"/>
      <c r="P504" s="8"/>
      <c r="Q504" s="9"/>
      <c r="R504" s="10"/>
      <c r="S504" s="9"/>
      <c r="T504" s="9"/>
      <c r="U504" s="9"/>
      <c r="V504" s="9"/>
      <c r="W504" s="9"/>
      <c r="X504" s="9"/>
      <c r="Y504" s="9"/>
      <c r="Z504" s="9"/>
    </row>
    <row r="505" spans="1:26" ht="13.5" customHeight="1">
      <c r="A505" s="293"/>
      <c r="B505" s="293"/>
      <c r="C505" s="293"/>
      <c r="D505" s="293"/>
      <c r="E505" s="293"/>
      <c r="F505" s="293"/>
      <c r="G505" s="9"/>
      <c r="H505" s="9"/>
      <c r="I505" s="9"/>
      <c r="J505" s="480"/>
      <c r="K505" s="9"/>
      <c r="L505" s="9"/>
      <c r="M505" s="9"/>
      <c r="N505" s="9"/>
      <c r="O505" s="8"/>
      <c r="P505" s="8"/>
      <c r="Q505" s="9"/>
      <c r="R505" s="10"/>
      <c r="S505" s="9"/>
      <c r="T505" s="9"/>
      <c r="U505" s="9"/>
      <c r="V505" s="9"/>
      <c r="W505" s="9"/>
      <c r="X505" s="9"/>
      <c r="Y505" s="9"/>
      <c r="Z505" s="9"/>
    </row>
    <row r="506" spans="1:26" ht="13.5" customHeight="1">
      <c r="A506" s="293"/>
      <c r="B506" s="293"/>
      <c r="C506" s="293"/>
      <c r="D506" s="293"/>
      <c r="E506" s="293"/>
      <c r="F506" s="293"/>
      <c r="G506" s="9"/>
      <c r="H506" s="9"/>
      <c r="I506" s="9"/>
      <c r="J506" s="480"/>
      <c r="K506" s="9"/>
      <c r="L506" s="9"/>
      <c r="M506" s="9"/>
      <c r="N506" s="9"/>
      <c r="O506" s="8"/>
      <c r="P506" s="8"/>
      <c r="Q506" s="9"/>
      <c r="R506" s="10"/>
      <c r="S506" s="9"/>
      <c r="T506" s="9"/>
      <c r="U506" s="9"/>
      <c r="V506" s="9"/>
      <c r="W506" s="9"/>
      <c r="X506" s="9"/>
      <c r="Y506" s="9"/>
      <c r="Z506" s="9"/>
    </row>
    <row r="507" spans="1:26" ht="13.5" customHeight="1">
      <c r="A507" s="293"/>
      <c r="B507" s="293"/>
      <c r="C507" s="293"/>
      <c r="D507" s="293"/>
      <c r="E507" s="293"/>
      <c r="F507" s="293"/>
      <c r="G507" s="9"/>
      <c r="H507" s="9"/>
      <c r="I507" s="9"/>
      <c r="J507" s="480"/>
      <c r="K507" s="9"/>
      <c r="L507" s="9"/>
      <c r="M507" s="9"/>
      <c r="N507" s="9"/>
      <c r="O507" s="8"/>
      <c r="P507" s="8"/>
      <c r="Q507" s="9"/>
      <c r="R507" s="10"/>
      <c r="S507" s="9"/>
      <c r="T507" s="9"/>
      <c r="U507" s="9"/>
      <c r="V507" s="9"/>
      <c r="W507" s="9"/>
      <c r="X507" s="9"/>
      <c r="Y507" s="9"/>
      <c r="Z507" s="9"/>
    </row>
    <row r="508" spans="1:26" ht="13.5" customHeight="1">
      <c r="A508" s="293"/>
      <c r="B508" s="293"/>
      <c r="C508" s="293"/>
      <c r="D508" s="293"/>
      <c r="E508" s="293"/>
      <c r="F508" s="293"/>
      <c r="G508" s="9"/>
      <c r="H508" s="9"/>
      <c r="I508" s="9"/>
      <c r="J508" s="480"/>
      <c r="K508" s="9"/>
      <c r="L508" s="9"/>
      <c r="M508" s="9"/>
      <c r="N508" s="9"/>
      <c r="O508" s="8"/>
      <c r="P508" s="8"/>
      <c r="Q508" s="9"/>
      <c r="R508" s="10"/>
      <c r="S508" s="9"/>
      <c r="T508" s="9"/>
      <c r="U508" s="9"/>
      <c r="V508" s="9"/>
      <c r="W508" s="9"/>
      <c r="X508" s="9"/>
      <c r="Y508" s="9"/>
      <c r="Z508" s="9"/>
    </row>
    <row r="509" spans="1:26" ht="13.5" customHeight="1">
      <c r="A509" s="293"/>
      <c r="B509" s="293"/>
      <c r="C509" s="293"/>
      <c r="D509" s="293"/>
      <c r="E509" s="293"/>
      <c r="F509" s="293"/>
      <c r="G509" s="9"/>
      <c r="H509" s="9"/>
      <c r="I509" s="9"/>
      <c r="J509" s="480"/>
      <c r="K509" s="9"/>
      <c r="L509" s="9"/>
      <c r="M509" s="9"/>
      <c r="N509" s="9"/>
      <c r="O509" s="8"/>
      <c r="P509" s="8"/>
      <c r="Q509" s="9"/>
      <c r="R509" s="10"/>
      <c r="S509" s="9"/>
      <c r="T509" s="9"/>
      <c r="U509" s="9"/>
      <c r="V509" s="9"/>
      <c r="W509" s="9"/>
      <c r="X509" s="9"/>
      <c r="Y509" s="9"/>
      <c r="Z509" s="9"/>
    </row>
    <row r="510" spans="1:26" ht="13.5" customHeight="1">
      <c r="A510" s="293"/>
      <c r="B510" s="293"/>
      <c r="C510" s="293"/>
      <c r="D510" s="293"/>
      <c r="E510" s="293"/>
      <c r="F510" s="293"/>
      <c r="G510" s="9"/>
      <c r="H510" s="9"/>
      <c r="I510" s="9"/>
      <c r="J510" s="480"/>
      <c r="K510" s="9"/>
      <c r="L510" s="9"/>
      <c r="M510" s="9"/>
      <c r="N510" s="9"/>
      <c r="O510" s="8"/>
      <c r="P510" s="8"/>
      <c r="Q510" s="9"/>
      <c r="R510" s="10"/>
      <c r="S510" s="9"/>
      <c r="T510" s="9"/>
      <c r="U510" s="9"/>
      <c r="V510" s="9"/>
      <c r="W510" s="9"/>
      <c r="X510" s="9"/>
      <c r="Y510" s="9"/>
      <c r="Z510" s="9"/>
    </row>
    <row r="511" spans="1:26" ht="13.5" customHeight="1">
      <c r="A511" s="293"/>
      <c r="B511" s="293"/>
      <c r="C511" s="293"/>
      <c r="D511" s="293"/>
      <c r="E511" s="293"/>
      <c r="F511" s="293"/>
      <c r="G511" s="9"/>
      <c r="H511" s="9"/>
      <c r="I511" s="9"/>
      <c r="J511" s="480"/>
      <c r="K511" s="9"/>
      <c r="L511" s="9"/>
      <c r="M511" s="9"/>
      <c r="N511" s="9"/>
      <c r="O511" s="8"/>
      <c r="P511" s="8"/>
      <c r="Q511" s="9"/>
      <c r="R511" s="10"/>
      <c r="S511" s="9"/>
      <c r="T511" s="9"/>
      <c r="U511" s="9"/>
      <c r="V511" s="9"/>
      <c r="W511" s="9"/>
      <c r="X511" s="9"/>
      <c r="Y511" s="9"/>
      <c r="Z511" s="9"/>
    </row>
    <row r="512" spans="1:26" ht="13.5" customHeight="1">
      <c r="A512" s="293"/>
      <c r="B512" s="293"/>
      <c r="C512" s="293"/>
      <c r="D512" s="293"/>
      <c r="E512" s="293"/>
      <c r="F512" s="293"/>
      <c r="G512" s="9"/>
      <c r="H512" s="9"/>
      <c r="I512" s="9"/>
      <c r="J512" s="480"/>
      <c r="K512" s="9"/>
      <c r="L512" s="9"/>
      <c r="M512" s="9"/>
      <c r="N512" s="9"/>
      <c r="O512" s="8"/>
      <c r="P512" s="8"/>
      <c r="Q512" s="9"/>
      <c r="R512" s="10"/>
      <c r="S512" s="9"/>
      <c r="T512" s="9"/>
      <c r="U512" s="9"/>
      <c r="V512" s="9"/>
      <c r="W512" s="9"/>
      <c r="X512" s="9"/>
      <c r="Y512" s="9"/>
      <c r="Z512" s="9"/>
    </row>
    <row r="513" spans="1:26" ht="13.5" customHeight="1">
      <c r="A513" s="293"/>
      <c r="B513" s="293"/>
      <c r="C513" s="293"/>
      <c r="D513" s="293"/>
      <c r="E513" s="293"/>
      <c r="F513" s="293"/>
      <c r="G513" s="9"/>
      <c r="H513" s="9"/>
      <c r="I513" s="9"/>
      <c r="J513" s="480"/>
      <c r="K513" s="9"/>
      <c r="L513" s="9"/>
      <c r="M513" s="9"/>
      <c r="N513" s="9"/>
      <c r="O513" s="8"/>
      <c r="P513" s="8"/>
      <c r="Q513" s="9"/>
      <c r="R513" s="10"/>
      <c r="S513" s="9"/>
      <c r="T513" s="9"/>
      <c r="U513" s="9"/>
      <c r="V513" s="9"/>
      <c r="W513" s="9"/>
      <c r="X513" s="9"/>
      <c r="Y513" s="9"/>
      <c r="Z513" s="9"/>
    </row>
    <row r="514" spans="1:26" ht="13.5" customHeight="1">
      <c r="A514" s="293"/>
      <c r="B514" s="293"/>
      <c r="C514" s="293"/>
      <c r="D514" s="293"/>
      <c r="E514" s="293"/>
      <c r="F514" s="293"/>
      <c r="G514" s="9"/>
      <c r="H514" s="9"/>
      <c r="I514" s="9"/>
      <c r="J514" s="480"/>
      <c r="K514" s="9"/>
      <c r="L514" s="9"/>
      <c r="M514" s="9"/>
      <c r="N514" s="9"/>
      <c r="O514" s="8"/>
      <c r="P514" s="8"/>
      <c r="Q514" s="9"/>
      <c r="R514" s="10"/>
      <c r="S514" s="9"/>
      <c r="T514" s="9"/>
      <c r="U514" s="9"/>
      <c r="V514" s="9"/>
      <c r="W514" s="9"/>
      <c r="X514" s="9"/>
      <c r="Y514" s="9"/>
      <c r="Z514" s="9"/>
    </row>
    <row r="515" spans="1:26" ht="13.5" customHeight="1">
      <c r="A515" s="293"/>
      <c r="B515" s="293"/>
      <c r="C515" s="293"/>
      <c r="D515" s="293"/>
      <c r="E515" s="293"/>
      <c r="F515" s="293"/>
      <c r="G515" s="9"/>
      <c r="H515" s="9"/>
      <c r="I515" s="9"/>
      <c r="J515" s="480"/>
      <c r="K515" s="9"/>
      <c r="L515" s="9"/>
      <c r="M515" s="9"/>
      <c r="N515" s="9"/>
      <c r="O515" s="8"/>
      <c r="P515" s="8"/>
      <c r="Q515" s="9"/>
      <c r="R515" s="10"/>
      <c r="S515" s="9"/>
      <c r="T515" s="9"/>
      <c r="U515" s="9"/>
      <c r="V515" s="9"/>
      <c r="W515" s="9"/>
      <c r="X515" s="9"/>
      <c r="Y515" s="9"/>
      <c r="Z515" s="9"/>
    </row>
    <row r="516" spans="1:26" ht="13.5" customHeight="1">
      <c r="A516" s="293"/>
      <c r="B516" s="293"/>
      <c r="C516" s="293"/>
      <c r="D516" s="293"/>
      <c r="E516" s="293"/>
      <c r="F516" s="293"/>
      <c r="G516" s="9"/>
      <c r="H516" s="9"/>
      <c r="I516" s="9"/>
      <c r="J516" s="480"/>
      <c r="K516" s="9"/>
      <c r="L516" s="9"/>
      <c r="M516" s="9"/>
      <c r="N516" s="9"/>
      <c r="O516" s="8"/>
      <c r="P516" s="8"/>
      <c r="Q516" s="9"/>
      <c r="R516" s="10"/>
      <c r="S516" s="9"/>
      <c r="T516" s="9"/>
      <c r="U516" s="9"/>
      <c r="V516" s="9"/>
      <c r="W516" s="9"/>
      <c r="X516" s="9"/>
      <c r="Y516" s="9"/>
      <c r="Z516" s="9"/>
    </row>
    <row r="517" spans="1:26" ht="13.5" customHeight="1">
      <c r="A517" s="293"/>
      <c r="B517" s="293"/>
      <c r="C517" s="293"/>
      <c r="D517" s="293"/>
      <c r="E517" s="293"/>
      <c r="F517" s="293"/>
      <c r="G517" s="9"/>
      <c r="H517" s="9"/>
      <c r="I517" s="9"/>
      <c r="J517" s="480"/>
      <c r="K517" s="9"/>
      <c r="L517" s="9"/>
      <c r="M517" s="9"/>
      <c r="N517" s="9"/>
      <c r="O517" s="8"/>
      <c r="P517" s="8"/>
      <c r="Q517" s="9"/>
      <c r="R517" s="10"/>
      <c r="S517" s="9"/>
      <c r="T517" s="9"/>
      <c r="U517" s="9"/>
      <c r="V517" s="9"/>
      <c r="W517" s="9"/>
      <c r="X517" s="9"/>
      <c r="Y517" s="9"/>
      <c r="Z517" s="9"/>
    </row>
    <row r="518" spans="1:26" ht="13.5" customHeight="1">
      <c r="A518" s="293"/>
      <c r="B518" s="293"/>
      <c r="C518" s="293"/>
      <c r="D518" s="293"/>
      <c r="E518" s="293"/>
      <c r="F518" s="293"/>
      <c r="G518" s="9"/>
      <c r="H518" s="9"/>
      <c r="I518" s="9"/>
      <c r="J518" s="480"/>
      <c r="K518" s="9"/>
      <c r="L518" s="9"/>
      <c r="M518" s="9"/>
      <c r="N518" s="9"/>
      <c r="O518" s="8"/>
      <c r="P518" s="8"/>
      <c r="Q518" s="9"/>
      <c r="R518" s="10"/>
      <c r="S518" s="9"/>
      <c r="T518" s="9"/>
      <c r="U518" s="9"/>
      <c r="V518" s="9"/>
      <c r="W518" s="9"/>
      <c r="X518" s="9"/>
      <c r="Y518" s="9"/>
      <c r="Z518" s="9"/>
    </row>
    <row r="519" spans="1:26" ht="13.5" customHeight="1">
      <c r="A519" s="293"/>
      <c r="B519" s="293"/>
      <c r="C519" s="293"/>
      <c r="D519" s="293"/>
      <c r="E519" s="293"/>
      <c r="F519" s="293"/>
      <c r="G519" s="9"/>
      <c r="H519" s="9"/>
      <c r="I519" s="9"/>
      <c r="J519" s="480"/>
      <c r="K519" s="9"/>
      <c r="L519" s="9"/>
      <c r="M519" s="9"/>
      <c r="N519" s="9"/>
      <c r="O519" s="8"/>
      <c r="P519" s="8"/>
      <c r="Q519" s="9"/>
      <c r="R519" s="10"/>
      <c r="S519" s="9"/>
      <c r="T519" s="9"/>
      <c r="U519" s="9"/>
      <c r="V519" s="9"/>
      <c r="W519" s="9"/>
      <c r="X519" s="9"/>
      <c r="Y519" s="9"/>
      <c r="Z519" s="9"/>
    </row>
    <row r="520" spans="1:26" ht="13.5" customHeight="1">
      <c r="A520" s="293"/>
      <c r="B520" s="293"/>
      <c r="C520" s="293"/>
      <c r="D520" s="293"/>
      <c r="E520" s="293"/>
      <c r="F520" s="293"/>
      <c r="G520" s="9"/>
      <c r="H520" s="9"/>
      <c r="I520" s="9"/>
      <c r="J520" s="480"/>
      <c r="K520" s="9"/>
      <c r="L520" s="9"/>
      <c r="M520" s="9"/>
      <c r="N520" s="9"/>
      <c r="O520" s="8"/>
      <c r="P520" s="8"/>
      <c r="Q520" s="9"/>
      <c r="R520" s="10"/>
      <c r="S520" s="9"/>
      <c r="T520" s="9"/>
      <c r="U520" s="9"/>
      <c r="V520" s="9"/>
      <c r="W520" s="9"/>
      <c r="X520" s="9"/>
      <c r="Y520" s="9"/>
      <c r="Z520" s="9"/>
    </row>
    <row r="521" spans="1:26" ht="13.5" customHeight="1">
      <c r="A521" s="293"/>
      <c r="B521" s="293"/>
      <c r="C521" s="293"/>
      <c r="D521" s="293"/>
      <c r="E521" s="293"/>
      <c r="F521" s="293"/>
      <c r="G521" s="9"/>
      <c r="H521" s="9"/>
      <c r="I521" s="9"/>
      <c r="J521" s="480"/>
      <c r="K521" s="9"/>
      <c r="L521" s="9"/>
      <c r="M521" s="9"/>
      <c r="N521" s="9"/>
      <c r="O521" s="8"/>
      <c r="P521" s="8"/>
      <c r="Q521" s="9"/>
      <c r="R521" s="10"/>
      <c r="S521" s="9"/>
      <c r="T521" s="9"/>
      <c r="U521" s="9"/>
      <c r="V521" s="9"/>
      <c r="W521" s="9"/>
      <c r="X521" s="9"/>
      <c r="Y521" s="9"/>
      <c r="Z521" s="9"/>
    </row>
    <row r="522" spans="1:26" ht="13.5" customHeight="1">
      <c r="A522" s="293"/>
      <c r="B522" s="293"/>
      <c r="C522" s="293"/>
      <c r="D522" s="293"/>
      <c r="E522" s="293"/>
      <c r="F522" s="293"/>
      <c r="G522" s="9"/>
      <c r="H522" s="9"/>
      <c r="I522" s="9"/>
      <c r="J522" s="480"/>
      <c r="K522" s="9"/>
      <c r="L522" s="9"/>
      <c r="M522" s="9"/>
      <c r="N522" s="9"/>
      <c r="O522" s="8"/>
      <c r="P522" s="8"/>
      <c r="Q522" s="9"/>
      <c r="R522" s="10"/>
      <c r="S522" s="9"/>
      <c r="T522" s="9"/>
      <c r="U522" s="9"/>
      <c r="V522" s="9"/>
      <c r="W522" s="9"/>
      <c r="X522" s="9"/>
      <c r="Y522" s="9"/>
      <c r="Z522" s="9"/>
    </row>
    <row r="523" spans="1:26" ht="13.5" customHeight="1">
      <c r="A523" s="293"/>
      <c r="B523" s="293"/>
      <c r="C523" s="293"/>
      <c r="D523" s="293"/>
      <c r="E523" s="293"/>
      <c r="F523" s="293"/>
      <c r="G523" s="9"/>
      <c r="H523" s="9"/>
      <c r="I523" s="9"/>
      <c r="J523" s="480"/>
      <c r="K523" s="9"/>
      <c r="L523" s="9"/>
      <c r="M523" s="9"/>
      <c r="N523" s="9"/>
      <c r="O523" s="8"/>
      <c r="P523" s="8"/>
      <c r="Q523" s="9"/>
      <c r="R523" s="10"/>
      <c r="S523" s="9"/>
      <c r="T523" s="9"/>
      <c r="U523" s="9"/>
      <c r="V523" s="9"/>
      <c r="W523" s="9"/>
      <c r="X523" s="9"/>
      <c r="Y523" s="9"/>
      <c r="Z523" s="9"/>
    </row>
    <row r="524" spans="1:26" ht="13.5" customHeight="1">
      <c r="A524" s="293"/>
      <c r="B524" s="293"/>
      <c r="C524" s="293"/>
      <c r="D524" s="293"/>
      <c r="E524" s="293"/>
      <c r="F524" s="293"/>
      <c r="G524" s="9"/>
      <c r="H524" s="9"/>
      <c r="I524" s="9"/>
      <c r="J524" s="480"/>
      <c r="K524" s="9"/>
      <c r="L524" s="9"/>
      <c r="M524" s="9"/>
      <c r="N524" s="9"/>
      <c r="O524" s="8"/>
      <c r="P524" s="8"/>
      <c r="Q524" s="9"/>
      <c r="R524" s="10"/>
      <c r="S524" s="9"/>
      <c r="T524" s="9"/>
      <c r="U524" s="9"/>
      <c r="V524" s="9"/>
      <c r="W524" s="9"/>
      <c r="X524" s="9"/>
      <c r="Y524" s="9"/>
      <c r="Z524" s="9"/>
    </row>
    <row r="525" spans="1:26" ht="13.5" customHeight="1">
      <c r="A525" s="293"/>
      <c r="B525" s="293"/>
      <c r="C525" s="293"/>
      <c r="D525" s="293"/>
      <c r="E525" s="293"/>
      <c r="F525" s="293"/>
      <c r="G525" s="9"/>
      <c r="H525" s="9"/>
      <c r="I525" s="9"/>
      <c r="J525" s="480"/>
      <c r="K525" s="9"/>
      <c r="L525" s="9"/>
      <c r="M525" s="9"/>
      <c r="N525" s="9"/>
      <c r="O525" s="8"/>
      <c r="P525" s="8"/>
      <c r="Q525" s="9"/>
      <c r="R525" s="10"/>
      <c r="S525" s="9"/>
      <c r="T525" s="9"/>
      <c r="U525" s="9"/>
      <c r="V525" s="9"/>
      <c r="W525" s="9"/>
      <c r="X525" s="9"/>
      <c r="Y525" s="9"/>
      <c r="Z525" s="9"/>
    </row>
    <row r="526" spans="1:26" ht="13.5" customHeight="1">
      <c r="A526" s="293"/>
      <c r="B526" s="293"/>
      <c r="C526" s="293"/>
      <c r="D526" s="293"/>
      <c r="E526" s="293"/>
      <c r="F526" s="293"/>
      <c r="G526" s="9"/>
      <c r="H526" s="9"/>
      <c r="I526" s="9"/>
      <c r="J526" s="480"/>
      <c r="K526" s="9"/>
      <c r="L526" s="9"/>
      <c r="M526" s="9"/>
      <c r="N526" s="9"/>
      <c r="O526" s="8"/>
      <c r="P526" s="8"/>
      <c r="Q526" s="9"/>
      <c r="R526" s="10"/>
      <c r="S526" s="9"/>
      <c r="T526" s="9"/>
      <c r="U526" s="9"/>
      <c r="V526" s="9"/>
      <c r="W526" s="9"/>
      <c r="X526" s="9"/>
      <c r="Y526" s="9"/>
      <c r="Z526" s="9"/>
    </row>
    <row r="527" spans="1:26" ht="13.5" customHeight="1">
      <c r="A527" s="293"/>
      <c r="B527" s="293"/>
      <c r="C527" s="293"/>
      <c r="D527" s="293"/>
      <c r="E527" s="293"/>
      <c r="F527" s="293"/>
      <c r="G527" s="9"/>
      <c r="H527" s="9"/>
      <c r="I527" s="9"/>
      <c r="J527" s="480"/>
      <c r="K527" s="9"/>
      <c r="L527" s="9"/>
      <c r="M527" s="9"/>
      <c r="N527" s="9"/>
      <c r="O527" s="8"/>
      <c r="P527" s="8"/>
      <c r="Q527" s="9"/>
      <c r="R527" s="10"/>
      <c r="S527" s="9"/>
      <c r="T527" s="9"/>
      <c r="U527" s="9"/>
      <c r="V527" s="9"/>
      <c r="W527" s="9"/>
      <c r="X527" s="9"/>
      <c r="Y527" s="9"/>
      <c r="Z527" s="9"/>
    </row>
    <row r="528" spans="1:26" ht="13.5" customHeight="1">
      <c r="A528" s="293"/>
      <c r="B528" s="293"/>
      <c r="C528" s="293"/>
      <c r="D528" s="293"/>
      <c r="E528" s="293"/>
      <c r="F528" s="293"/>
      <c r="G528" s="9"/>
      <c r="H528" s="9"/>
      <c r="I528" s="9"/>
      <c r="J528" s="480"/>
      <c r="K528" s="9"/>
      <c r="L528" s="9"/>
      <c r="M528" s="9"/>
      <c r="N528" s="9"/>
      <c r="O528" s="8"/>
      <c r="P528" s="8"/>
      <c r="Q528" s="9"/>
      <c r="R528" s="10"/>
      <c r="S528" s="9"/>
      <c r="T528" s="9"/>
      <c r="U528" s="9"/>
      <c r="V528" s="9"/>
      <c r="W528" s="9"/>
      <c r="X528" s="9"/>
      <c r="Y528" s="9"/>
      <c r="Z528" s="9"/>
    </row>
    <row r="529" spans="1:26" ht="13.5" customHeight="1">
      <c r="A529" s="293"/>
      <c r="B529" s="293"/>
      <c r="C529" s="293"/>
      <c r="D529" s="293"/>
      <c r="E529" s="293"/>
      <c r="F529" s="293"/>
      <c r="G529" s="9"/>
      <c r="H529" s="9"/>
      <c r="I529" s="9"/>
      <c r="J529" s="480"/>
      <c r="K529" s="9"/>
      <c r="L529" s="9"/>
      <c r="M529" s="9"/>
      <c r="N529" s="9"/>
      <c r="O529" s="8"/>
      <c r="P529" s="8"/>
      <c r="Q529" s="9"/>
      <c r="R529" s="10"/>
      <c r="S529" s="9"/>
      <c r="T529" s="9"/>
      <c r="U529" s="9"/>
      <c r="V529" s="9"/>
      <c r="W529" s="9"/>
      <c r="X529" s="9"/>
      <c r="Y529" s="9"/>
      <c r="Z529" s="9"/>
    </row>
    <row r="530" spans="1:26" ht="13.5" customHeight="1">
      <c r="A530" s="293"/>
      <c r="B530" s="293"/>
      <c r="C530" s="293"/>
      <c r="D530" s="293"/>
      <c r="E530" s="293"/>
      <c r="F530" s="293"/>
      <c r="G530" s="9"/>
      <c r="H530" s="9"/>
      <c r="I530" s="9"/>
      <c r="J530" s="480"/>
      <c r="K530" s="9"/>
      <c r="L530" s="9"/>
      <c r="M530" s="9"/>
      <c r="N530" s="9"/>
      <c r="O530" s="8"/>
      <c r="P530" s="8"/>
      <c r="Q530" s="9"/>
      <c r="R530" s="10"/>
      <c r="S530" s="9"/>
      <c r="T530" s="9"/>
      <c r="U530" s="9"/>
      <c r="V530" s="9"/>
      <c r="W530" s="9"/>
      <c r="X530" s="9"/>
      <c r="Y530" s="9"/>
      <c r="Z530" s="9"/>
    </row>
    <row r="531" spans="1:26" ht="13.5" customHeight="1">
      <c r="A531" s="293"/>
      <c r="B531" s="293"/>
      <c r="C531" s="293"/>
      <c r="D531" s="293"/>
      <c r="E531" s="293"/>
      <c r="F531" s="293"/>
      <c r="G531" s="9"/>
      <c r="H531" s="9"/>
      <c r="I531" s="9"/>
      <c r="J531" s="480"/>
      <c r="K531" s="9"/>
      <c r="L531" s="9"/>
      <c r="M531" s="9"/>
      <c r="N531" s="9"/>
      <c r="O531" s="8"/>
      <c r="P531" s="8"/>
      <c r="Q531" s="9"/>
      <c r="R531" s="10"/>
      <c r="S531" s="9"/>
      <c r="T531" s="9"/>
      <c r="U531" s="9"/>
      <c r="V531" s="9"/>
      <c r="W531" s="9"/>
      <c r="X531" s="9"/>
      <c r="Y531" s="9"/>
      <c r="Z531" s="9"/>
    </row>
    <row r="532" spans="1:26" ht="13.5" customHeight="1">
      <c r="A532" s="293"/>
      <c r="B532" s="293"/>
      <c r="C532" s="293"/>
      <c r="D532" s="293"/>
      <c r="E532" s="293"/>
      <c r="F532" s="293"/>
      <c r="G532" s="9"/>
      <c r="H532" s="9"/>
      <c r="I532" s="9"/>
      <c r="J532" s="480"/>
      <c r="K532" s="9"/>
      <c r="L532" s="9"/>
      <c r="M532" s="9"/>
      <c r="N532" s="9"/>
      <c r="O532" s="8"/>
      <c r="P532" s="8"/>
      <c r="Q532" s="9"/>
      <c r="R532" s="10"/>
      <c r="S532" s="9"/>
      <c r="T532" s="9"/>
      <c r="U532" s="9"/>
      <c r="V532" s="9"/>
      <c r="W532" s="9"/>
      <c r="X532" s="9"/>
      <c r="Y532" s="9"/>
      <c r="Z532" s="9"/>
    </row>
    <row r="533" spans="1:26" ht="13.5" customHeight="1">
      <c r="A533" s="293"/>
      <c r="B533" s="293"/>
      <c r="C533" s="293"/>
      <c r="D533" s="293"/>
      <c r="E533" s="293"/>
      <c r="F533" s="293"/>
      <c r="G533" s="9"/>
      <c r="H533" s="9"/>
      <c r="I533" s="9"/>
      <c r="J533" s="480"/>
      <c r="K533" s="9"/>
      <c r="L533" s="9"/>
      <c r="M533" s="9"/>
      <c r="N533" s="9"/>
      <c r="O533" s="8"/>
      <c r="P533" s="8"/>
      <c r="Q533" s="9"/>
      <c r="R533" s="10"/>
      <c r="S533" s="9"/>
      <c r="T533" s="9"/>
      <c r="U533" s="9"/>
      <c r="V533" s="9"/>
      <c r="W533" s="9"/>
      <c r="X533" s="9"/>
      <c r="Y533" s="9"/>
      <c r="Z533" s="9"/>
    </row>
    <row r="534" spans="1:26" ht="13.5" customHeight="1">
      <c r="A534" s="293"/>
      <c r="B534" s="293"/>
      <c r="C534" s="293"/>
      <c r="D534" s="293"/>
      <c r="E534" s="293"/>
      <c r="F534" s="293"/>
      <c r="G534" s="9"/>
      <c r="H534" s="9"/>
      <c r="I534" s="9"/>
      <c r="J534" s="480"/>
      <c r="K534" s="9"/>
      <c r="L534" s="9"/>
      <c r="M534" s="9"/>
      <c r="N534" s="9"/>
      <c r="O534" s="8"/>
      <c r="P534" s="8"/>
      <c r="Q534" s="9"/>
      <c r="R534" s="10"/>
      <c r="S534" s="9"/>
      <c r="T534" s="9"/>
      <c r="U534" s="9"/>
      <c r="V534" s="9"/>
      <c r="W534" s="9"/>
      <c r="X534" s="9"/>
      <c r="Y534" s="9"/>
      <c r="Z534" s="9"/>
    </row>
    <row r="535" spans="1:26" ht="13.5" customHeight="1">
      <c r="A535" s="293"/>
      <c r="B535" s="293"/>
      <c r="C535" s="293"/>
      <c r="D535" s="293"/>
      <c r="E535" s="293"/>
      <c r="F535" s="293"/>
      <c r="G535" s="9"/>
      <c r="H535" s="9"/>
      <c r="I535" s="9"/>
      <c r="J535" s="480"/>
      <c r="K535" s="9"/>
      <c r="L535" s="9"/>
      <c r="M535" s="9"/>
      <c r="N535" s="9"/>
      <c r="O535" s="8"/>
      <c r="P535" s="8"/>
      <c r="Q535" s="9"/>
      <c r="R535" s="10"/>
      <c r="S535" s="9"/>
      <c r="T535" s="9"/>
      <c r="U535" s="9"/>
      <c r="V535" s="9"/>
      <c r="W535" s="9"/>
      <c r="X535" s="9"/>
      <c r="Y535" s="9"/>
      <c r="Z535" s="9"/>
    </row>
    <row r="536" spans="1:26" ht="13.5" customHeight="1">
      <c r="A536" s="293"/>
      <c r="B536" s="293"/>
      <c r="C536" s="293"/>
      <c r="D536" s="293"/>
      <c r="E536" s="293"/>
      <c r="F536" s="293"/>
      <c r="G536" s="9"/>
      <c r="H536" s="9"/>
      <c r="I536" s="9"/>
      <c r="J536" s="480"/>
      <c r="K536" s="9"/>
      <c r="L536" s="9"/>
      <c r="M536" s="9"/>
      <c r="N536" s="9"/>
      <c r="O536" s="8"/>
      <c r="P536" s="8"/>
      <c r="Q536" s="9"/>
      <c r="R536" s="10"/>
      <c r="S536" s="9"/>
      <c r="T536" s="9"/>
      <c r="U536" s="9"/>
      <c r="V536" s="9"/>
      <c r="W536" s="9"/>
      <c r="X536" s="9"/>
      <c r="Y536" s="9"/>
      <c r="Z536" s="9"/>
    </row>
    <row r="537" spans="1:26" ht="13.5" customHeight="1">
      <c r="A537" s="293"/>
      <c r="B537" s="293"/>
      <c r="C537" s="293"/>
      <c r="D537" s="293"/>
      <c r="E537" s="293"/>
      <c r="F537" s="293"/>
      <c r="G537" s="9"/>
      <c r="H537" s="9"/>
      <c r="I537" s="9"/>
      <c r="J537" s="480"/>
      <c r="K537" s="9"/>
      <c r="L537" s="9"/>
      <c r="M537" s="9"/>
      <c r="N537" s="9"/>
      <c r="O537" s="8"/>
      <c r="P537" s="8"/>
      <c r="Q537" s="9"/>
      <c r="R537" s="10"/>
      <c r="S537" s="9"/>
      <c r="T537" s="9"/>
      <c r="U537" s="9"/>
      <c r="V537" s="9"/>
      <c r="W537" s="9"/>
      <c r="X537" s="9"/>
      <c r="Y537" s="9"/>
      <c r="Z537" s="9"/>
    </row>
    <row r="538" spans="1:26" ht="13.5" customHeight="1">
      <c r="A538" s="293"/>
      <c r="B538" s="293"/>
      <c r="C538" s="293"/>
      <c r="D538" s="293"/>
      <c r="E538" s="293"/>
      <c r="F538" s="293"/>
      <c r="G538" s="9"/>
      <c r="H538" s="9"/>
      <c r="I538" s="9"/>
      <c r="J538" s="480"/>
      <c r="K538" s="9"/>
      <c r="L538" s="9"/>
      <c r="M538" s="9"/>
      <c r="N538" s="9"/>
      <c r="O538" s="8"/>
      <c r="P538" s="8"/>
      <c r="Q538" s="9"/>
      <c r="R538" s="10"/>
      <c r="S538" s="9"/>
      <c r="T538" s="9"/>
      <c r="U538" s="9"/>
      <c r="V538" s="9"/>
      <c r="W538" s="9"/>
      <c r="X538" s="9"/>
      <c r="Y538" s="9"/>
      <c r="Z538" s="9"/>
    </row>
    <row r="539" spans="1:26" ht="13.5" customHeight="1">
      <c r="A539" s="293"/>
      <c r="B539" s="293"/>
      <c r="C539" s="293"/>
      <c r="D539" s="293"/>
      <c r="E539" s="293"/>
      <c r="F539" s="293"/>
      <c r="G539" s="9"/>
      <c r="H539" s="9"/>
      <c r="I539" s="9"/>
      <c r="J539" s="480"/>
      <c r="K539" s="9"/>
      <c r="L539" s="9"/>
      <c r="M539" s="9"/>
      <c r="N539" s="9"/>
      <c r="O539" s="8"/>
      <c r="P539" s="8"/>
      <c r="Q539" s="9"/>
      <c r="R539" s="10"/>
      <c r="S539" s="9"/>
      <c r="T539" s="9"/>
      <c r="U539" s="9"/>
      <c r="V539" s="9"/>
      <c r="W539" s="9"/>
      <c r="X539" s="9"/>
      <c r="Y539" s="9"/>
      <c r="Z539" s="9"/>
    </row>
    <row r="540" spans="1:26" ht="13.5" customHeight="1">
      <c r="A540" s="293"/>
      <c r="B540" s="293"/>
      <c r="C540" s="293"/>
      <c r="D540" s="293"/>
      <c r="E540" s="293"/>
      <c r="F540" s="293"/>
      <c r="G540" s="9"/>
      <c r="H540" s="9"/>
      <c r="I540" s="9"/>
      <c r="J540" s="480"/>
      <c r="K540" s="9"/>
      <c r="L540" s="9"/>
      <c r="M540" s="9"/>
      <c r="N540" s="9"/>
      <c r="O540" s="8"/>
      <c r="P540" s="8"/>
      <c r="Q540" s="9"/>
      <c r="R540" s="10"/>
      <c r="S540" s="9"/>
      <c r="T540" s="9"/>
      <c r="U540" s="9"/>
      <c r="V540" s="9"/>
      <c r="W540" s="9"/>
      <c r="X540" s="9"/>
      <c r="Y540" s="9"/>
      <c r="Z540" s="9"/>
    </row>
    <row r="541" spans="1:26" ht="13.5" customHeight="1">
      <c r="A541" s="293"/>
      <c r="B541" s="293"/>
      <c r="C541" s="293"/>
      <c r="D541" s="293"/>
      <c r="E541" s="293"/>
      <c r="F541" s="293"/>
      <c r="G541" s="9"/>
      <c r="H541" s="9"/>
      <c r="I541" s="9"/>
      <c r="J541" s="480"/>
      <c r="K541" s="9"/>
      <c r="L541" s="9"/>
      <c r="M541" s="9"/>
      <c r="N541" s="9"/>
      <c r="O541" s="8"/>
      <c r="P541" s="8"/>
      <c r="Q541" s="9"/>
      <c r="R541" s="10"/>
      <c r="S541" s="9"/>
      <c r="T541" s="9"/>
      <c r="U541" s="9"/>
      <c r="V541" s="9"/>
      <c r="W541" s="9"/>
      <c r="X541" s="9"/>
      <c r="Y541" s="9"/>
      <c r="Z541" s="9"/>
    </row>
    <row r="542" spans="1:26" ht="13.5" customHeight="1">
      <c r="A542" s="293"/>
      <c r="B542" s="293"/>
      <c r="C542" s="293"/>
      <c r="D542" s="293"/>
      <c r="E542" s="293"/>
      <c r="F542" s="293"/>
      <c r="G542" s="9"/>
      <c r="H542" s="9"/>
      <c r="I542" s="9"/>
      <c r="J542" s="480"/>
      <c r="K542" s="9"/>
      <c r="L542" s="9"/>
      <c r="M542" s="9"/>
      <c r="N542" s="9"/>
      <c r="O542" s="8"/>
      <c r="P542" s="8"/>
      <c r="Q542" s="9"/>
      <c r="R542" s="10"/>
      <c r="S542" s="9"/>
      <c r="T542" s="9"/>
      <c r="U542" s="9"/>
      <c r="V542" s="9"/>
      <c r="W542" s="9"/>
      <c r="X542" s="9"/>
      <c r="Y542" s="9"/>
      <c r="Z542" s="9"/>
    </row>
    <row r="543" spans="1:26" ht="13.5" customHeight="1">
      <c r="A543" s="293"/>
      <c r="B543" s="293"/>
      <c r="C543" s="293"/>
      <c r="D543" s="293"/>
      <c r="E543" s="293"/>
      <c r="F543" s="293"/>
      <c r="G543" s="9"/>
      <c r="H543" s="9"/>
      <c r="I543" s="9"/>
      <c r="J543" s="480"/>
      <c r="K543" s="9"/>
      <c r="L543" s="9"/>
      <c r="M543" s="9"/>
      <c r="N543" s="9"/>
      <c r="O543" s="8"/>
      <c r="P543" s="8"/>
      <c r="Q543" s="9"/>
      <c r="R543" s="10"/>
      <c r="S543" s="9"/>
      <c r="T543" s="9"/>
      <c r="U543" s="9"/>
      <c r="V543" s="9"/>
      <c r="W543" s="9"/>
      <c r="X543" s="9"/>
      <c r="Y543" s="9"/>
      <c r="Z543" s="9"/>
    </row>
    <row r="544" spans="1:26" ht="13.5" customHeight="1">
      <c r="A544" s="293"/>
      <c r="B544" s="293"/>
      <c r="C544" s="293"/>
      <c r="D544" s="293"/>
      <c r="E544" s="293"/>
      <c r="F544" s="293"/>
      <c r="G544" s="9"/>
      <c r="H544" s="9"/>
      <c r="I544" s="9"/>
      <c r="J544" s="480"/>
      <c r="K544" s="9"/>
      <c r="L544" s="9"/>
      <c r="M544" s="9"/>
      <c r="N544" s="9"/>
      <c r="O544" s="8"/>
      <c r="P544" s="8"/>
      <c r="Q544" s="9"/>
      <c r="R544" s="10"/>
      <c r="S544" s="9"/>
      <c r="T544" s="9"/>
      <c r="U544" s="9"/>
      <c r="V544" s="9"/>
      <c r="W544" s="9"/>
      <c r="X544" s="9"/>
      <c r="Y544" s="9"/>
      <c r="Z544" s="9"/>
    </row>
    <row r="545" spans="1:26" ht="13.5" customHeight="1">
      <c r="A545" s="293"/>
      <c r="B545" s="293"/>
      <c r="C545" s="293"/>
      <c r="D545" s="293"/>
      <c r="E545" s="293"/>
      <c r="F545" s="293"/>
      <c r="G545" s="9"/>
      <c r="H545" s="9"/>
      <c r="I545" s="9"/>
      <c r="J545" s="480"/>
      <c r="K545" s="9"/>
      <c r="L545" s="9"/>
      <c r="M545" s="9"/>
      <c r="N545" s="9"/>
      <c r="O545" s="8"/>
      <c r="P545" s="8"/>
      <c r="Q545" s="9"/>
      <c r="R545" s="10"/>
      <c r="S545" s="9"/>
      <c r="T545" s="9"/>
      <c r="U545" s="9"/>
      <c r="V545" s="9"/>
      <c r="W545" s="9"/>
      <c r="X545" s="9"/>
      <c r="Y545" s="9"/>
      <c r="Z545" s="9"/>
    </row>
    <row r="546" spans="1:26" ht="13.5" customHeight="1">
      <c r="A546" s="293"/>
      <c r="B546" s="293"/>
      <c r="C546" s="293"/>
      <c r="D546" s="293"/>
      <c r="E546" s="293"/>
      <c r="F546" s="293"/>
      <c r="G546" s="9"/>
      <c r="H546" s="9"/>
      <c r="I546" s="9"/>
      <c r="J546" s="480"/>
      <c r="K546" s="9"/>
      <c r="L546" s="9"/>
      <c r="M546" s="9"/>
      <c r="N546" s="9"/>
      <c r="O546" s="8"/>
      <c r="P546" s="8"/>
      <c r="Q546" s="9"/>
      <c r="R546" s="10"/>
      <c r="S546" s="9"/>
      <c r="T546" s="9"/>
      <c r="U546" s="9"/>
      <c r="V546" s="9"/>
      <c r="W546" s="9"/>
      <c r="X546" s="9"/>
      <c r="Y546" s="9"/>
      <c r="Z546" s="9"/>
    </row>
    <row r="547" spans="1:26" ht="13.5" customHeight="1">
      <c r="A547" s="293"/>
      <c r="B547" s="293"/>
      <c r="C547" s="293"/>
      <c r="D547" s="293"/>
      <c r="E547" s="293"/>
      <c r="F547" s="293"/>
      <c r="G547" s="9"/>
      <c r="H547" s="9"/>
      <c r="I547" s="9"/>
      <c r="J547" s="480"/>
      <c r="K547" s="9"/>
      <c r="L547" s="9"/>
      <c r="M547" s="9"/>
      <c r="N547" s="9"/>
      <c r="O547" s="8"/>
      <c r="P547" s="8"/>
      <c r="Q547" s="9"/>
      <c r="R547" s="10"/>
      <c r="S547" s="9"/>
      <c r="T547" s="9"/>
      <c r="U547" s="9"/>
      <c r="V547" s="9"/>
      <c r="W547" s="9"/>
      <c r="X547" s="9"/>
      <c r="Y547" s="9"/>
      <c r="Z547" s="9"/>
    </row>
    <row r="548" spans="1:26" ht="13.5" customHeight="1">
      <c r="A548" s="293"/>
      <c r="B548" s="293"/>
      <c r="C548" s="293"/>
      <c r="D548" s="293"/>
      <c r="E548" s="293"/>
      <c r="F548" s="293"/>
      <c r="G548" s="9"/>
      <c r="H548" s="9"/>
      <c r="I548" s="9"/>
      <c r="J548" s="480"/>
      <c r="K548" s="9"/>
      <c r="L548" s="9"/>
      <c r="M548" s="9"/>
      <c r="N548" s="9"/>
      <c r="O548" s="8"/>
      <c r="P548" s="8"/>
      <c r="Q548" s="9"/>
      <c r="R548" s="10"/>
      <c r="S548" s="9"/>
      <c r="T548" s="9"/>
      <c r="U548" s="9"/>
      <c r="V548" s="9"/>
      <c r="W548" s="9"/>
      <c r="X548" s="9"/>
      <c r="Y548" s="9"/>
      <c r="Z548" s="9"/>
    </row>
    <row r="549" spans="1:26" ht="13.5" customHeight="1">
      <c r="A549" s="293"/>
      <c r="B549" s="293"/>
      <c r="C549" s="293"/>
      <c r="D549" s="293"/>
      <c r="E549" s="293"/>
      <c r="F549" s="293"/>
      <c r="G549" s="9"/>
      <c r="H549" s="9"/>
      <c r="I549" s="9"/>
      <c r="J549" s="480"/>
      <c r="K549" s="9"/>
      <c r="L549" s="9"/>
      <c r="M549" s="9"/>
      <c r="N549" s="9"/>
      <c r="O549" s="8"/>
      <c r="P549" s="8"/>
      <c r="Q549" s="9"/>
      <c r="R549" s="10"/>
      <c r="S549" s="9"/>
      <c r="T549" s="9"/>
      <c r="U549" s="9"/>
      <c r="V549" s="9"/>
      <c r="W549" s="9"/>
      <c r="X549" s="9"/>
      <c r="Y549" s="9"/>
      <c r="Z549" s="9"/>
    </row>
    <row r="550" spans="1:26" ht="13.5" customHeight="1">
      <c r="A550" s="293"/>
      <c r="B550" s="293"/>
      <c r="C550" s="293"/>
      <c r="D550" s="293"/>
      <c r="E550" s="293"/>
      <c r="F550" s="293"/>
      <c r="G550" s="9"/>
      <c r="H550" s="9"/>
      <c r="I550" s="9"/>
      <c r="J550" s="480"/>
      <c r="K550" s="9"/>
      <c r="L550" s="9"/>
      <c r="M550" s="9"/>
      <c r="N550" s="9"/>
      <c r="O550" s="8"/>
      <c r="P550" s="8"/>
      <c r="Q550" s="9"/>
      <c r="R550" s="10"/>
      <c r="S550" s="9"/>
      <c r="T550" s="9"/>
      <c r="U550" s="9"/>
      <c r="V550" s="9"/>
      <c r="W550" s="9"/>
      <c r="X550" s="9"/>
      <c r="Y550" s="9"/>
      <c r="Z550" s="9"/>
    </row>
    <row r="551" spans="1:26" ht="13.5" customHeight="1">
      <c r="A551" s="293"/>
      <c r="B551" s="293"/>
      <c r="C551" s="293"/>
      <c r="D551" s="293"/>
      <c r="E551" s="293"/>
      <c r="F551" s="293"/>
      <c r="G551" s="9"/>
      <c r="H551" s="9"/>
      <c r="I551" s="9"/>
      <c r="J551" s="480"/>
      <c r="K551" s="9"/>
      <c r="L551" s="9"/>
      <c r="M551" s="9"/>
      <c r="N551" s="9"/>
      <c r="O551" s="8"/>
      <c r="P551" s="8"/>
      <c r="Q551" s="9"/>
      <c r="R551" s="10"/>
      <c r="S551" s="9"/>
      <c r="T551" s="9"/>
      <c r="U551" s="9"/>
      <c r="V551" s="9"/>
      <c r="W551" s="9"/>
      <c r="X551" s="9"/>
      <c r="Y551" s="9"/>
      <c r="Z551" s="9"/>
    </row>
    <row r="552" spans="1:26" ht="13.5" customHeight="1">
      <c r="A552" s="293"/>
      <c r="B552" s="293"/>
      <c r="C552" s="293"/>
      <c r="D552" s="293"/>
      <c r="E552" s="293"/>
      <c r="F552" s="293"/>
      <c r="G552" s="9"/>
      <c r="H552" s="9"/>
      <c r="I552" s="9"/>
      <c r="J552" s="480"/>
      <c r="K552" s="9"/>
      <c r="L552" s="9"/>
      <c r="M552" s="9"/>
      <c r="N552" s="9"/>
      <c r="O552" s="8"/>
      <c r="P552" s="8"/>
      <c r="Q552" s="9"/>
      <c r="R552" s="10"/>
      <c r="S552" s="9"/>
      <c r="T552" s="9"/>
      <c r="U552" s="9"/>
      <c r="V552" s="9"/>
      <c r="W552" s="9"/>
      <c r="X552" s="9"/>
      <c r="Y552" s="9"/>
      <c r="Z552" s="9"/>
    </row>
    <row r="553" spans="1:26" ht="13.5" customHeight="1">
      <c r="A553" s="293"/>
      <c r="B553" s="293"/>
      <c r="C553" s="293"/>
      <c r="D553" s="293"/>
      <c r="E553" s="293"/>
      <c r="F553" s="293"/>
      <c r="G553" s="9"/>
      <c r="H553" s="9"/>
      <c r="I553" s="9"/>
      <c r="J553" s="480"/>
      <c r="K553" s="9"/>
      <c r="L553" s="9"/>
      <c r="M553" s="9"/>
      <c r="N553" s="9"/>
      <c r="O553" s="8"/>
      <c r="P553" s="8"/>
      <c r="Q553" s="9"/>
      <c r="R553" s="10"/>
      <c r="S553" s="9"/>
      <c r="T553" s="9"/>
      <c r="U553" s="9"/>
      <c r="V553" s="9"/>
      <c r="W553" s="9"/>
      <c r="X553" s="9"/>
      <c r="Y553" s="9"/>
      <c r="Z553" s="9"/>
    </row>
    <row r="554" spans="1:26" ht="13.5" customHeight="1">
      <c r="A554" s="293"/>
      <c r="B554" s="293"/>
      <c r="C554" s="293"/>
      <c r="D554" s="293"/>
      <c r="E554" s="293"/>
      <c r="F554" s="293"/>
      <c r="G554" s="9"/>
      <c r="H554" s="9"/>
      <c r="I554" s="9"/>
      <c r="J554" s="480"/>
      <c r="K554" s="9"/>
      <c r="L554" s="9"/>
      <c r="M554" s="9"/>
      <c r="N554" s="9"/>
      <c r="O554" s="8"/>
      <c r="P554" s="8"/>
      <c r="Q554" s="9"/>
      <c r="R554" s="10"/>
      <c r="S554" s="9"/>
      <c r="T554" s="9"/>
      <c r="U554" s="9"/>
      <c r="V554" s="9"/>
      <c r="W554" s="9"/>
      <c r="X554" s="9"/>
      <c r="Y554" s="9"/>
      <c r="Z554" s="9"/>
    </row>
    <row r="555" spans="1:26" ht="13.5" customHeight="1">
      <c r="A555" s="293"/>
      <c r="B555" s="293"/>
      <c r="C555" s="293"/>
      <c r="D555" s="293"/>
      <c r="E555" s="293"/>
      <c r="F555" s="293"/>
      <c r="G555" s="9"/>
      <c r="H555" s="9"/>
      <c r="I555" s="9"/>
      <c r="J555" s="480"/>
      <c r="K555" s="9"/>
      <c r="L555" s="9"/>
      <c r="M555" s="9"/>
      <c r="N555" s="9"/>
      <c r="O555" s="8"/>
      <c r="P555" s="8"/>
      <c r="Q555" s="9"/>
      <c r="R555" s="10"/>
      <c r="S555" s="9"/>
      <c r="T555" s="9"/>
      <c r="U555" s="9"/>
      <c r="V555" s="9"/>
      <c r="W555" s="9"/>
      <c r="X555" s="9"/>
      <c r="Y555" s="9"/>
      <c r="Z555" s="9"/>
    </row>
    <row r="556" spans="1:26" ht="13.5" customHeight="1">
      <c r="A556" s="293"/>
      <c r="B556" s="293"/>
      <c r="C556" s="293"/>
      <c r="D556" s="293"/>
      <c r="E556" s="293"/>
      <c r="F556" s="293"/>
      <c r="G556" s="9"/>
      <c r="H556" s="9"/>
      <c r="I556" s="9"/>
      <c r="J556" s="480"/>
      <c r="K556" s="9"/>
      <c r="L556" s="9"/>
      <c r="M556" s="9"/>
      <c r="N556" s="9"/>
      <c r="O556" s="8"/>
      <c r="P556" s="8"/>
      <c r="Q556" s="9"/>
      <c r="R556" s="10"/>
      <c r="S556" s="9"/>
      <c r="T556" s="9"/>
      <c r="U556" s="9"/>
      <c r="V556" s="9"/>
      <c r="W556" s="9"/>
      <c r="X556" s="9"/>
      <c r="Y556" s="9"/>
      <c r="Z556" s="9"/>
    </row>
    <row r="557" spans="1:26" ht="13.5" customHeight="1">
      <c r="A557" s="293"/>
      <c r="B557" s="293"/>
      <c r="C557" s="293"/>
      <c r="D557" s="293"/>
      <c r="E557" s="293"/>
      <c r="F557" s="293"/>
      <c r="G557" s="9"/>
      <c r="H557" s="9"/>
      <c r="I557" s="9"/>
      <c r="J557" s="480"/>
      <c r="K557" s="9"/>
      <c r="L557" s="9"/>
      <c r="M557" s="9"/>
      <c r="N557" s="9"/>
      <c r="O557" s="8"/>
      <c r="P557" s="8"/>
      <c r="Q557" s="9"/>
      <c r="R557" s="10"/>
      <c r="S557" s="9"/>
      <c r="T557" s="9"/>
      <c r="U557" s="9"/>
      <c r="V557" s="9"/>
      <c r="W557" s="9"/>
      <c r="X557" s="9"/>
      <c r="Y557" s="9"/>
      <c r="Z557" s="9"/>
    </row>
    <row r="558" spans="1:26" ht="13.5" customHeight="1">
      <c r="A558" s="293"/>
      <c r="B558" s="293"/>
      <c r="C558" s="293"/>
      <c r="D558" s="293"/>
      <c r="E558" s="293"/>
      <c r="F558" s="293"/>
      <c r="G558" s="9"/>
      <c r="H558" s="9"/>
      <c r="I558" s="9"/>
      <c r="J558" s="480"/>
      <c r="K558" s="9"/>
      <c r="L558" s="9"/>
      <c r="M558" s="9"/>
      <c r="N558" s="9"/>
      <c r="O558" s="8"/>
      <c r="P558" s="8"/>
      <c r="Q558" s="9"/>
      <c r="R558" s="10"/>
      <c r="S558" s="9"/>
      <c r="T558" s="9"/>
      <c r="U558" s="9"/>
      <c r="V558" s="9"/>
      <c r="W558" s="9"/>
      <c r="X558" s="9"/>
      <c r="Y558" s="9"/>
      <c r="Z558" s="9"/>
    </row>
    <row r="559" spans="1:26" ht="13.5" customHeight="1">
      <c r="A559" s="293"/>
      <c r="B559" s="293"/>
      <c r="C559" s="293"/>
      <c r="D559" s="293"/>
      <c r="E559" s="293"/>
      <c r="F559" s="293"/>
      <c r="G559" s="9"/>
      <c r="H559" s="9"/>
      <c r="I559" s="9"/>
      <c r="J559" s="480"/>
      <c r="K559" s="9"/>
      <c r="L559" s="9"/>
      <c r="M559" s="9"/>
      <c r="N559" s="9"/>
      <c r="O559" s="8"/>
      <c r="P559" s="8"/>
      <c r="Q559" s="9"/>
      <c r="R559" s="10"/>
      <c r="S559" s="9"/>
      <c r="T559" s="9"/>
      <c r="U559" s="9"/>
      <c r="V559" s="9"/>
      <c r="W559" s="9"/>
      <c r="X559" s="9"/>
      <c r="Y559" s="9"/>
      <c r="Z559" s="9"/>
    </row>
    <row r="560" spans="1:26" ht="13.5" customHeight="1">
      <c r="A560" s="293"/>
      <c r="B560" s="293"/>
      <c r="C560" s="293"/>
      <c r="D560" s="293"/>
      <c r="E560" s="293"/>
      <c r="F560" s="293"/>
      <c r="G560" s="9"/>
      <c r="H560" s="9"/>
      <c r="I560" s="9"/>
      <c r="J560" s="480"/>
      <c r="K560" s="9"/>
      <c r="L560" s="9"/>
      <c r="M560" s="9"/>
      <c r="N560" s="9"/>
      <c r="O560" s="8"/>
      <c r="P560" s="8"/>
      <c r="Q560" s="9"/>
      <c r="R560" s="10"/>
      <c r="S560" s="9"/>
      <c r="T560" s="9"/>
      <c r="U560" s="9"/>
      <c r="V560" s="9"/>
      <c r="W560" s="9"/>
      <c r="X560" s="9"/>
      <c r="Y560" s="9"/>
      <c r="Z560" s="9"/>
    </row>
    <row r="561" spans="1:26" ht="13.5" customHeight="1">
      <c r="A561" s="293"/>
      <c r="B561" s="293"/>
      <c r="C561" s="293"/>
      <c r="D561" s="293"/>
      <c r="E561" s="293"/>
      <c r="F561" s="293"/>
      <c r="G561" s="9"/>
      <c r="H561" s="9"/>
      <c r="I561" s="9"/>
      <c r="J561" s="480"/>
      <c r="K561" s="9"/>
      <c r="L561" s="9"/>
      <c r="M561" s="9"/>
      <c r="N561" s="9"/>
      <c r="O561" s="8"/>
      <c r="P561" s="8"/>
      <c r="Q561" s="9"/>
      <c r="R561" s="10"/>
      <c r="S561" s="9"/>
      <c r="T561" s="9"/>
      <c r="U561" s="9"/>
      <c r="V561" s="9"/>
      <c r="W561" s="9"/>
      <c r="X561" s="9"/>
      <c r="Y561" s="9"/>
      <c r="Z561" s="9"/>
    </row>
    <row r="562" spans="1:26" ht="13.5" customHeight="1">
      <c r="A562" s="293"/>
      <c r="B562" s="293"/>
      <c r="C562" s="293"/>
      <c r="D562" s="293"/>
      <c r="E562" s="293"/>
      <c r="F562" s="293"/>
      <c r="G562" s="9"/>
      <c r="H562" s="9"/>
      <c r="I562" s="9"/>
      <c r="J562" s="480"/>
      <c r="K562" s="9"/>
      <c r="L562" s="9"/>
      <c r="M562" s="9"/>
      <c r="N562" s="9"/>
      <c r="O562" s="8"/>
      <c r="P562" s="8"/>
      <c r="Q562" s="9"/>
      <c r="R562" s="10"/>
      <c r="S562" s="9"/>
      <c r="T562" s="9"/>
      <c r="U562" s="9"/>
      <c r="V562" s="9"/>
      <c r="W562" s="9"/>
      <c r="X562" s="9"/>
      <c r="Y562" s="9"/>
      <c r="Z562" s="9"/>
    </row>
    <row r="563" spans="1:26" ht="13.5" customHeight="1">
      <c r="A563" s="293"/>
      <c r="B563" s="293"/>
      <c r="C563" s="293"/>
      <c r="D563" s="293"/>
      <c r="E563" s="293"/>
      <c r="F563" s="293"/>
      <c r="G563" s="9"/>
      <c r="H563" s="9"/>
      <c r="I563" s="9"/>
      <c r="J563" s="480"/>
      <c r="K563" s="9"/>
      <c r="L563" s="9"/>
      <c r="M563" s="9"/>
      <c r="N563" s="9"/>
      <c r="O563" s="8"/>
      <c r="P563" s="8"/>
      <c r="Q563" s="9"/>
      <c r="R563" s="10"/>
      <c r="S563" s="9"/>
      <c r="T563" s="9"/>
      <c r="U563" s="9"/>
      <c r="V563" s="9"/>
      <c r="W563" s="9"/>
      <c r="X563" s="9"/>
      <c r="Y563" s="9"/>
      <c r="Z563" s="9"/>
    </row>
    <row r="564" spans="1:26" ht="13.5" customHeight="1">
      <c r="A564" s="293"/>
      <c r="B564" s="293"/>
      <c r="C564" s="293"/>
      <c r="D564" s="293"/>
      <c r="E564" s="293"/>
      <c r="F564" s="293"/>
      <c r="G564" s="9"/>
      <c r="H564" s="9"/>
      <c r="I564" s="9"/>
      <c r="J564" s="480"/>
      <c r="K564" s="9"/>
      <c r="L564" s="9"/>
      <c r="M564" s="9"/>
      <c r="N564" s="9"/>
      <c r="O564" s="8"/>
      <c r="P564" s="8"/>
      <c r="Q564" s="9"/>
      <c r="R564" s="10"/>
      <c r="S564" s="9"/>
      <c r="T564" s="9"/>
      <c r="U564" s="9"/>
      <c r="V564" s="9"/>
      <c r="W564" s="9"/>
      <c r="X564" s="9"/>
      <c r="Y564" s="9"/>
      <c r="Z564" s="9"/>
    </row>
    <row r="565" spans="1:26" ht="13.5" customHeight="1">
      <c r="A565" s="293"/>
      <c r="B565" s="293"/>
      <c r="C565" s="293"/>
      <c r="D565" s="293"/>
      <c r="E565" s="293"/>
      <c r="F565" s="293"/>
      <c r="G565" s="9"/>
      <c r="H565" s="9"/>
      <c r="I565" s="9"/>
      <c r="J565" s="480"/>
      <c r="K565" s="9"/>
      <c r="L565" s="9"/>
      <c r="M565" s="9"/>
      <c r="N565" s="9"/>
      <c r="O565" s="8"/>
      <c r="P565" s="8"/>
      <c r="Q565" s="9"/>
      <c r="R565" s="10"/>
      <c r="S565" s="9"/>
      <c r="T565" s="9"/>
      <c r="U565" s="9"/>
      <c r="V565" s="9"/>
      <c r="W565" s="9"/>
      <c r="X565" s="9"/>
      <c r="Y565" s="9"/>
      <c r="Z565" s="9"/>
    </row>
    <row r="566" spans="1:26" ht="13.5" customHeight="1">
      <c r="A566" s="293"/>
      <c r="B566" s="293"/>
      <c r="C566" s="293"/>
      <c r="D566" s="293"/>
      <c r="E566" s="293"/>
      <c r="F566" s="293"/>
      <c r="G566" s="9"/>
      <c r="H566" s="9"/>
      <c r="I566" s="9"/>
      <c r="J566" s="480"/>
      <c r="K566" s="9"/>
      <c r="L566" s="9"/>
      <c r="M566" s="9"/>
      <c r="N566" s="9"/>
      <c r="O566" s="8"/>
      <c r="P566" s="8"/>
      <c r="Q566" s="9"/>
      <c r="R566" s="10"/>
      <c r="S566" s="9"/>
      <c r="T566" s="9"/>
      <c r="U566" s="9"/>
      <c r="V566" s="9"/>
      <c r="W566" s="9"/>
      <c r="X566" s="9"/>
      <c r="Y566" s="9"/>
      <c r="Z566" s="9"/>
    </row>
    <row r="567" spans="1:26" ht="13.5" customHeight="1">
      <c r="A567" s="293"/>
      <c r="B567" s="293"/>
      <c r="C567" s="293"/>
      <c r="D567" s="293"/>
      <c r="E567" s="293"/>
      <c r="F567" s="293"/>
      <c r="G567" s="9"/>
      <c r="H567" s="9"/>
      <c r="I567" s="9"/>
      <c r="J567" s="480"/>
      <c r="K567" s="9"/>
      <c r="L567" s="9"/>
      <c r="M567" s="9"/>
      <c r="N567" s="9"/>
      <c r="O567" s="8"/>
      <c r="P567" s="8"/>
      <c r="Q567" s="9"/>
      <c r="R567" s="10"/>
      <c r="S567" s="9"/>
      <c r="T567" s="9"/>
      <c r="U567" s="9"/>
      <c r="V567" s="9"/>
      <c r="W567" s="9"/>
      <c r="X567" s="9"/>
      <c r="Y567" s="9"/>
      <c r="Z567" s="9"/>
    </row>
    <row r="568" spans="1:26" ht="13.5" customHeight="1">
      <c r="A568" s="293"/>
      <c r="B568" s="293"/>
      <c r="C568" s="293"/>
      <c r="D568" s="293"/>
      <c r="E568" s="293"/>
      <c r="F568" s="293"/>
      <c r="G568" s="9"/>
      <c r="H568" s="9"/>
      <c r="I568" s="9"/>
      <c r="J568" s="480"/>
      <c r="K568" s="9"/>
      <c r="L568" s="9"/>
      <c r="M568" s="9"/>
      <c r="N568" s="9"/>
      <c r="O568" s="8"/>
      <c r="P568" s="8"/>
      <c r="Q568" s="9"/>
      <c r="R568" s="10"/>
      <c r="S568" s="9"/>
      <c r="T568" s="9"/>
      <c r="U568" s="9"/>
      <c r="V568" s="9"/>
      <c r="W568" s="9"/>
      <c r="X568" s="9"/>
      <c r="Y568" s="9"/>
      <c r="Z568" s="9"/>
    </row>
    <row r="569" spans="1:26" ht="13.5" customHeight="1">
      <c r="A569" s="293"/>
      <c r="B569" s="293"/>
      <c r="C569" s="293"/>
      <c r="D569" s="293"/>
      <c r="E569" s="293"/>
      <c r="F569" s="293"/>
      <c r="G569" s="9"/>
      <c r="H569" s="9"/>
      <c r="I569" s="9"/>
      <c r="J569" s="480"/>
      <c r="K569" s="9"/>
      <c r="L569" s="9"/>
      <c r="M569" s="9"/>
      <c r="N569" s="9"/>
      <c r="O569" s="8"/>
      <c r="P569" s="8"/>
      <c r="Q569" s="9"/>
      <c r="R569" s="10"/>
      <c r="S569" s="9"/>
      <c r="T569" s="9"/>
      <c r="U569" s="9"/>
      <c r="V569" s="9"/>
      <c r="W569" s="9"/>
      <c r="X569" s="9"/>
      <c r="Y569" s="9"/>
      <c r="Z569" s="9"/>
    </row>
    <row r="570" spans="1:26" ht="13.5" customHeight="1">
      <c r="A570" s="293"/>
      <c r="B570" s="293"/>
      <c r="C570" s="293"/>
      <c r="D570" s="293"/>
      <c r="E570" s="293"/>
      <c r="F570" s="293"/>
      <c r="G570" s="9"/>
      <c r="H570" s="9"/>
      <c r="I570" s="9"/>
      <c r="J570" s="480"/>
      <c r="K570" s="9"/>
      <c r="L570" s="9"/>
      <c r="M570" s="9"/>
      <c r="N570" s="9"/>
      <c r="O570" s="8"/>
      <c r="P570" s="8"/>
      <c r="Q570" s="9"/>
      <c r="R570" s="10"/>
      <c r="S570" s="9"/>
      <c r="T570" s="9"/>
      <c r="U570" s="9"/>
      <c r="V570" s="9"/>
      <c r="W570" s="9"/>
      <c r="X570" s="9"/>
      <c r="Y570" s="9"/>
      <c r="Z570" s="9"/>
    </row>
    <row r="571" spans="1:26" ht="13.5" customHeight="1">
      <c r="A571" s="293"/>
      <c r="B571" s="293"/>
      <c r="C571" s="293"/>
      <c r="D571" s="293"/>
      <c r="E571" s="293"/>
      <c r="F571" s="293"/>
      <c r="G571" s="9"/>
      <c r="H571" s="9"/>
      <c r="I571" s="9"/>
      <c r="J571" s="480"/>
      <c r="K571" s="9"/>
      <c r="L571" s="9"/>
      <c r="M571" s="9"/>
      <c r="N571" s="9"/>
      <c r="O571" s="8"/>
      <c r="P571" s="8"/>
      <c r="Q571" s="9"/>
      <c r="R571" s="10"/>
      <c r="S571" s="9"/>
      <c r="T571" s="9"/>
      <c r="U571" s="9"/>
      <c r="V571" s="9"/>
      <c r="W571" s="9"/>
      <c r="X571" s="9"/>
      <c r="Y571" s="9"/>
      <c r="Z571" s="9"/>
    </row>
    <row r="572" spans="1:26" ht="13.5" customHeight="1">
      <c r="A572" s="293"/>
      <c r="B572" s="293"/>
      <c r="C572" s="293"/>
      <c r="D572" s="293"/>
      <c r="E572" s="293"/>
      <c r="F572" s="293"/>
      <c r="G572" s="9"/>
      <c r="H572" s="9"/>
      <c r="I572" s="9"/>
      <c r="J572" s="480"/>
      <c r="K572" s="9"/>
      <c r="L572" s="9"/>
      <c r="M572" s="9"/>
      <c r="N572" s="9"/>
      <c r="O572" s="8"/>
      <c r="P572" s="8"/>
      <c r="Q572" s="9"/>
      <c r="R572" s="10"/>
      <c r="S572" s="9"/>
      <c r="T572" s="9"/>
      <c r="U572" s="9"/>
      <c r="V572" s="9"/>
      <c r="W572" s="9"/>
      <c r="X572" s="9"/>
      <c r="Y572" s="9"/>
      <c r="Z572" s="9"/>
    </row>
    <row r="573" spans="1:26" ht="13.5" customHeight="1">
      <c r="A573" s="293"/>
      <c r="B573" s="293"/>
      <c r="C573" s="293"/>
      <c r="D573" s="293"/>
      <c r="E573" s="293"/>
      <c r="F573" s="293"/>
      <c r="G573" s="9"/>
      <c r="H573" s="9"/>
      <c r="I573" s="9"/>
      <c r="J573" s="480"/>
      <c r="K573" s="9"/>
      <c r="L573" s="9"/>
      <c r="M573" s="9"/>
      <c r="N573" s="9"/>
      <c r="O573" s="8"/>
      <c r="P573" s="8"/>
      <c r="Q573" s="9"/>
      <c r="R573" s="10"/>
      <c r="S573" s="9"/>
      <c r="T573" s="9"/>
      <c r="U573" s="9"/>
      <c r="V573" s="9"/>
      <c r="W573" s="9"/>
      <c r="X573" s="9"/>
      <c r="Y573" s="9"/>
      <c r="Z573" s="9"/>
    </row>
    <row r="574" spans="1:26" ht="13.5" customHeight="1">
      <c r="A574" s="293"/>
      <c r="B574" s="293"/>
      <c r="C574" s="293"/>
      <c r="D574" s="293"/>
      <c r="E574" s="293"/>
      <c r="F574" s="293"/>
      <c r="G574" s="9"/>
      <c r="H574" s="9"/>
      <c r="I574" s="9"/>
      <c r="J574" s="480"/>
      <c r="K574" s="9"/>
      <c r="L574" s="9"/>
      <c r="M574" s="9"/>
      <c r="N574" s="9"/>
      <c r="O574" s="8"/>
      <c r="P574" s="8"/>
      <c r="Q574" s="9"/>
      <c r="R574" s="10"/>
      <c r="S574" s="9"/>
      <c r="T574" s="9"/>
      <c r="U574" s="9"/>
      <c r="V574" s="9"/>
      <c r="W574" s="9"/>
      <c r="X574" s="9"/>
      <c r="Y574" s="9"/>
      <c r="Z574" s="9"/>
    </row>
    <row r="575" spans="1:26" ht="13.5" customHeight="1">
      <c r="A575" s="293"/>
      <c r="B575" s="293"/>
      <c r="C575" s="293"/>
      <c r="D575" s="293"/>
      <c r="E575" s="293"/>
      <c r="F575" s="293"/>
      <c r="G575" s="9"/>
      <c r="H575" s="9"/>
      <c r="I575" s="9"/>
      <c r="J575" s="480"/>
      <c r="K575" s="9"/>
      <c r="L575" s="9"/>
      <c r="M575" s="9"/>
      <c r="N575" s="9"/>
      <c r="O575" s="8"/>
      <c r="P575" s="8"/>
      <c r="Q575" s="9"/>
      <c r="R575" s="10"/>
      <c r="S575" s="9"/>
      <c r="T575" s="9"/>
      <c r="U575" s="9"/>
      <c r="V575" s="9"/>
      <c r="W575" s="9"/>
      <c r="X575" s="9"/>
      <c r="Y575" s="9"/>
      <c r="Z575" s="9"/>
    </row>
    <row r="576" spans="1:26" ht="13.5" customHeight="1">
      <c r="A576" s="293"/>
      <c r="B576" s="293"/>
      <c r="C576" s="293"/>
      <c r="D576" s="293"/>
      <c r="E576" s="293"/>
      <c r="F576" s="293"/>
      <c r="G576" s="9"/>
      <c r="H576" s="9"/>
      <c r="I576" s="9"/>
      <c r="J576" s="480"/>
      <c r="K576" s="9"/>
      <c r="L576" s="9"/>
      <c r="M576" s="9"/>
      <c r="N576" s="9"/>
      <c r="O576" s="8"/>
      <c r="P576" s="8"/>
      <c r="Q576" s="9"/>
      <c r="R576" s="10"/>
      <c r="S576" s="9"/>
      <c r="T576" s="9"/>
      <c r="U576" s="9"/>
      <c r="V576" s="9"/>
      <c r="W576" s="9"/>
      <c r="X576" s="9"/>
      <c r="Y576" s="9"/>
      <c r="Z576" s="9"/>
    </row>
    <row r="577" spans="1:26" ht="13.5" customHeight="1">
      <c r="A577" s="293"/>
      <c r="B577" s="293"/>
      <c r="C577" s="293"/>
      <c r="D577" s="293"/>
      <c r="E577" s="293"/>
      <c r="F577" s="293"/>
      <c r="G577" s="9"/>
      <c r="H577" s="9"/>
      <c r="I577" s="9"/>
      <c r="J577" s="480"/>
      <c r="K577" s="9"/>
      <c r="L577" s="9"/>
      <c r="M577" s="9"/>
      <c r="N577" s="9"/>
      <c r="O577" s="8"/>
      <c r="P577" s="8"/>
      <c r="Q577" s="9"/>
      <c r="R577" s="10"/>
      <c r="S577" s="9"/>
      <c r="T577" s="9"/>
      <c r="U577" s="9"/>
      <c r="V577" s="9"/>
      <c r="W577" s="9"/>
      <c r="X577" s="9"/>
      <c r="Y577" s="9"/>
      <c r="Z577" s="9"/>
    </row>
    <row r="578" spans="1:26" ht="13.5" customHeight="1">
      <c r="A578" s="293"/>
      <c r="B578" s="293"/>
      <c r="C578" s="293"/>
      <c r="D578" s="293"/>
      <c r="E578" s="293"/>
      <c r="F578" s="293"/>
      <c r="G578" s="9"/>
      <c r="H578" s="9"/>
      <c r="I578" s="9"/>
      <c r="J578" s="480"/>
      <c r="K578" s="9"/>
      <c r="L578" s="9"/>
      <c r="M578" s="9"/>
      <c r="N578" s="9"/>
      <c r="O578" s="8"/>
      <c r="P578" s="8"/>
      <c r="Q578" s="9"/>
      <c r="R578" s="10"/>
      <c r="S578" s="9"/>
      <c r="T578" s="9"/>
      <c r="U578" s="9"/>
      <c r="V578" s="9"/>
      <c r="W578" s="9"/>
      <c r="X578" s="9"/>
      <c r="Y578" s="9"/>
      <c r="Z578" s="9"/>
    </row>
    <row r="579" spans="1:26" ht="13.5" customHeight="1">
      <c r="A579" s="293"/>
      <c r="B579" s="293"/>
      <c r="C579" s="293"/>
      <c r="D579" s="293"/>
      <c r="E579" s="293"/>
      <c r="F579" s="293"/>
      <c r="G579" s="9"/>
      <c r="H579" s="9"/>
      <c r="I579" s="9"/>
      <c r="J579" s="480"/>
      <c r="K579" s="9"/>
      <c r="L579" s="9"/>
      <c r="M579" s="9"/>
      <c r="N579" s="9"/>
      <c r="O579" s="8"/>
      <c r="P579" s="8"/>
      <c r="Q579" s="9"/>
      <c r="R579" s="10"/>
      <c r="S579" s="9"/>
      <c r="T579" s="9"/>
      <c r="U579" s="9"/>
      <c r="V579" s="9"/>
      <c r="W579" s="9"/>
      <c r="X579" s="9"/>
      <c r="Y579" s="9"/>
      <c r="Z579" s="9"/>
    </row>
    <row r="580" spans="1:26" ht="13.5" customHeight="1">
      <c r="A580" s="293"/>
      <c r="B580" s="293"/>
      <c r="C580" s="293"/>
      <c r="D580" s="293"/>
      <c r="E580" s="293"/>
      <c r="F580" s="293"/>
      <c r="G580" s="9"/>
      <c r="H580" s="9"/>
      <c r="I580" s="9"/>
      <c r="J580" s="480"/>
      <c r="K580" s="9"/>
      <c r="L580" s="9"/>
      <c r="M580" s="9"/>
      <c r="N580" s="9"/>
      <c r="O580" s="8"/>
      <c r="P580" s="8"/>
      <c r="Q580" s="9"/>
      <c r="R580" s="10"/>
      <c r="S580" s="9"/>
      <c r="T580" s="9"/>
      <c r="U580" s="9"/>
      <c r="V580" s="9"/>
      <c r="W580" s="9"/>
      <c r="X580" s="9"/>
      <c r="Y580" s="9"/>
      <c r="Z580" s="9"/>
    </row>
    <row r="581" spans="1:26" ht="13.5" customHeight="1">
      <c r="A581" s="293"/>
      <c r="B581" s="293"/>
      <c r="C581" s="293"/>
      <c r="D581" s="293"/>
      <c r="E581" s="293"/>
      <c r="F581" s="293"/>
      <c r="G581" s="9"/>
      <c r="H581" s="9"/>
      <c r="I581" s="9"/>
      <c r="J581" s="480"/>
      <c r="K581" s="9"/>
      <c r="L581" s="9"/>
      <c r="M581" s="9"/>
      <c r="N581" s="9"/>
      <c r="O581" s="8"/>
      <c r="P581" s="8"/>
      <c r="Q581" s="9"/>
      <c r="R581" s="10"/>
      <c r="S581" s="9"/>
      <c r="T581" s="9"/>
      <c r="U581" s="9"/>
      <c r="V581" s="9"/>
      <c r="W581" s="9"/>
      <c r="X581" s="9"/>
      <c r="Y581" s="9"/>
      <c r="Z581" s="9"/>
    </row>
    <row r="582" spans="1:26" ht="13.5" customHeight="1">
      <c r="A582" s="293"/>
      <c r="B582" s="293"/>
      <c r="C582" s="293"/>
      <c r="D582" s="293"/>
      <c r="E582" s="293"/>
      <c r="F582" s="293"/>
      <c r="G582" s="9"/>
      <c r="H582" s="9"/>
      <c r="I582" s="9"/>
      <c r="J582" s="480"/>
      <c r="K582" s="9"/>
      <c r="L582" s="9"/>
      <c r="M582" s="9"/>
      <c r="N582" s="9"/>
      <c r="O582" s="8"/>
      <c r="P582" s="8"/>
      <c r="Q582" s="9"/>
      <c r="R582" s="10"/>
      <c r="S582" s="9"/>
      <c r="T582" s="9"/>
      <c r="U582" s="9"/>
      <c r="V582" s="9"/>
      <c r="W582" s="9"/>
      <c r="X582" s="9"/>
      <c r="Y582" s="9"/>
      <c r="Z582" s="9"/>
    </row>
    <row r="583" spans="1:26" ht="13.5" customHeight="1">
      <c r="A583" s="293"/>
      <c r="B583" s="293"/>
      <c r="C583" s="293"/>
      <c r="D583" s="293"/>
      <c r="E583" s="293"/>
      <c r="F583" s="293"/>
      <c r="G583" s="9"/>
      <c r="H583" s="9"/>
      <c r="I583" s="9"/>
      <c r="J583" s="480"/>
      <c r="K583" s="9"/>
      <c r="L583" s="9"/>
      <c r="M583" s="9"/>
      <c r="N583" s="9"/>
      <c r="O583" s="8"/>
      <c r="P583" s="8"/>
      <c r="Q583" s="9"/>
      <c r="R583" s="10"/>
      <c r="S583" s="9"/>
      <c r="T583" s="9"/>
      <c r="U583" s="9"/>
      <c r="V583" s="9"/>
      <c r="W583" s="9"/>
      <c r="X583" s="9"/>
      <c r="Y583" s="9"/>
      <c r="Z583" s="9"/>
    </row>
    <row r="584" spans="1:26" ht="13.5" customHeight="1">
      <c r="A584" s="293"/>
      <c r="B584" s="293"/>
      <c r="C584" s="293"/>
      <c r="D584" s="293"/>
      <c r="E584" s="293"/>
      <c r="F584" s="293"/>
      <c r="G584" s="9"/>
      <c r="H584" s="9"/>
      <c r="I584" s="9"/>
      <c r="J584" s="480"/>
      <c r="K584" s="9"/>
      <c r="L584" s="9"/>
      <c r="M584" s="9"/>
      <c r="N584" s="9"/>
      <c r="O584" s="8"/>
      <c r="P584" s="8"/>
      <c r="Q584" s="9"/>
      <c r="R584" s="10"/>
      <c r="S584" s="9"/>
      <c r="T584" s="9"/>
      <c r="U584" s="9"/>
      <c r="V584" s="9"/>
      <c r="W584" s="9"/>
      <c r="X584" s="9"/>
      <c r="Y584" s="9"/>
      <c r="Z584" s="9"/>
    </row>
    <row r="585" spans="1:26" ht="13.5" customHeight="1">
      <c r="A585" s="293"/>
      <c r="B585" s="293"/>
      <c r="C585" s="293"/>
      <c r="D585" s="293"/>
      <c r="E585" s="293"/>
      <c r="F585" s="293"/>
      <c r="G585" s="9"/>
      <c r="H585" s="9"/>
      <c r="I585" s="9"/>
      <c r="J585" s="480"/>
      <c r="K585" s="9"/>
      <c r="L585" s="9"/>
      <c r="M585" s="9"/>
      <c r="N585" s="9"/>
      <c r="O585" s="8"/>
      <c r="P585" s="8"/>
      <c r="Q585" s="9"/>
      <c r="R585" s="10"/>
      <c r="S585" s="9"/>
      <c r="T585" s="9"/>
      <c r="U585" s="9"/>
      <c r="V585" s="9"/>
      <c r="W585" s="9"/>
      <c r="X585" s="9"/>
      <c r="Y585" s="9"/>
      <c r="Z585" s="9"/>
    </row>
    <row r="586" spans="1:26" ht="13.5" customHeight="1">
      <c r="A586" s="293"/>
      <c r="B586" s="293"/>
      <c r="C586" s="293"/>
      <c r="D586" s="293"/>
      <c r="E586" s="293"/>
      <c r="F586" s="293"/>
      <c r="G586" s="9"/>
      <c r="H586" s="9"/>
      <c r="I586" s="9"/>
      <c r="J586" s="480"/>
      <c r="K586" s="9"/>
      <c r="L586" s="9"/>
      <c r="M586" s="9"/>
      <c r="N586" s="9"/>
      <c r="O586" s="8"/>
      <c r="P586" s="8"/>
      <c r="Q586" s="9"/>
      <c r="R586" s="10"/>
      <c r="S586" s="9"/>
      <c r="T586" s="9"/>
      <c r="U586" s="9"/>
      <c r="V586" s="9"/>
      <c r="W586" s="9"/>
      <c r="X586" s="9"/>
      <c r="Y586" s="9"/>
      <c r="Z586" s="9"/>
    </row>
    <row r="587" spans="1:26" ht="13.5" customHeight="1">
      <c r="A587" s="293"/>
      <c r="B587" s="293"/>
      <c r="C587" s="293"/>
      <c r="D587" s="293"/>
      <c r="E587" s="293"/>
      <c r="F587" s="293"/>
      <c r="G587" s="9"/>
      <c r="H587" s="9"/>
      <c r="I587" s="9"/>
      <c r="J587" s="480"/>
      <c r="K587" s="9"/>
      <c r="L587" s="9"/>
      <c r="M587" s="9"/>
      <c r="N587" s="9"/>
      <c r="O587" s="8"/>
      <c r="P587" s="8"/>
      <c r="Q587" s="9"/>
      <c r="R587" s="10"/>
      <c r="S587" s="9"/>
      <c r="T587" s="9"/>
      <c r="U587" s="9"/>
      <c r="V587" s="9"/>
      <c r="W587" s="9"/>
      <c r="X587" s="9"/>
      <c r="Y587" s="9"/>
      <c r="Z587" s="9"/>
    </row>
    <row r="588" spans="1:26" ht="13.5" customHeight="1">
      <c r="A588" s="293"/>
      <c r="B588" s="293"/>
      <c r="C588" s="293"/>
      <c r="D588" s="293"/>
      <c r="E588" s="293"/>
      <c r="F588" s="293"/>
      <c r="G588" s="9"/>
      <c r="H588" s="9"/>
      <c r="I588" s="9"/>
      <c r="J588" s="480"/>
      <c r="K588" s="9"/>
      <c r="L588" s="9"/>
      <c r="M588" s="9"/>
      <c r="N588" s="9"/>
      <c r="O588" s="8"/>
      <c r="P588" s="8"/>
      <c r="Q588" s="9"/>
      <c r="R588" s="10"/>
      <c r="S588" s="9"/>
      <c r="T588" s="9"/>
      <c r="U588" s="9"/>
      <c r="V588" s="9"/>
      <c r="W588" s="9"/>
      <c r="X588" s="9"/>
      <c r="Y588" s="9"/>
      <c r="Z588" s="9"/>
    </row>
    <row r="589" spans="1:26" ht="13.5" customHeight="1">
      <c r="A589" s="293"/>
      <c r="B589" s="293"/>
      <c r="C589" s="293"/>
      <c r="D589" s="293"/>
      <c r="E589" s="293"/>
      <c r="F589" s="293"/>
      <c r="G589" s="9"/>
      <c r="H589" s="9"/>
      <c r="I589" s="9"/>
      <c r="J589" s="480"/>
      <c r="K589" s="9"/>
      <c r="L589" s="9"/>
      <c r="M589" s="9"/>
      <c r="N589" s="9"/>
      <c r="O589" s="8"/>
      <c r="P589" s="8"/>
      <c r="Q589" s="9"/>
      <c r="R589" s="10"/>
      <c r="S589" s="9"/>
      <c r="T589" s="9"/>
      <c r="U589" s="9"/>
      <c r="V589" s="9"/>
      <c r="W589" s="9"/>
      <c r="X589" s="9"/>
      <c r="Y589" s="9"/>
      <c r="Z589" s="9"/>
    </row>
    <row r="590" spans="1:26" ht="13.5" customHeight="1">
      <c r="A590" s="293"/>
      <c r="B590" s="293"/>
      <c r="C590" s="293"/>
      <c r="D590" s="293"/>
      <c r="E590" s="293"/>
      <c r="F590" s="293"/>
      <c r="G590" s="9"/>
      <c r="H590" s="9"/>
      <c r="I590" s="9"/>
      <c r="J590" s="480"/>
      <c r="K590" s="9"/>
      <c r="L590" s="9"/>
      <c r="M590" s="9"/>
      <c r="N590" s="9"/>
      <c r="O590" s="8"/>
      <c r="P590" s="8"/>
      <c r="Q590" s="9"/>
      <c r="R590" s="10"/>
      <c r="S590" s="9"/>
      <c r="T590" s="9"/>
      <c r="U590" s="9"/>
      <c r="V590" s="9"/>
      <c r="W590" s="9"/>
      <c r="X590" s="9"/>
      <c r="Y590" s="9"/>
      <c r="Z590" s="9"/>
    </row>
    <row r="591" spans="1:26" ht="13.5" customHeight="1">
      <c r="A591" s="293"/>
      <c r="B591" s="293"/>
      <c r="C591" s="293"/>
      <c r="D591" s="293"/>
      <c r="E591" s="293"/>
      <c r="F591" s="293"/>
      <c r="G591" s="9"/>
      <c r="H591" s="9"/>
      <c r="I591" s="9"/>
      <c r="J591" s="480"/>
      <c r="K591" s="9"/>
      <c r="L591" s="9"/>
      <c r="M591" s="9"/>
      <c r="N591" s="9"/>
      <c r="O591" s="8"/>
      <c r="P591" s="8"/>
      <c r="Q591" s="9"/>
      <c r="R591" s="10"/>
      <c r="S591" s="9"/>
      <c r="T591" s="9"/>
      <c r="U591" s="9"/>
      <c r="V591" s="9"/>
      <c r="W591" s="9"/>
      <c r="X591" s="9"/>
      <c r="Y591" s="9"/>
      <c r="Z591" s="9"/>
    </row>
    <row r="592" spans="1:26" ht="13.5" customHeight="1">
      <c r="A592" s="293"/>
      <c r="B592" s="293"/>
      <c r="C592" s="293"/>
      <c r="D592" s="293"/>
      <c r="E592" s="293"/>
      <c r="F592" s="293"/>
      <c r="G592" s="9"/>
      <c r="H592" s="9"/>
      <c r="I592" s="9"/>
      <c r="J592" s="480"/>
      <c r="K592" s="9"/>
      <c r="L592" s="9"/>
      <c r="M592" s="9"/>
      <c r="N592" s="9"/>
      <c r="O592" s="8"/>
      <c r="P592" s="8"/>
      <c r="Q592" s="9"/>
      <c r="R592" s="10"/>
      <c r="S592" s="9"/>
      <c r="T592" s="9"/>
      <c r="U592" s="9"/>
      <c r="V592" s="9"/>
      <c r="W592" s="9"/>
      <c r="X592" s="9"/>
      <c r="Y592" s="9"/>
      <c r="Z592" s="9"/>
    </row>
    <row r="593" spans="1:26" ht="13.5" customHeight="1">
      <c r="A593" s="293"/>
      <c r="B593" s="293"/>
      <c r="C593" s="293"/>
      <c r="D593" s="293"/>
      <c r="E593" s="293"/>
      <c r="F593" s="293"/>
      <c r="G593" s="9"/>
      <c r="H593" s="9"/>
      <c r="I593" s="9"/>
      <c r="J593" s="480"/>
      <c r="K593" s="9"/>
      <c r="L593" s="9"/>
      <c r="M593" s="9"/>
      <c r="N593" s="9"/>
      <c r="O593" s="8"/>
      <c r="P593" s="8"/>
      <c r="Q593" s="9"/>
      <c r="R593" s="10"/>
      <c r="S593" s="9"/>
      <c r="T593" s="9"/>
      <c r="U593" s="9"/>
      <c r="V593" s="9"/>
      <c r="W593" s="9"/>
      <c r="X593" s="9"/>
      <c r="Y593" s="9"/>
      <c r="Z593" s="9"/>
    </row>
    <row r="594" spans="1:26" ht="13.5" customHeight="1">
      <c r="A594" s="293"/>
      <c r="B594" s="293"/>
      <c r="C594" s="293"/>
      <c r="D594" s="293"/>
      <c r="E594" s="293"/>
      <c r="F594" s="293"/>
      <c r="G594" s="9"/>
      <c r="H594" s="9"/>
      <c r="I594" s="9"/>
      <c r="J594" s="480"/>
      <c r="K594" s="9"/>
      <c r="L594" s="9"/>
      <c r="M594" s="9"/>
      <c r="N594" s="9"/>
      <c r="O594" s="8"/>
      <c r="P594" s="8"/>
      <c r="Q594" s="9"/>
      <c r="R594" s="10"/>
      <c r="S594" s="9"/>
      <c r="T594" s="9"/>
      <c r="U594" s="9"/>
      <c r="V594" s="9"/>
      <c r="W594" s="9"/>
      <c r="X594" s="9"/>
      <c r="Y594" s="9"/>
      <c r="Z594" s="9"/>
    </row>
    <row r="595" spans="1:26" ht="13.5" customHeight="1">
      <c r="A595" s="293"/>
      <c r="B595" s="293"/>
      <c r="C595" s="293"/>
      <c r="D595" s="293"/>
      <c r="E595" s="293"/>
      <c r="F595" s="293"/>
      <c r="G595" s="9"/>
      <c r="H595" s="9"/>
      <c r="I595" s="9"/>
      <c r="J595" s="480"/>
      <c r="K595" s="9"/>
      <c r="L595" s="9"/>
      <c r="M595" s="9"/>
      <c r="N595" s="9"/>
      <c r="O595" s="8"/>
      <c r="P595" s="8"/>
      <c r="Q595" s="9"/>
      <c r="R595" s="10"/>
      <c r="S595" s="9"/>
      <c r="T595" s="9"/>
      <c r="U595" s="9"/>
      <c r="V595" s="9"/>
      <c r="W595" s="9"/>
      <c r="X595" s="9"/>
      <c r="Y595" s="9"/>
      <c r="Z595" s="9"/>
    </row>
    <row r="596" spans="1:26" ht="13.5" customHeight="1">
      <c r="A596" s="293"/>
      <c r="B596" s="293"/>
      <c r="C596" s="293"/>
      <c r="D596" s="293"/>
      <c r="E596" s="293"/>
      <c r="F596" s="293"/>
      <c r="G596" s="9"/>
      <c r="H596" s="9"/>
      <c r="I596" s="9"/>
      <c r="J596" s="480"/>
      <c r="K596" s="9"/>
      <c r="L596" s="9"/>
      <c r="M596" s="9"/>
      <c r="N596" s="9"/>
      <c r="O596" s="8"/>
      <c r="P596" s="8"/>
      <c r="Q596" s="9"/>
      <c r="R596" s="10"/>
      <c r="S596" s="9"/>
      <c r="T596" s="9"/>
      <c r="U596" s="9"/>
      <c r="V596" s="9"/>
      <c r="W596" s="9"/>
      <c r="X596" s="9"/>
      <c r="Y596" s="9"/>
      <c r="Z596" s="9"/>
    </row>
    <row r="597" spans="1:26" ht="13.5" customHeight="1">
      <c r="A597" s="293"/>
      <c r="B597" s="293"/>
      <c r="C597" s="293"/>
      <c r="D597" s="293"/>
      <c r="E597" s="293"/>
      <c r="F597" s="293"/>
      <c r="G597" s="9"/>
      <c r="H597" s="9"/>
      <c r="I597" s="9"/>
      <c r="J597" s="480"/>
      <c r="K597" s="9"/>
      <c r="L597" s="9"/>
      <c r="M597" s="9"/>
      <c r="N597" s="9"/>
      <c r="O597" s="8"/>
      <c r="P597" s="8"/>
      <c r="Q597" s="9"/>
      <c r="R597" s="10"/>
      <c r="S597" s="9"/>
      <c r="T597" s="9"/>
      <c r="U597" s="9"/>
      <c r="V597" s="9"/>
      <c r="W597" s="9"/>
      <c r="X597" s="9"/>
      <c r="Y597" s="9"/>
      <c r="Z597" s="9"/>
    </row>
    <row r="598" spans="1:26" ht="13.5" customHeight="1">
      <c r="A598" s="293"/>
      <c r="B598" s="293"/>
      <c r="C598" s="293"/>
      <c r="D598" s="293"/>
      <c r="E598" s="293"/>
      <c r="F598" s="293"/>
      <c r="G598" s="9"/>
      <c r="H598" s="9"/>
      <c r="I598" s="9"/>
      <c r="J598" s="480"/>
      <c r="K598" s="9"/>
      <c r="L598" s="9"/>
      <c r="M598" s="9"/>
      <c r="N598" s="9"/>
      <c r="O598" s="8"/>
      <c r="P598" s="8"/>
      <c r="Q598" s="9"/>
      <c r="R598" s="10"/>
      <c r="S598" s="9"/>
      <c r="T598" s="9"/>
      <c r="U598" s="9"/>
      <c r="V598" s="9"/>
      <c r="W598" s="9"/>
      <c r="X598" s="9"/>
      <c r="Y598" s="9"/>
      <c r="Z598" s="9"/>
    </row>
    <row r="599" spans="1:26" ht="13.5" customHeight="1">
      <c r="A599" s="293"/>
      <c r="B599" s="293"/>
      <c r="C599" s="293"/>
      <c r="D599" s="293"/>
      <c r="E599" s="293"/>
      <c r="F599" s="293"/>
      <c r="G599" s="9"/>
      <c r="H599" s="9"/>
      <c r="I599" s="9"/>
      <c r="J599" s="480"/>
      <c r="K599" s="9"/>
      <c r="L599" s="9"/>
      <c r="M599" s="9"/>
      <c r="N599" s="9"/>
      <c r="O599" s="8"/>
      <c r="P599" s="8"/>
      <c r="Q599" s="9"/>
      <c r="R599" s="10"/>
      <c r="S599" s="9"/>
      <c r="T599" s="9"/>
      <c r="U599" s="9"/>
      <c r="V599" s="9"/>
      <c r="W599" s="9"/>
      <c r="X599" s="9"/>
      <c r="Y599" s="9"/>
      <c r="Z599" s="9"/>
    </row>
    <row r="600" spans="1:26" ht="13.5" customHeight="1">
      <c r="A600" s="293"/>
      <c r="B600" s="293"/>
      <c r="C600" s="293"/>
      <c r="D600" s="293"/>
      <c r="E600" s="293"/>
      <c r="F600" s="293"/>
      <c r="G600" s="9"/>
      <c r="H600" s="9"/>
      <c r="I600" s="9"/>
      <c r="J600" s="480"/>
      <c r="K600" s="9"/>
      <c r="L600" s="9"/>
      <c r="M600" s="9"/>
      <c r="N600" s="9"/>
      <c r="O600" s="8"/>
      <c r="P600" s="8"/>
      <c r="Q600" s="9"/>
      <c r="R600" s="10"/>
      <c r="S600" s="9"/>
      <c r="T600" s="9"/>
      <c r="U600" s="9"/>
      <c r="V600" s="9"/>
      <c r="W600" s="9"/>
      <c r="X600" s="9"/>
      <c r="Y600" s="9"/>
      <c r="Z600" s="9"/>
    </row>
    <row r="601" spans="1:26" ht="13.5" customHeight="1">
      <c r="A601" s="293"/>
      <c r="B601" s="293"/>
      <c r="C601" s="293"/>
      <c r="D601" s="293"/>
      <c r="E601" s="293"/>
      <c r="F601" s="293"/>
      <c r="G601" s="9"/>
      <c r="H601" s="9"/>
      <c r="I601" s="9"/>
      <c r="J601" s="480"/>
      <c r="K601" s="9"/>
      <c r="L601" s="9"/>
      <c r="M601" s="9"/>
      <c r="N601" s="9"/>
      <c r="O601" s="8"/>
      <c r="P601" s="8"/>
      <c r="Q601" s="9"/>
      <c r="R601" s="10"/>
      <c r="S601" s="9"/>
      <c r="T601" s="9"/>
      <c r="U601" s="9"/>
      <c r="V601" s="9"/>
      <c r="W601" s="9"/>
      <c r="X601" s="9"/>
      <c r="Y601" s="9"/>
      <c r="Z601" s="9"/>
    </row>
    <row r="602" spans="1:26" ht="13.5" customHeight="1">
      <c r="A602" s="293"/>
      <c r="B602" s="293"/>
      <c r="C602" s="293"/>
      <c r="D602" s="293"/>
      <c r="E602" s="293"/>
      <c r="F602" s="293"/>
      <c r="G602" s="9"/>
      <c r="H602" s="9"/>
      <c r="I602" s="9"/>
      <c r="J602" s="480"/>
      <c r="K602" s="9"/>
      <c r="L602" s="9"/>
      <c r="M602" s="9"/>
      <c r="N602" s="9"/>
      <c r="O602" s="8"/>
      <c r="P602" s="8"/>
      <c r="Q602" s="9"/>
      <c r="R602" s="10"/>
      <c r="S602" s="9"/>
      <c r="T602" s="9"/>
      <c r="U602" s="9"/>
      <c r="V602" s="9"/>
      <c r="W602" s="9"/>
      <c r="X602" s="9"/>
      <c r="Y602" s="9"/>
      <c r="Z602" s="9"/>
    </row>
    <row r="603" spans="1:26" ht="13.5" customHeight="1">
      <c r="A603" s="293"/>
      <c r="B603" s="293"/>
      <c r="C603" s="293"/>
      <c r="D603" s="293"/>
      <c r="E603" s="293"/>
      <c r="F603" s="293"/>
      <c r="G603" s="9"/>
      <c r="H603" s="9"/>
      <c r="I603" s="9"/>
      <c r="J603" s="480"/>
      <c r="K603" s="9"/>
      <c r="L603" s="9"/>
      <c r="M603" s="9"/>
      <c r="N603" s="9"/>
      <c r="O603" s="8"/>
      <c r="P603" s="8"/>
      <c r="Q603" s="9"/>
      <c r="R603" s="10"/>
      <c r="S603" s="9"/>
      <c r="T603" s="9"/>
      <c r="U603" s="9"/>
      <c r="V603" s="9"/>
      <c r="W603" s="9"/>
      <c r="X603" s="9"/>
      <c r="Y603" s="9"/>
      <c r="Z603" s="9"/>
    </row>
    <row r="604" spans="1:26" ht="13.5" customHeight="1">
      <c r="A604" s="293"/>
      <c r="B604" s="293"/>
      <c r="C604" s="293"/>
      <c r="D604" s="293"/>
      <c r="E604" s="293"/>
      <c r="F604" s="293"/>
      <c r="G604" s="9"/>
      <c r="H604" s="9"/>
      <c r="I604" s="9"/>
      <c r="J604" s="480"/>
      <c r="K604" s="9"/>
      <c r="L604" s="9"/>
      <c r="M604" s="9"/>
      <c r="N604" s="9"/>
      <c r="O604" s="8"/>
      <c r="P604" s="8"/>
      <c r="Q604" s="9"/>
      <c r="R604" s="10"/>
      <c r="S604" s="9"/>
      <c r="T604" s="9"/>
      <c r="U604" s="9"/>
      <c r="V604" s="9"/>
      <c r="W604" s="9"/>
      <c r="X604" s="9"/>
      <c r="Y604" s="9"/>
      <c r="Z604" s="9"/>
    </row>
    <row r="605" spans="1:26" ht="13.5" customHeight="1">
      <c r="A605" s="293"/>
      <c r="B605" s="293"/>
      <c r="C605" s="293"/>
      <c r="D605" s="293"/>
      <c r="E605" s="293"/>
      <c r="F605" s="293"/>
      <c r="G605" s="9"/>
      <c r="H605" s="9"/>
      <c r="I605" s="9"/>
      <c r="J605" s="480"/>
      <c r="K605" s="9"/>
      <c r="L605" s="9"/>
      <c r="M605" s="9"/>
      <c r="N605" s="9"/>
      <c r="O605" s="8"/>
      <c r="P605" s="8"/>
      <c r="Q605" s="9"/>
      <c r="R605" s="10"/>
      <c r="S605" s="9"/>
      <c r="T605" s="9"/>
      <c r="U605" s="9"/>
      <c r="V605" s="9"/>
      <c r="W605" s="9"/>
      <c r="X605" s="9"/>
      <c r="Y605" s="9"/>
      <c r="Z605" s="9"/>
    </row>
    <row r="606" spans="1:26" ht="13.5" customHeight="1">
      <c r="A606" s="293"/>
      <c r="B606" s="293"/>
      <c r="C606" s="293"/>
      <c r="D606" s="293"/>
      <c r="E606" s="293"/>
      <c r="F606" s="293"/>
      <c r="G606" s="9"/>
      <c r="H606" s="9"/>
      <c r="I606" s="9"/>
      <c r="J606" s="480"/>
      <c r="K606" s="9"/>
      <c r="L606" s="9"/>
      <c r="M606" s="9"/>
      <c r="N606" s="9"/>
      <c r="O606" s="8"/>
      <c r="P606" s="8"/>
      <c r="Q606" s="9"/>
      <c r="R606" s="10"/>
      <c r="S606" s="9"/>
      <c r="T606" s="9"/>
      <c r="U606" s="9"/>
      <c r="V606" s="9"/>
      <c r="W606" s="9"/>
      <c r="X606" s="9"/>
      <c r="Y606" s="9"/>
      <c r="Z606" s="9"/>
    </row>
    <row r="607" spans="1:26" ht="13.5" customHeight="1">
      <c r="A607" s="293"/>
      <c r="B607" s="293"/>
      <c r="C607" s="293"/>
      <c r="D607" s="293"/>
      <c r="E607" s="293"/>
      <c r="F607" s="293"/>
      <c r="G607" s="9"/>
      <c r="H607" s="9"/>
      <c r="I607" s="9"/>
      <c r="J607" s="480"/>
      <c r="K607" s="9"/>
      <c r="L607" s="9"/>
      <c r="M607" s="9"/>
      <c r="N607" s="9"/>
      <c r="O607" s="8"/>
      <c r="P607" s="8"/>
      <c r="Q607" s="9"/>
      <c r="R607" s="10"/>
      <c r="S607" s="9"/>
      <c r="T607" s="9"/>
      <c r="U607" s="9"/>
      <c r="V607" s="9"/>
      <c r="W607" s="9"/>
      <c r="X607" s="9"/>
      <c r="Y607" s="9"/>
      <c r="Z607" s="9"/>
    </row>
    <row r="608" spans="1:26" ht="13.5" customHeight="1">
      <c r="A608" s="293"/>
      <c r="B608" s="293"/>
      <c r="C608" s="293"/>
      <c r="D608" s="293"/>
      <c r="E608" s="293"/>
      <c r="F608" s="293"/>
      <c r="G608" s="9"/>
      <c r="H608" s="9"/>
      <c r="I608" s="9"/>
      <c r="J608" s="480"/>
      <c r="K608" s="9"/>
      <c r="L608" s="9"/>
      <c r="M608" s="9"/>
      <c r="N608" s="9"/>
      <c r="O608" s="8"/>
      <c r="P608" s="8"/>
      <c r="Q608" s="9"/>
      <c r="R608" s="10"/>
      <c r="S608" s="9"/>
      <c r="T608" s="9"/>
      <c r="U608" s="9"/>
      <c r="V608" s="9"/>
      <c r="W608" s="9"/>
      <c r="X608" s="9"/>
      <c r="Y608" s="9"/>
      <c r="Z608" s="9"/>
    </row>
    <row r="609" spans="1:26" ht="13.5" customHeight="1">
      <c r="A609" s="293"/>
      <c r="B609" s="293"/>
      <c r="C609" s="293"/>
      <c r="D609" s="293"/>
      <c r="E609" s="293"/>
      <c r="F609" s="293"/>
      <c r="G609" s="9"/>
      <c r="H609" s="9"/>
      <c r="I609" s="9"/>
      <c r="J609" s="480"/>
      <c r="K609" s="9"/>
      <c r="L609" s="9"/>
      <c r="M609" s="9"/>
      <c r="N609" s="9"/>
      <c r="O609" s="8"/>
      <c r="P609" s="8"/>
      <c r="Q609" s="9"/>
      <c r="R609" s="10"/>
      <c r="S609" s="9"/>
      <c r="T609" s="9"/>
      <c r="U609" s="9"/>
      <c r="V609" s="9"/>
      <c r="W609" s="9"/>
      <c r="X609" s="9"/>
      <c r="Y609" s="9"/>
      <c r="Z609" s="9"/>
    </row>
    <row r="610" spans="1:26" ht="13.5" customHeight="1">
      <c r="A610" s="293"/>
      <c r="B610" s="293"/>
      <c r="C610" s="293"/>
      <c r="D610" s="293"/>
      <c r="E610" s="293"/>
      <c r="F610" s="293"/>
      <c r="G610" s="9"/>
      <c r="H610" s="9"/>
      <c r="I610" s="9"/>
      <c r="J610" s="480"/>
      <c r="K610" s="9"/>
      <c r="L610" s="9"/>
      <c r="M610" s="9"/>
      <c r="N610" s="9"/>
      <c r="O610" s="8"/>
      <c r="P610" s="8"/>
      <c r="Q610" s="9"/>
      <c r="R610" s="10"/>
      <c r="S610" s="9"/>
      <c r="T610" s="9"/>
      <c r="U610" s="9"/>
      <c r="V610" s="9"/>
      <c r="W610" s="9"/>
      <c r="X610" s="9"/>
      <c r="Y610" s="9"/>
      <c r="Z610" s="9"/>
    </row>
    <row r="611" spans="1:26" ht="13.5" customHeight="1">
      <c r="A611" s="293"/>
      <c r="B611" s="293"/>
      <c r="C611" s="293"/>
      <c r="D611" s="293"/>
      <c r="E611" s="293"/>
      <c r="F611" s="293"/>
      <c r="G611" s="9"/>
      <c r="H611" s="9"/>
      <c r="I611" s="9"/>
      <c r="J611" s="480"/>
      <c r="K611" s="9"/>
      <c r="L611" s="9"/>
      <c r="M611" s="9"/>
      <c r="N611" s="9"/>
      <c r="O611" s="8"/>
      <c r="P611" s="8"/>
      <c r="Q611" s="9"/>
      <c r="R611" s="10"/>
      <c r="S611" s="9"/>
      <c r="T611" s="9"/>
      <c r="U611" s="9"/>
      <c r="V611" s="9"/>
      <c r="W611" s="9"/>
      <c r="X611" s="9"/>
      <c r="Y611" s="9"/>
      <c r="Z611" s="9"/>
    </row>
    <row r="612" spans="1:26" ht="13.5" customHeight="1">
      <c r="A612" s="293"/>
      <c r="B612" s="293"/>
      <c r="C612" s="293"/>
      <c r="D612" s="293"/>
      <c r="E612" s="293"/>
      <c r="F612" s="293"/>
      <c r="G612" s="9"/>
      <c r="H612" s="9"/>
      <c r="I612" s="9"/>
      <c r="J612" s="480"/>
      <c r="K612" s="9"/>
      <c r="L612" s="9"/>
      <c r="M612" s="9"/>
      <c r="N612" s="9"/>
      <c r="O612" s="8"/>
      <c r="P612" s="8"/>
      <c r="Q612" s="9"/>
      <c r="R612" s="10"/>
      <c r="S612" s="9"/>
      <c r="T612" s="9"/>
      <c r="U612" s="9"/>
      <c r="V612" s="9"/>
      <c r="W612" s="9"/>
      <c r="X612" s="9"/>
      <c r="Y612" s="9"/>
      <c r="Z612" s="9"/>
    </row>
    <row r="613" spans="1:26" ht="13.5" customHeight="1">
      <c r="A613" s="293"/>
      <c r="B613" s="293"/>
      <c r="C613" s="293"/>
      <c r="D613" s="293"/>
      <c r="E613" s="293"/>
      <c r="F613" s="293"/>
      <c r="G613" s="9"/>
      <c r="H613" s="9"/>
      <c r="I613" s="9"/>
      <c r="J613" s="480"/>
      <c r="K613" s="9"/>
      <c r="L613" s="9"/>
      <c r="M613" s="9"/>
      <c r="N613" s="9"/>
      <c r="O613" s="8"/>
      <c r="P613" s="8"/>
      <c r="Q613" s="9"/>
      <c r="R613" s="10"/>
      <c r="S613" s="9"/>
      <c r="T613" s="9"/>
      <c r="U613" s="9"/>
      <c r="V613" s="9"/>
      <c r="W613" s="9"/>
      <c r="X613" s="9"/>
      <c r="Y613" s="9"/>
      <c r="Z613" s="9"/>
    </row>
    <row r="614" spans="1:26" ht="13.5" customHeight="1">
      <c r="A614" s="293"/>
      <c r="B614" s="293"/>
      <c r="C614" s="293"/>
      <c r="D614" s="293"/>
      <c r="E614" s="293"/>
      <c r="F614" s="293"/>
      <c r="G614" s="9"/>
      <c r="H614" s="9"/>
      <c r="I614" s="9"/>
      <c r="J614" s="480"/>
      <c r="K614" s="9"/>
      <c r="L614" s="9"/>
      <c r="M614" s="9"/>
      <c r="N614" s="9"/>
      <c r="O614" s="8"/>
      <c r="P614" s="8"/>
      <c r="Q614" s="9"/>
      <c r="R614" s="10"/>
      <c r="S614" s="9"/>
      <c r="T614" s="9"/>
      <c r="U614" s="9"/>
      <c r="V614" s="9"/>
      <c r="W614" s="9"/>
      <c r="X614" s="9"/>
      <c r="Y614" s="9"/>
      <c r="Z614" s="9"/>
    </row>
    <row r="615" spans="1:26" ht="13.5" customHeight="1">
      <c r="A615" s="293"/>
      <c r="B615" s="293"/>
      <c r="C615" s="293"/>
      <c r="D615" s="293"/>
      <c r="E615" s="293"/>
      <c r="F615" s="293"/>
      <c r="G615" s="9"/>
      <c r="H615" s="9"/>
      <c r="I615" s="9"/>
      <c r="J615" s="480"/>
      <c r="K615" s="9"/>
      <c r="L615" s="9"/>
      <c r="M615" s="9"/>
      <c r="N615" s="9"/>
      <c r="O615" s="8"/>
      <c r="P615" s="8"/>
      <c r="Q615" s="9"/>
      <c r="R615" s="10"/>
      <c r="S615" s="9"/>
      <c r="T615" s="9"/>
      <c r="U615" s="9"/>
      <c r="V615" s="9"/>
      <c r="W615" s="9"/>
      <c r="X615" s="9"/>
      <c r="Y615" s="9"/>
      <c r="Z615" s="9"/>
    </row>
    <row r="616" spans="1:26" ht="13.5" customHeight="1">
      <c r="A616" s="293"/>
      <c r="B616" s="293"/>
      <c r="C616" s="293"/>
      <c r="D616" s="293"/>
      <c r="E616" s="293"/>
      <c r="F616" s="293"/>
      <c r="G616" s="9"/>
      <c r="H616" s="9"/>
      <c r="I616" s="9"/>
      <c r="J616" s="480"/>
      <c r="K616" s="9"/>
      <c r="L616" s="9"/>
      <c r="M616" s="9"/>
      <c r="N616" s="9"/>
      <c r="O616" s="8"/>
      <c r="P616" s="8"/>
      <c r="Q616" s="9"/>
      <c r="R616" s="10"/>
      <c r="S616" s="9"/>
      <c r="T616" s="9"/>
      <c r="U616" s="9"/>
      <c r="V616" s="9"/>
      <c r="W616" s="9"/>
      <c r="X616" s="9"/>
      <c r="Y616" s="9"/>
      <c r="Z616" s="9"/>
    </row>
    <row r="617" spans="1:26" ht="13.5" customHeight="1">
      <c r="A617" s="293"/>
      <c r="B617" s="293"/>
      <c r="C617" s="293"/>
      <c r="D617" s="293"/>
      <c r="E617" s="293"/>
      <c r="F617" s="293"/>
      <c r="G617" s="9"/>
      <c r="H617" s="9"/>
      <c r="I617" s="9"/>
      <c r="J617" s="480"/>
      <c r="K617" s="9"/>
      <c r="L617" s="9"/>
      <c r="M617" s="9"/>
      <c r="N617" s="9"/>
      <c r="O617" s="8"/>
      <c r="P617" s="8"/>
      <c r="Q617" s="9"/>
      <c r="R617" s="10"/>
      <c r="S617" s="9"/>
      <c r="T617" s="9"/>
      <c r="U617" s="9"/>
      <c r="V617" s="9"/>
      <c r="W617" s="9"/>
      <c r="X617" s="9"/>
      <c r="Y617" s="9"/>
      <c r="Z617" s="9"/>
    </row>
    <row r="618" spans="1:26" ht="13.5" customHeight="1">
      <c r="A618" s="293"/>
      <c r="B618" s="293"/>
      <c r="C618" s="293"/>
      <c r="D618" s="293"/>
      <c r="E618" s="293"/>
      <c r="F618" s="293"/>
      <c r="G618" s="9"/>
      <c r="H618" s="9"/>
      <c r="I618" s="9"/>
      <c r="J618" s="480"/>
      <c r="K618" s="9"/>
      <c r="L618" s="9"/>
      <c r="M618" s="9"/>
      <c r="N618" s="9"/>
      <c r="O618" s="8"/>
      <c r="P618" s="8"/>
      <c r="Q618" s="9"/>
      <c r="R618" s="10"/>
      <c r="S618" s="9"/>
      <c r="T618" s="9"/>
      <c r="U618" s="9"/>
      <c r="V618" s="9"/>
      <c r="W618" s="9"/>
      <c r="X618" s="9"/>
      <c r="Y618" s="9"/>
      <c r="Z618" s="9"/>
    </row>
    <row r="619" spans="1:26" ht="13.5" customHeight="1">
      <c r="A619" s="293"/>
      <c r="B619" s="293"/>
      <c r="C619" s="293"/>
      <c r="D619" s="293"/>
      <c r="E619" s="293"/>
      <c r="F619" s="293"/>
      <c r="G619" s="9"/>
      <c r="H619" s="9"/>
      <c r="I619" s="9"/>
      <c r="J619" s="480"/>
      <c r="K619" s="9"/>
      <c r="L619" s="9"/>
      <c r="M619" s="9"/>
      <c r="N619" s="9"/>
      <c r="O619" s="8"/>
      <c r="P619" s="8"/>
      <c r="Q619" s="9"/>
      <c r="R619" s="10"/>
      <c r="S619" s="9"/>
      <c r="T619" s="9"/>
      <c r="U619" s="9"/>
      <c r="V619" s="9"/>
      <c r="W619" s="9"/>
      <c r="X619" s="9"/>
      <c r="Y619" s="9"/>
      <c r="Z619" s="9"/>
    </row>
    <row r="620" spans="1:26" ht="13.5" customHeight="1">
      <c r="A620" s="293"/>
      <c r="B620" s="293"/>
      <c r="C620" s="293"/>
      <c r="D620" s="293"/>
      <c r="E620" s="293"/>
      <c r="F620" s="293"/>
      <c r="G620" s="9"/>
      <c r="H620" s="9"/>
      <c r="I620" s="9"/>
      <c r="J620" s="480"/>
      <c r="K620" s="9"/>
      <c r="L620" s="9"/>
      <c r="M620" s="9"/>
      <c r="N620" s="9"/>
      <c r="O620" s="8"/>
      <c r="P620" s="8"/>
      <c r="Q620" s="9"/>
      <c r="R620" s="10"/>
      <c r="S620" s="9"/>
      <c r="T620" s="9"/>
      <c r="U620" s="9"/>
      <c r="V620" s="9"/>
      <c r="W620" s="9"/>
      <c r="X620" s="9"/>
      <c r="Y620" s="9"/>
      <c r="Z620" s="9"/>
    </row>
    <row r="621" spans="1:26" ht="13.5" customHeight="1">
      <c r="A621" s="293"/>
      <c r="B621" s="293"/>
      <c r="C621" s="293"/>
      <c r="D621" s="293"/>
      <c r="E621" s="293"/>
      <c r="F621" s="293"/>
      <c r="G621" s="9"/>
      <c r="H621" s="9"/>
      <c r="I621" s="9"/>
      <c r="J621" s="480"/>
      <c r="K621" s="9"/>
      <c r="L621" s="9"/>
      <c r="M621" s="9"/>
      <c r="N621" s="9"/>
      <c r="O621" s="8"/>
      <c r="P621" s="8"/>
      <c r="Q621" s="9"/>
      <c r="R621" s="10"/>
      <c r="S621" s="9"/>
      <c r="T621" s="9"/>
      <c r="U621" s="9"/>
      <c r="V621" s="9"/>
      <c r="W621" s="9"/>
      <c r="X621" s="9"/>
      <c r="Y621" s="9"/>
      <c r="Z621" s="9"/>
    </row>
    <row r="622" spans="1:26" ht="13.5" customHeight="1">
      <c r="A622" s="293"/>
      <c r="B622" s="293"/>
      <c r="C622" s="293"/>
      <c r="D622" s="293"/>
      <c r="E622" s="293"/>
      <c r="F622" s="293"/>
      <c r="G622" s="9"/>
      <c r="H622" s="9"/>
      <c r="I622" s="9"/>
      <c r="J622" s="480"/>
      <c r="K622" s="9"/>
      <c r="L622" s="9"/>
      <c r="M622" s="9"/>
      <c r="N622" s="9"/>
      <c r="O622" s="8"/>
      <c r="P622" s="8"/>
      <c r="Q622" s="9"/>
      <c r="R622" s="10"/>
      <c r="S622" s="9"/>
      <c r="T622" s="9"/>
      <c r="U622" s="9"/>
      <c r="V622" s="9"/>
      <c r="W622" s="9"/>
      <c r="X622" s="9"/>
      <c r="Y622" s="9"/>
      <c r="Z622" s="9"/>
    </row>
    <row r="623" spans="1:26" ht="13.5" customHeight="1">
      <c r="A623" s="293"/>
      <c r="B623" s="293"/>
      <c r="C623" s="293"/>
      <c r="D623" s="293"/>
      <c r="E623" s="293"/>
      <c r="F623" s="293"/>
      <c r="G623" s="9"/>
      <c r="H623" s="9"/>
      <c r="I623" s="9"/>
      <c r="J623" s="480"/>
      <c r="K623" s="9"/>
      <c r="L623" s="9"/>
      <c r="M623" s="9"/>
      <c r="N623" s="9"/>
      <c r="O623" s="8"/>
      <c r="P623" s="8"/>
      <c r="Q623" s="9"/>
      <c r="R623" s="10"/>
      <c r="S623" s="9"/>
      <c r="T623" s="9"/>
      <c r="U623" s="9"/>
      <c r="V623" s="9"/>
      <c r="W623" s="9"/>
      <c r="X623" s="9"/>
      <c r="Y623" s="9"/>
      <c r="Z623" s="9"/>
    </row>
    <row r="624" spans="1:26" ht="13.5" customHeight="1">
      <c r="A624" s="293"/>
      <c r="B624" s="293"/>
      <c r="C624" s="293"/>
      <c r="D624" s="293"/>
      <c r="E624" s="293"/>
      <c r="F624" s="293"/>
      <c r="G624" s="9"/>
      <c r="H624" s="9"/>
      <c r="I624" s="9"/>
      <c r="J624" s="480"/>
      <c r="K624" s="9"/>
      <c r="L624" s="9"/>
      <c r="M624" s="9"/>
      <c r="N624" s="9"/>
      <c r="O624" s="8"/>
      <c r="P624" s="8"/>
      <c r="Q624" s="9"/>
      <c r="R624" s="10"/>
      <c r="S624" s="9"/>
      <c r="T624" s="9"/>
      <c r="U624" s="9"/>
      <c r="V624" s="9"/>
      <c r="W624" s="9"/>
      <c r="X624" s="9"/>
      <c r="Y624" s="9"/>
      <c r="Z624" s="9"/>
    </row>
    <row r="625" spans="1:26" ht="13.5" customHeight="1">
      <c r="A625" s="293"/>
      <c r="B625" s="293"/>
      <c r="C625" s="293"/>
      <c r="D625" s="293"/>
      <c r="E625" s="293"/>
      <c r="F625" s="293"/>
      <c r="G625" s="9"/>
      <c r="H625" s="9"/>
      <c r="I625" s="9"/>
      <c r="J625" s="480"/>
      <c r="K625" s="9"/>
      <c r="L625" s="9"/>
      <c r="M625" s="9"/>
      <c r="N625" s="9"/>
      <c r="O625" s="8"/>
      <c r="P625" s="8"/>
      <c r="Q625" s="9"/>
      <c r="R625" s="10"/>
      <c r="S625" s="9"/>
      <c r="T625" s="9"/>
      <c r="U625" s="9"/>
      <c r="V625" s="9"/>
      <c r="W625" s="9"/>
      <c r="X625" s="9"/>
      <c r="Y625" s="9"/>
      <c r="Z625" s="9"/>
    </row>
    <row r="626" spans="1:26" ht="13.5" customHeight="1">
      <c r="A626" s="293"/>
      <c r="B626" s="293"/>
      <c r="C626" s="293"/>
      <c r="D626" s="293"/>
      <c r="E626" s="293"/>
      <c r="F626" s="293"/>
      <c r="G626" s="9"/>
      <c r="H626" s="9"/>
      <c r="I626" s="9"/>
      <c r="J626" s="480"/>
      <c r="K626" s="9"/>
      <c r="L626" s="9"/>
      <c r="M626" s="9"/>
      <c r="N626" s="9"/>
      <c r="O626" s="8"/>
      <c r="P626" s="8"/>
      <c r="Q626" s="9"/>
      <c r="R626" s="10"/>
      <c r="S626" s="9"/>
      <c r="T626" s="9"/>
      <c r="U626" s="9"/>
      <c r="V626" s="9"/>
      <c r="W626" s="9"/>
      <c r="X626" s="9"/>
      <c r="Y626" s="9"/>
      <c r="Z626" s="9"/>
    </row>
    <row r="627" spans="1:26" ht="13.5" customHeight="1">
      <c r="A627" s="293"/>
      <c r="B627" s="293"/>
      <c r="C627" s="293"/>
      <c r="D627" s="293"/>
      <c r="E627" s="293"/>
      <c r="F627" s="293"/>
      <c r="G627" s="9"/>
      <c r="H627" s="9"/>
      <c r="I627" s="9"/>
      <c r="J627" s="480"/>
      <c r="K627" s="9"/>
      <c r="L627" s="9"/>
      <c r="M627" s="9"/>
      <c r="N627" s="9"/>
      <c r="O627" s="8"/>
      <c r="P627" s="8"/>
      <c r="Q627" s="9"/>
      <c r="R627" s="10"/>
      <c r="S627" s="9"/>
      <c r="T627" s="9"/>
      <c r="U627" s="9"/>
      <c r="V627" s="9"/>
      <c r="W627" s="9"/>
      <c r="X627" s="9"/>
      <c r="Y627" s="9"/>
      <c r="Z627" s="9"/>
    </row>
    <row r="628" spans="1:26" ht="13.5" customHeight="1">
      <c r="A628" s="293"/>
      <c r="B628" s="293"/>
      <c r="C628" s="293"/>
      <c r="D628" s="293"/>
      <c r="E628" s="293"/>
      <c r="F628" s="293"/>
      <c r="G628" s="9"/>
      <c r="H628" s="9"/>
      <c r="I628" s="9"/>
      <c r="J628" s="480"/>
      <c r="K628" s="9"/>
      <c r="L628" s="9"/>
      <c r="M628" s="9"/>
      <c r="N628" s="9"/>
      <c r="O628" s="8"/>
      <c r="P628" s="8"/>
      <c r="Q628" s="9"/>
      <c r="R628" s="10"/>
      <c r="S628" s="9"/>
      <c r="T628" s="9"/>
      <c r="U628" s="9"/>
      <c r="V628" s="9"/>
      <c r="W628" s="9"/>
      <c r="X628" s="9"/>
      <c r="Y628" s="9"/>
      <c r="Z628" s="9"/>
    </row>
    <row r="629" spans="1:26" ht="13.5" customHeight="1">
      <c r="A629" s="293"/>
      <c r="B629" s="293"/>
      <c r="C629" s="293"/>
      <c r="D629" s="293"/>
      <c r="E629" s="293"/>
      <c r="F629" s="293"/>
      <c r="G629" s="9"/>
      <c r="H629" s="9"/>
      <c r="I629" s="9"/>
      <c r="J629" s="480"/>
      <c r="K629" s="9"/>
      <c r="L629" s="9"/>
      <c r="M629" s="9"/>
      <c r="N629" s="9"/>
      <c r="O629" s="8"/>
      <c r="P629" s="8"/>
      <c r="Q629" s="9"/>
      <c r="R629" s="10"/>
      <c r="S629" s="9"/>
      <c r="T629" s="9"/>
      <c r="U629" s="9"/>
      <c r="V629" s="9"/>
      <c r="W629" s="9"/>
      <c r="X629" s="9"/>
      <c r="Y629" s="9"/>
      <c r="Z629" s="9"/>
    </row>
    <row r="630" spans="1:26" ht="13.5" customHeight="1">
      <c r="A630" s="293"/>
      <c r="B630" s="293"/>
      <c r="C630" s="293"/>
      <c r="D630" s="293"/>
      <c r="E630" s="293"/>
      <c r="F630" s="293"/>
      <c r="G630" s="9"/>
      <c r="H630" s="9"/>
      <c r="I630" s="9"/>
      <c r="J630" s="480"/>
      <c r="K630" s="9"/>
      <c r="L630" s="9"/>
      <c r="M630" s="9"/>
      <c r="N630" s="9"/>
      <c r="O630" s="8"/>
      <c r="P630" s="8"/>
      <c r="Q630" s="9"/>
      <c r="R630" s="10"/>
      <c r="S630" s="9"/>
      <c r="T630" s="9"/>
      <c r="U630" s="9"/>
      <c r="V630" s="9"/>
      <c r="W630" s="9"/>
      <c r="X630" s="9"/>
      <c r="Y630" s="9"/>
      <c r="Z630" s="9"/>
    </row>
    <row r="631" spans="1:26" ht="13.5" customHeight="1">
      <c r="A631" s="293"/>
      <c r="B631" s="293"/>
      <c r="C631" s="293"/>
      <c r="D631" s="293"/>
      <c r="E631" s="293"/>
      <c r="F631" s="293"/>
      <c r="G631" s="9"/>
      <c r="H631" s="9"/>
      <c r="I631" s="9"/>
      <c r="J631" s="480"/>
      <c r="K631" s="9"/>
      <c r="L631" s="9"/>
      <c r="M631" s="9"/>
      <c r="N631" s="9"/>
      <c r="O631" s="8"/>
      <c r="P631" s="8"/>
      <c r="Q631" s="9"/>
      <c r="R631" s="10"/>
      <c r="S631" s="9"/>
      <c r="T631" s="9"/>
      <c r="U631" s="9"/>
      <c r="V631" s="9"/>
      <c r="W631" s="9"/>
      <c r="X631" s="9"/>
      <c r="Y631" s="9"/>
      <c r="Z631" s="9"/>
    </row>
    <row r="632" spans="1:26" ht="13.5" customHeight="1">
      <c r="A632" s="293"/>
      <c r="B632" s="293"/>
      <c r="C632" s="293"/>
      <c r="D632" s="293"/>
      <c r="E632" s="293"/>
      <c r="F632" s="293"/>
      <c r="G632" s="9"/>
      <c r="H632" s="9"/>
      <c r="I632" s="9"/>
      <c r="J632" s="480"/>
      <c r="K632" s="9"/>
      <c r="L632" s="9"/>
      <c r="M632" s="9"/>
      <c r="N632" s="9"/>
      <c r="O632" s="8"/>
      <c r="P632" s="8"/>
      <c r="Q632" s="9"/>
      <c r="R632" s="10"/>
      <c r="S632" s="9"/>
      <c r="T632" s="9"/>
      <c r="U632" s="9"/>
      <c r="V632" s="9"/>
      <c r="W632" s="9"/>
      <c r="X632" s="9"/>
      <c r="Y632" s="9"/>
      <c r="Z632" s="9"/>
    </row>
    <row r="633" spans="1:26" ht="13.5" customHeight="1">
      <c r="A633" s="293"/>
      <c r="B633" s="293"/>
      <c r="C633" s="293"/>
      <c r="D633" s="293"/>
      <c r="E633" s="293"/>
      <c r="F633" s="293"/>
      <c r="G633" s="9"/>
      <c r="H633" s="9"/>
      <c r="I633" s="9"/>
      <c r="J633" s="480"/>
      <c r="K633" s="9"/>
      <c r="L633" s="9"/>
      <c r="M633" s="9"/>
      <c r="N633" s="9"/>
      <c r="O633" s="8"/>
      <c r="P633" s="8"/>
      <c r="Q633" s="9"/>
      <c r="R633" s="10"/>
      <c r="S633" s="9"/>
      <c r="T633" s="9"/>
      <c r="U633" s="9"/>
      <c r="V633" s="9"/>
      <c r="W633" s="9"/>
      <c r="X633" s="9"/>
      <c r="Y633" s="9"/>
      <c r="Z633" s="9"/>
    </row>
    <row r="634" spans="1:26" ht="13.5" customHeight="1">
      <c r="A634" s="293"/>
      <c r="B634" s="293"/>
      <c r="C634" s="293"/>
      <c r="D634" s="293"/>
      <c r="E634" s="293"/>
      <c r="F634" s="293"/>
      <c r="G634" s="9"/>
      <c r="H634" s="9"/>
      <c r="I634" s="9"/>
      <c r="J634" s="480"/>
      <c r="K634" s="9"/>
      <c r="L634" s="9"/>
      <c r="M634" s="9"/>
      <c r="N634" s="9"/>
      <c r="O634" s="8"/>
      <c r="P634" s="8"/>
      <c r="Q634" s="9"/>
      <c r="R634" s="10"/>
      <c r="S634" s="9"/>
      <c r="T634" s="9"/>
      <c r="U634" s="9"/>
      <c r="V634" s="9"/>
      <c r="W634" s="9"/>
      <c r="X634" s="9"/>
      <c r="Y634" s="9"/>
      <c r="Z634" s="9"/>
    </row>
    <row r="635" spans="1:26" ht="13.5" customHeight="1">
      <c r="A635" s="293"/>
      <c r="B635" s="293"/>
      <c r="C635" s="293"/>
      <c r="D635" s="293"/>
      <c r="E635" s="293"/>
      <c r="F635" s="293"/>
      <c r="G635" s="9"/>
      <c r="H635" s="9"/>
      <c r="I635" s="9"/>
      <c r="J635" s="480"/>
      <c r="K635" s="9"/>
      <c r="L635" s="9"/>
      <c r="M635" s="9"/>
      <c r="N635" s="9"/>
      <c r="O635" s="8"/>
      <c r="P635" s="8"/>
      <c r="Q635" s="9"/>
      <c r="R635" s="10"/>
      <c r="S635" s="9"/>
      <c r="T635" s="9"/>
      <c r="U635" s="9"/>
      <c r="V635" s="9"/>
      <c r="W635" s="9"/>
      <c r="X635" s="9"/>
      <c r="Y635" s="9"/>
      <c r="Z635" s="9"/>
    </row>
    <row r="636" spans="1:26" ht="13.5" customHeight="1">
      <c r="A636" s="293"/>
      <c r="B636" s="293"/>
      <c r="C636" s="293"/>
      <c r="D636" s="293"/>
      <c r="E636" s="293"/>
      <c r="F636" s="293"/>
      <c r="G636" s="9"/>
      <c r="H636" s="9"/>
      <c r="I636" s="9"/>
      <c r="J636" s="480"/>
      <c r="K636" s="9"/>
      <c r="L636" s="9"/>
      <c r="M636" s="9"/>
      <c r="N636" s="9"/>
      <c r="O636" s="8"/>
      <c r="P636" s="8"/>
      <c r="Q636" s="9"/>
      <c r="R636" s="10"/>
      <c r="S636" s="9"/>
      <c r="T636" s="9"/>
      <c r="U636" s="9"/>
      <c r="V636" s="9"/>
      <c r="W636" s="9"/>
      <c r="X636" s="9"/>
      <c r="Y636" s="9"/>
      <c r="Z636" s="9"/>
    </row>
    <row r="637" spans="1:26" ht="13.5" customHeight="1">
      <c r="A637" s="293"/>
      <c r="B637" s="293"/>
      <c r="C637" s="293"/>
      <c r="D637" s="293"/>
      <c r="E637" s="293"/>
      <c r="F637" s="293"/>
      <c r="G637" s="9"/>
      <c r="H637" s="9"/>
      <c r="I637" s="9"/>
      <c r="J637" s="480"/>
      <c r="K637" s="9"/>
      <c r="L637" s="9"/>
      <c r="M637" s="9"/>
      <c r="N637" s="9"/>
      <c r="O637" s="8"/>
      <c r="P637" s="8"/>
      <c r="Q637" s="9"/>
      <c r="R637" s="10"/>
      <c r="S637" s="9"/>
      <c r="T637" s="9"/>
      <c r="U637" s="9"/>
      <c r="V637" s="9"/>
      <c r="W637" s="9"/>
      <c r="X637" s="9"/>
      <c r="Y637" s="9"/>
      <c r="Z637" s="9"/>
    </row>
    <row r="638" spans="1:26" ht="13.5" customHeight="1">
      <c r="A638" s="293"/>
      <c r="B638" s="293"/>
      <c r="C638" s="293"/>
      <c r="D638" s="293"/>
      <c r="E638" s="293"/>
      <c r="F638" s="293"/>
      <c r="G638" s="9"/>
      <c r="H638" s="9"/>
      <c r="I638" s="9"/>
      <c r="J638" s="480"/>
      <c r="K638" s="9"/>
      <c r="L638" s="9"/>
      <c r="M638" s="9"/>
      <c r="N638" s="9"/>
      <c r="O638" s="8"/>
      <c r="P638" s="8"/>
      <c r="Q638" s="9"/>
      <c r="R638" s="10"/>
      <c r="S638" s="9"/>
      <c r="T638" s="9"/>
      <c r="U638" s="9"/>
      <c r="V638" s="9"/>
      <c r="W638" s="9"/>
      <c r="X638" s="9"/>
      <c r="Y638" s="9"/>
      <c r="Z638" s="9"/>
    </row>
    <row r="639" spans="1:26" ht="13.5" customHeight="1">
      <c r="A639" s="293"/>
      <c r="B639" s="293"/>
      <c r="C639" s="293"/>
      <c r="D639" s="293"/>
      <c r="E639" s="293"/>
      <c r="F639" s="293"/>
      <c r="G639" s="9"/>
      <c r="H639" s="9"/>
      <c r="I639" s="9"/>
      <c r="J639" s="480"/>
      <c r="K639" s="9"/>
      <c r="L639" s="9"/>
      <c r="M639" s="9"/>
      <c r="N639" s="9"/>
      <c r="O639" s="8"/>
      <c r="P639" s="8"/>
      <c r="Q639" s="9"/>
      <c r="R639" s="10"/>
      <c r="S639" s="9"/>
      <c r="T639" s="9"/>
      <c r="U639" s="9"/>
      <c r="V639" s="9"/>
      <c r="W639" s="9"/>
      <c r="X639" s="9"/>
      <c r="Y639" s="9"/>
      <c r="Z639" s="9"/>
    </row>
    <row r="640" spans="1:26" ht="13.5" customHeight="1">
      <c r="A640" s="293"/>
      <c r="B640" s="293"/>
      <c r="C640" s="293"/>
      <c r="D640" s="293"/>
      <c r="E640" s="293"/>
      <c r="F640" s="293"/>
      <c r="G640" s="9"/>
      <c r="H640" s="9"/>
      <c r="I640" s="9"/>
      <c r="J640" s="480"/>
      <c r="K640" s="9"/>
      <c r="L640" s="9"/>
      <c r="M640" s="9"/>
      <c r="N640" s="9"/>
      <c r="O640" s="8"/>
      <c r="P640" s="8"/>
      <c r="Q640" s="9"/>
      <c r="R640" s="10"/>
      <c r="S640" s="9"/>
      <c r="T640" s="9"/>
      <c r="U640" s="9"/>
      <c r="V640" s="9"/>
      <c r="W640" s="9"/>
      <c r="X640" s="9"/>
      <c r="Y640" s="9"/>
      <c r="Z640" s="9"/>
    </row>
    <row r="641" spans="1:26" ht="13.5" customHeight="1">
      <c r="A641" s="293"/>
      <c r="B641" s="293"/>
      <c r="C641" s="293"/>
      <c r="D641" s="293"/>
      <c r="E641" s="293"/>
      <c r="F641" s="293"/>
      <c r="G641" s="9"/>
      <c r="H641" s="9"/>
      <c r="I641" s="9"/>
      <c r="J641" s="480"/>
      <c r="K641" s="9"/>
      <c r="L641" s="9"/>
      <c r="M641" s="9"/>
      <c r="N641" s="9"/>
      <c r="O641" s="8"/>
      <c r="P641" s="8"/>
      <c r="Q641" s="9"/>
      <c r="R641" s="10"/>
      <c r="S641" s="9"/>
      <c r="T641" s="9"/>
      <c r="U641" s="9"/>
      <c r="V641" s="9"/>
      <c r="W641" s="9"/>
      <c r="X641" s="9"/>
      <c r="Y641" s="9"/>
      <c r="Z641" s="9"/>
    </row>
    <row r="642" spans="1:26" ht="13.5" customHeight="1">
      <c r="A642" s="293"/>
      <c r="B642" s="293"/>
      <c r="C642" s="293"/>
      <c r="D642" s="293"/>
      <c r="E642" s="293"/>
      <c r="F642" s="293"/>
      <c r="G642" s="9"/>
      <c r="H642" s="9"/>
      <c r="I642" s="9"/>
      <c r="J642" s="480"/>
      <c r="K642" s="9"/>
      <c r="L642" s="9"/>
      <c r="M642" s="9"/>
      <c r="N642" s="9"/>
      <c r="O642" s="8"/>
      <c r="P642" s="8"/>
      <c r="Q642" s="9"/>
      <c r="R642" s="10"/>
      <c r="S642" s="9"/>
      <c r="T642" s="9"/>
      <c r="U642" s="9"/>
      <c r="V642" s="9"/>
      <c r="W642" s="9"/>
      <c r="X642" s="9"/>
      <c r="Y642" s="9"/>
      <c r="Z642" s="9"/>
    </row>
    <row r="643" spans="1:26" ht="13.5" customHeight="1">
      <c r="A643" s="293"/>
      <c r="B643" s="293"/>
      <c r="C643" s="293"/>
      <c r="D643" s="293"/>
      <c r="E643" s="293"/>
      <c r="F643" s="293"/>
      <c r="G643" s="9"/>
      <c r="H643" s="9"/>
      <c r="I643" s="9"/>
      <c r="J643" s="480"/>
      <c r="K643" s="9"/>
      <c r="L643" s="9"/>
      <c r="M643" s="9"/>
      <c r="N643" s="9"/>
      <c r="O643" s="8"/>
      <c r="P643" s="8"/>
      <c r="Q643" s="9"/>
      <c r="R643" s="10"/>
      <c r="S643" s="9"/>
      <c r="T643" s="9"/>
      <c r="U643" s="9"/>
      <c r="V643" s="9"/>
      <c r="W643" s="9"/>
      <c r="X643" s="9"/>
      <c r="Y643" s="9"/>
      <c r="Z643" s="9"/>
    </row>
    <row r="644" spans="1:26" ht="13.5" customHeight="1">
      <c r="A644" s="293"/>
      <c r="B644" s="293"/>
      <c r="C644" s="293"/>
      <c r="D644" s="293"/>
      <c r="E644" s="293"/>
      <c r="F644" s="293"/>
      <c r="G644" s="9"/>
      <c r="H644" s="9"/>
      <c r="I644" s="9"/>
      <c r="J644" s="480"/>
      <c r="K644" s="9"/>
      <c r="L644" s="9"/>
      <c r="M644" s="9"/>
      <c r="N644" s="9"/>
      <c r="O644" s="8"/>
      <c r="P644" s="8"/>
      <c r="Q644" s="9"/>
      <c r="R644" s="10"/>
      <c r="S644" s="9"/>
      <c r="T644" s="9"/>
      <c r="U644" s="9"/>
      <c r="V644" s="9"/>
      <c r="W644" s="9"/>
      <c r="X644" s="9"/>
      <c r="Y644" s="9"/>
      <c r="Z644" s="9"/>
    </row>
    <row r="645" spans="1:26" ht="13.5" customHeight="1">
      <c r="A645" s="293"/>
      <c r="B645" s="293"/>
      <c r="C645" s="293"/>
      <c r="D645" s="293"/>
      <c r="E645" s="293"/>
      <c r="F645" s="293"/>
      <c r="G645" s="9"/>
      <c r="H645" s="9"/>
      <c r="I645" s="9"/>
      <c r="J645" s="480"/>
      <c r="K645" s="9"/>
      <c r="L645" s="9"/>
      <c r="M645" s="9"/>
      <c r="N645" s="9"/>
      <c r="O645" s="8"/>
      <c r="P645" s="8"/>
      <c r="Q645" s="9"/>
      <c r="R645" s="10"/>
      <c r="S645" s="9"/>
      <c r="T645" s="9"/>
      <c r="U645" s="9"/>
      <c r="V645" s="9"/>
      <c r="W645" s="9"/>
      <c r="X645" s="9"/>
      <c r="Y645" s="9"/>
      <c r="Z645" s="9"/>
    </row>
    <row r="646" spans="1:26" ht="13.5" customHeight="1">
      <c r="A646" s="293"/>
      <c r="B646" s="293"/>
      <c r="C646" s="293"/>
      <c r="D646" s="293"/>
      <c r="E646" s="293"/>
      <c r="F646" s="293"/>
      <c r="G646" s="9"/>
      <c r="H646" s="9"/>
      <c r="I646" s="9"/>
      <c r="J646" s="480"/>
      <c r="K646" s="9"/>
      <c r="L646" s="9"/>
      <c r="M646" s="9"/>
      <c r="N646" s="9"/>
      <c r="O646" s="8"/>
      <c r="P646" s="8"/>
      <c r="Q646" s="9"/>
      <c r="R646" s="10"/>
      <c r="S646" s="9"/>
      <c r="T646" s="9"/>
      <c r="U646" s="9"/>
      <c r="V646" s="9"/>
      <c r="W646" s="9"/>
      <c r="X646" s="9"/>
      <c r="Y646" s="9"/>
      <c r="Z646" s="9"/>
    </row>
    <row r="647" spans="1:26" ht="13.5" customHeight="1">
      <c r="A647" s="293"/>
      <c r="B647" s="293"/>
      <c r="C647" s="293"/>
      <c r="D647" s="293"/>
      <c r="E647" s="293"/>
      <c r="F647" s="293"/>
      <c r="G647" s="9"/>
      <c r="H647" s="9"/>
      <c r="I647" s="9"/>
      <c r="J647" s="480"/>
      <c r="K647" s="9"/>
      <c r="L647" s="9"/>
      <c r="M647" s="9"/>
      <c r="N647" s="9"/>
      <c r="O647" s="8"/>
      <c r="P647" s="8"/>
      <c r="Q647" s="9"/>
      <c r="R647" s="10"/>
      <c r="S647" s="9"/>
      <c r="T647" s="9"/>
      <c r="U647" s="9"/>
      <c r="V647" s="9"/>
      <c r="W647" s="9"/>
      <c r="X647" s="9"/>
      <c r="Y647" s="9"/>
      <c r="Z647" s="9"/>
    </row>
    <row r="648" spans="1:26" ht="13.5" customHeight="1">
      <c r="A648" s="293"/>
      <c r="B648" s="293"/>
      <c r="C648" s="293"/>
      <c r="D648" s="293"/>
      <c r="E648" s="293"/>
      <c r="F648" s="293"/>
      <c r="G648" s="9"/>
      <c r="H648" s="9"/>
      <c r="I648" s="9"/>
      <c r="J648" s="480"/>
      <c r="K648" s="9"/>
      <c r="L648" s="9"/>
      <c r="M648" s="9"/>
      <c r="N648" s="9"/>
      <c r="O648" s="8"/>
      <c r="P648" s="8"/>
      <c r="Q648" s="9"/>
      <c r="R648" s="10"/>
      <c r="S648" s="9"/>
      <c r="T648" s="9"/>
      <c r="U648" s="9"/>
      <c r="V648" s="9"/>
      <c r="W648" s="9"/>
      <c r="X648" s="9"/>
      <c r="Y648" s="9"/>
      <c r="Z648" s="9"/>
    </row>
    <row r="649" spans="1:26" ht="13.5" customHeight="1">
      <c r="A649" s="293"/>
      <c r="B649" s="293"/>
      <c r="C649" s="293"/>
      <c r="D649" s="293"/>
      <c r="E649" s="293"/>
      <c r="F649" s="293"/>
      <c r="G649" s="9"/>
      <c r="H649" s="9"/>
      <c r="I649" s="9"/>
      <c r="J649" s="480"/>
      <c r="K649" s="9"/>
      <c r="L649" s="9"/>
      <c r="M649" s="9"/>
      <c r="N649" s="9"/>
      <c r="O649" s="8"/>
      <c r="P649" s="8"/>
      <c r="Q649" s="9"/>
      <c r="R649" s="10"/>
      <c r="S649" s="9"/>
      <c r="T649" s="9"/>
      <c r="U649" s="9"/>
      <c r="V649" s="9"/>
      <c r="W649" s="9"/>
      <c r="X649" s="9"/>
      <c r="Y649" s="9"/>
      <c r="Z649" s="9"/>
    </row>
    <row r="650" spans="1:26" ht="13.5" customHeight="1">
      <c r="A650" s="293"/>
      <c r="B650" s="293"/>
      <c r="C650" s="293"/>
      <c r="D650" s="293"/>
      <c r="E650" s="293"/>
      <c r="F650" s="293"/>
      <c r="G650" s="9"/>
      <c r="H650" s="9"/>
      <c r="I650" s="9"/>
      <c r="J650" s="480"/>
      <c r="K650" s="9"/>
      <c r="L650" s="9"/>
      <c r="M650" s="9"/>
      <c r="N650" s="9"/>
      <c r="O650" s="8"/>
      <c r="P650" s="8"/>
      <c r="Q650" s="9"/>
      <c r="R650" s="10"/>
      <c r="S650" s="9"/>
      <c r="T650" s="9"/>
      <c r="U650" s="9"/>
      <c r="V650" s="9"/>
      <c r="W650" s="9"/>
      <c r="X650" s="9"/>
      <c r="Y650" s="9"/>
      <c r="Z650" s="9"/>
    </row>
    <row r="651" spans="1:26" ht="13.5" customHeight="1">
      <c r="A651" s="293"/>
      <c r="B651" s="293"/>
      <c r="C651" s="293"/>
      <c r="D651" s="293"/>
      <c r="E651" s="293"/>
      <c r="F651" s="293"/>
      <c r="G651" s="9"/>
      <c r="H651" s="9"/>
      <c r="I651" s="9"/>
      <c r="J651" s="480"/>
      <c r="K651" s="9"/>
      <c r="L651" s="9"/>
      <c r="M651" s="9"/>
      <c r="N651" s="9"/>
      <c r="O651" s="8"/>
      <c r="P651" s="8"/>
      <c r="Q651" s="9"/>
      <c r="R651" s="10"/>
      <c r="S651" s="9"/>
      <c r="T651" s="9"/>
      <c r="U651" s="9"/>
      <c r="V651" s="9"/>
      <c r="W651" s="9"/>
      <c r="X651" s="9"/>
      <c r="Y651" s="9"/>
      <c r="Z651" s="9"/>
    </row>
    <row r="652" spans="1:26" ht="13.5" customHeight="1">
      <c r="A652" s="293"/>
      <c r="B652" s="293"/>
      <c r="C652" s="293"/>
      <c r="D652" s="293"/>
      <c r="E652" s="293"/>
      <c r="F652" s="293"/>
      <c r="G652" s="9"/>
      <c r="H652" s="9"/>
      <c r="I652" s="9"/>
      <c r="J652" s="480"/>
      <c r="K652" s="9"/>
      <c r="L652" s="9"/>
      <c r="M652" s="9"/>
      <c r="N652" s="9"/>
      <c r="O652" s="8"/>
      <c r="P652" s="8"/>
      <c r="Q652" s="9"/>
      <c r="R652" s="10"/>
      <c r="S652" s="9"/>
      <c r="T652" s="9"/>
      <c r="U652" s="9"/>
      <c r="V652" s="9"/>
      <c r="W652" s="9"/>
      <c r="X652" s="9"/>
      <c r="Y652" s="9"/>
      <c r="Z652" s="9"/>
    </row>
    <row r="653" spans="1:26" ht="13.5" customHeight="1">
      <c r="A653" s="293"/>
      <c r="B653" s="293"/>
      <c r="C653" s="293"/>
      <c r="D653" s="293"/>
      <c r="E653" s="293"/>
      <c r="F653" s="293"/>
      <c r="G653" s="9"/>
      <c r="H653" s="9"/>
      <c r="I653" s="9"/>
      <c r="J653" s="480"/>
      <c r="K653" s="9"/>
      <c r="L653" s="9"/>
      <c r="M653" s="9"/>
      <c r="N653" s="9"/>
      <c r="O653" s="8"/>
      <c r="P653" s="8"/>
      <c r="Q653" s="9"/>
      <c r="R653" s="10"/>
      <c r="S653" s="9"/>
      <c r="T653" s="9"/>
      <c r="U653" s="9"/>
      <c r="V653" s="9"/>
      <c r="W653" s="9"/>
      <c r="X653" s="9"/>
      <c r="Y653" s="9"/>
      <c r="Z653" s="9"/>
    </row>
    <row r="654" spans="1:26" ht="13.5" customHeight="1">
      <c r="A654" s="293"/>
      <c r="B654" s="293"/>
      <c r="C654" s="293"/>
      <c r="D654" s="293"/>
      <c r="E654" s="293"/>
      <c r="F654" s="293"/>
      <c r="G654" s="9"/>
      <c r="H654" s="9"/>
      <c r="I654" s="9"/>
      <c r="J654" s="480"/>
      <c r="K654" s="9"/>
      <c r="L654" s="9"/>
      <c r="M654" s="9"/>
      <c r="N654" s="9"/>
      <c r="O654" s="8"/>
      <c r="P654" s="8"/>
      <c r="Q654" s="9"/>
      <c r="R654" s="10"/>
      <c r="S654" s="9"/>
      <c r="T654" s="9"/>
      <c r="U654" s="9"/>
      <c r="V654" s="9"/>
      <c r="W654" s="9"/>
      <c r="X654" s="9"/>
      <c r="Y654" s="9"/>
      <c r="Z654" s="9"/>
    </row>
    <row r="655" spans="1:26" ht="13.5" customHeight="1">
      <c r="A655" s="293"/>
      <c r="B655" s="293"/>
      <c r="C655" s="293"/>
      <c r="D655" s="293"/>
      <c r="E655" s="293"/>
      <c r="F655" s="293"/>
      <c r="G655" s="9"/>
      <c r="H655" s="9"/>
      <c r="I655" s="9"/>
      <c r="J655" s="480"/>
      <c r="K655" s="9"/>
      <c r="L655" s="9"/>
      <c r="M655" s="9"/>
      <c r="N655" s="9"/>
      <c r="O655" s="8"/>
      <c r="P655" s="8"/>
      <c r="Q655" s="9"/>
      <c r="R655" s="10"/>
      <c r="S655" s="9"/>
      <c r="T655" s="9"/>
      <c r="U655" s="9"/>
      <c r="V655" s="9"/>
      <c r="W655" s="9"/>
      <c r="X655" s="9"/>
      <c r="Y655" s="9"/>
      <c r="Z655" s="9"/>
    </row>
    <row r="656" spans="1:26" ht="13.5" customHeight="1">
      <c r="A656" s="293"/>
      <c r="B656" s="293"/>
      <c r="C656" s="293"/>
      <c r="D656" s="293"/>
      <c r="E656" s="293"/>
      <c r="F656" s="293"/>
      <c r="G656" s="9"/>
      <c r="H656" s="9"/>
      <c r="I656" s="9"/>
      <c r="J656" s="480"/>
      <c r="K656" s="9"/>
      <c r="L656" s="9"/>
      <c r="M656" s="9"/>
      <c r="N656" s="9"/>
      <c r="O656" s="8"/>
      <c r="P656" s="8"/>
      <c r="Q656" s="9"/>
      <c r="R656" s="10"/>
      <c r="S656" s="9"/>
      <c r="T656" s="9"/>
      <c r="U656" s="9"/>
      <c r="V656" s="9"/>
      <c r="W656" s="9"/>
      <c r="X656" s="9"/>
      <c r="Y656" s="9"/>
      <c r="Z656" s="9"/>
    </row>
    <row r="657" spans="1:26" ht="13.5" customHeight="1">
      <c r="A657" s="293"/>
      <c r="B657" s="293"/>
      <c r="C657" s="293"/>
      <c r="D657" s="293"/>
      <c r="E657" s="293"/>
      <c r="F657" s="293"/>
      <c r="G657" s="9"/>
      <c r="H657" s="9"/>
      <c r="I657" s="9"/>
      <c r="J657" s="480"/>
      <c r="K657" s="9"/>
      <c r="L657" s="9"/>
      <c r="M657" s="9"/>
      <c r="N657" s="9"/>
      <c r="O657" s="8"/>
      <c r="P657" s="8"/>
      <c r="Q657" s="9"/>
      <c r="R657" s="10"/>
      <c r="S657" s="9"/>
      <c r="T657" s="9"/>
      <c r="U657" s="9"/>
      <c r="V657" s="9"/>
      <c r="W657" s="9"/>
      <c r="X657" s="9"/>
      <c r="Y657" s="9"/>
      <c r="Z657" s="9"/>
    </row>
    <row r="658" spans="1:26" ht="13.5" customHeight="1">
      <c r="A658" s="293"/>
      <c r="B658" s="293"/>
      <c r="C658" s="293"/>
      <c r="D658" s="293"/>
      <c r="E658" s="293"/>
      <c r="F658" s="293"/>
      <c r="G658" s="9"/>
      <c r="H658" s="9"/>
      <c r="I658" s="9"/>
      <c r="J658" s="480"/>
      <c r="K658" s="9"/>
      <c r="L658" s="9"/>
      <c r="M658" s="9"/>
      <c r="N658" s="9"/>
      <c r="O658" s="8"/>
      <c r="P658" s="8"/>
      <c r="Q658" s="9"/>
      <c r="R658" s="10"/>
      <c r="S658" s="9"/>
      <c r="T658" s="9"/>
      <c r="U658" s="9"/>
      <c r="V658" s="9"/>
      <c r="W658" s="9"/>
      <c r="X658" s="9"/>
      <c r="Y658" s="9"/>
      <c r="Z658" s="9"/>
    </row>
    <row r="659" spans="1:26" ht="13.5" customHeight="1">
      <c r="A659" s="293"/>
      <c r="B659" s="293"/>
      <c r="C659" s="293"/>
      <c r="D659" s="293"/>
      <c r="E659" s="293"/>
      <c r="F659" s="293"/>
      <c r="G659" s="9"/>
      <c r="H659" s="9"/>
      <c r="I659" s="9"/>
      <c r="J659" s="480"/>
      <c r="K659" s="9"/>
      <c r="L659" s="9"/>
      <c r="M659" s="9"/>
      <c r="N659" s="9"/>
      <c r="O659" s="8"/>
      <c r="P659" s="8"/>
      <c r="Q659" s="9"/>
      <c r="R659" s="10"/>
      <c r="S659" s="9"/>
      <c r="T659" s="9"/>
      <c r="U659" s="9"/>
      <c r="V659" s="9"/>
      <c r="W659" s="9"/>
      <c r="X659" s="9"/>
      <c r="Y659" s="9"/>
      <c r="Z659" s="9"/>
    </row>
    <row r="660" spans="1:26" ht="13.5" customHeight="1">
      <c r="A660" s="293"/>
      <c r="B660" s="293"/>
      <c r="C660" s="293"/>
      <c r="D660" s="293"/>
      <c r="E660" s="293"/>
      <c r="F660" s="293"/>
      <c r="G660" s="9"/>
      <c r="H660" s="9"/>
      <c r="I660" s="9"/>
      <c r="J660" s="480"/>
      <c r="K660" s="9"/>
      <c r="L660" s="9"/>
      <c r="M660" s="9"/>
      <c r="N660" s="9"/>
      <c r="O660" s="8"/>
      <c r="P660" s="8"/>
      <c r="Q660" s="9"/>
      <c r="R660" s="10"/>
      <c r="S660" s="9"/>
      <c r="T660" s="9"/>
      <c r="U660" s="9"/>
      <c r="V660" s="9"/>
      <c r="W660" s="9"/>
      <c r="X660" s="9"/>
      <c r="Y660" s="9"/>
      <c r="Z660" s="9"/>
    </row>
    <row r="661" spans="1:26" ht="13.5" customHeight="1">
      <c r="A661" s="293"/>
      <c r="B661" s="293"/>
      <c r="C661" s="293"/>
      <c r="D661" s="293"/>
      <c r="E661" s="293"/>
      <c r="F661" s="293"/>
      <c r="G661" s="9"/>
      <c r="H661" s="9"/>
      <c r="I661" s="9"/>
      <c r="J661" s="480"/>
      <c r="K661" s="9"/>
      <c r="L661" s="9"/>
      <c r="M661" s="9"/>
      <c r="N661" s="9"/>
      <c r="O661" s="8"/>
      <c r="P661" s="8"/>
      <c r="Q661" s="9"/>
      <c r="R661" s="10"/>
      <c r="S661" s="9"/>
      <c r="T661" s="9"/>
      <c r="U661" s="9"/>
      <c r="V661" s="9"/>
      <c r="W661" s="9"/>
      <c r="X661" s="9"/>
      <c r="Y661" s="9"/>
      <c r="Z661" s="9"/>
    </row>
    <row r="662" spans="1:26" ht="13.5" customHeight="1">
      <c r="A662" s="293"/>
      <c r="B662" s="293"/>
      <c r="C662" s="293"/>
      <c r="D662" s="293"/>
      <c r="E662" s="293"/>
      <c r="F662" s="293"/>
      <c r="G662" s="9"/>
      <c r="H662" s="9"/>
      <c r="I662" s="9"/>
      <c r="J662" s="480"/>
      <c r="K662" s="9"/>
      <c r="L662" s="9"/>
      <c r="M662" s="9"/>
      <c r="N662" s="9"/>
      <c r="O662" s="8"/>
      <c r="P662" s="8"/>
      <c r="Q662" s="9"/>
      <c r="R662" s="10"/>
      <c r="S662" s="9"/>
      <c r="T662" s="9"/>
      <c r="U662" s="9"/>
      <c r="V662" s="9"/>
      <c r="W662" s="9"/>
      <c r="X662" s="9"/>
      <c r="Y662" s="9"/>
      <c r="Z662" s="9"/>
    </row>
    <row r="663" spans="1:26" ht="13.5" customHeight="1">
      <c r="A663" s="293"/>
      <c r="B663" s="293"/>
      <c r="C663" s="293"/>
      <c r="D663" s="293"/>
      <c r="E663" s="293"/>
      <c r="F663" s="293"/>
      <c r="G663" s="9"/>
      <c r="H663" s="9"/>
      <c r="I663" s="9"/>
      <c r="J663" s="480"/>
      <c r="K663" s="9"/>
      <c r="L663" s="9"/>
      <c r="M663" s="9"/>
      <c r="N663" s="9"/>
      <c r="O663" s="8"/>
      <c r="P663" s="8"/>
      <c r="Q663" s="9"/>
      <c r="R663" s="10"/>
      <c r="S663" s="9"/>
      <c r="T663" s="9"/>
      <c r="U663" s="9"/>
      <c r="V663" s="9"/>
      <c r="W663" s="9"/>
      <c r="X663" s="9"/>
      <c r="Y663" s="9"/>
      <c r="Z663" s="9"/>
    </row>
    <row r="664" spans="1:26" ht="13.5" customHeight="1">
      <c r="A664" s="293"/>
      <c r="B664" s="293"/>
      <c r="C664" s="293"/>
      <c r="D664" s="293"/>
      <c r="E664" s="293"/>
      <c r="F664" s="293"/>
      <c r="G664" s="9"/>
      <c r="H664" s="9"/>
      <c r="I664" s="9"/>
      <c r="J664" s="480"/>
      <c r="K664" s="9"/>
      <c r="L664" s="9"/>
      <c r="M664" s="9"/>
      <c r="N664" s="9"/>
      <c r="O664" s="8"/>
      <c r="P664" s="8"/>
      <c r="Q664" s="9"/>
      <c r="R664" s="10"/>
      <c r="S664" s="9"/>
      <c r="T664" s="9"/>
      <c r="U664" s="9"/>
      <c r="V664" s="9"/>
      <c r="W664" s="9"/>
      <c r="X664" s="9"/>
      <c r="Y664" s="9"/>
      <c r="Z664" s="9"/>
    </row>
    <row r="665" spans="1:26" ht="13.5" customHeight="1">
      <c r="A665" s="293"/>
      <c r="B665" s="293"/>
      <c r="C665" s="293"/>
      <c r="D665" s="293"/>
      <c r="E665" s="293"/>
      <c r="F665" s="293"/>
      <c r="G665" s="9"/>
      <c r="H665" s="9"/>
      <c r="I665" s="9"/>
      <c r="J665" s="480"/>
      <c r="K665" s="9"/>
      <c r="L665" s="9"/>
      <c r="M665" s="9"/>
      <c r="N665" s="9"/>
      <c r="O665" s="8"/>
      <c r="P665" s="8"/>
      <c r="Q665" s="9"/>
      <c r="R665" s="10"/>
      <c r="S665" s="9"/>
      <c r="T665" s="9"/>
      <c r="U665" s="9"/>
      <c r="V665" s="9"/>
      <c r="W665" s="9"/>
      <c r="X665" s="9"/>
      <c r="Y665" s="9"/>
      <c r="Z665" s="9"/>
    </row>
    <row r="666" spans="1:26" ht="13.5" customHeight="1">
      <c r="A666" s="293"/>
      <c r="B666" s="293"/>
      <c r="C666" s="293"/>
      <c r="D666" s="293"/>
      <c r="E666" s="293"/>
      <c r="F666" s="293"/>
      <c r="G666" s="9"/>
      <c r="H666" s="9"/>
      <c r="I666" s="9"/>
      <c r="J666" s="480"/>
      <c r="K666" s="9"/>
      <c r="L666" s="9"/>
      <c r="M666" s="9"/>
      <c r="N666" s="9"/>
      <c r="O666" s="8"/>
      <c r="P666" s="8"/>
      <c r="Q666" s="9"/>
      <c r="R666" s="10"/>
      <c r="S666" s="9"/>
      <c r="T666" s="9"/>
      <c r="U666" s="9"/>
      <c r="V666" s="9"/>
      <c r="W666" s="9"/>
      <c r="X666" s="9"/>
      <c r="Y666" s="9"/>
      <c r="Z666" s="9"/>
    </row>
    <row r="667" spans="1:26" ht="13.5" customHeight="1">
      <c r="A667" s="293"/>
      <c r="B667" s="293"/>
      <c r="C667" s="293"/>
      <c r="D667" s="293"/>
      <c r="E667" s="293"/>
      <c r="F667" s="293"/>
      <c r="G667" s="9"/>
      <c r="H667" s="9"/>
      <c r="I667" s="9"/>
      <c r="J667" s="480"/>
      <c r="K667" s="9"/>
      <c r="L667" s="9"/>
      <c r="M667" s="9"/>
      <c r="N667" s="9"/>
      <c r="O667" s="8"/>
      <c r="P667" s="8"/>
      <c r="Q667" s="9"/>
      <c r="R667" s="10"/>
      <c r="S667" s="9"/>
      <c r="T667" s="9"/>
      <c r="U667" s="9"/>
      <c r="V667" s="9"/>
      <c r="W667" s="9"/>
      <c r="X667" s="9"/>
      <c r="Y667" s="9"/>
      <c r="Z667" s="9"/>
    </row>
    <row r="668" spans="1:26" ht="13.5" customHeight="1">
      <c r="A668" s="293"/>
      <c r="B668" s="293"/>
      <c r="C668" s="293"/>
      <c r="D668" s="293"/>
      <c r="E668" s="293"/>
      <c r="F668" s="293"/>
      <c r="G668" s="9"/>
      <c r="H668" s="9"/>
      <c r="I668" s="9"/>
      <c r="J668" s="480"/>
      <c r="K668" s="9"/>
      <c r="L668" s="9"/>
      <c r="M668" s="9"/>
      <c r="N668" s="9"/>
      <c r="O668" s="8"/>
      <c r="P668" s="8"/>
      <c r="Q668" s="9"/>
      <c r="R668" s="10"/>
      <c r="S668" s="9"/>
      <c r="T668" s="9"/>
      <c r="U668" s="9"/>
      <c r="V668" s="9"/>
      <c r="W668" s="9"/>
      <c r="X668" s="9"/>
      <c r="Y668" s="9"/>
      <c r="Z668" s="9"/>
    </row>
    <row r="669" spans="1:26" ht="13.5" customHeight="1">
      <c r="A669" s="293"/>
      <c r="B669" s="293"/>
      <c r="C669" s="293"/>
      <c r="D669" s="293"/>
      <c r="E669" s="293"/>
      <c r="F669" s="293"/>
      <c r="G669" s="9"/>
      <c r="H669" s="9"/>
      <c r="I669" s="9"/>
      <c r="J669" s="480"/>
      <c r="K669" s="9"/>
      <c r="L669" s="9"/>
      <c r="M669" s="9"/>
      <c r="N669" s="9"/>
      <c r="O669" s="8"/>
      <c r="P669" s="8"/>
      <c r="Q669" s="9"/>
      <c r="R669" s="10"/>
      <c r="S669" s="9"/>
      <c r="T669" s="9"/>
      <c r="U669" s="9"/>
      <c r="V669" s="9"/>
      <c r="W669" s="9"/>
      <c r="X669" s="9"/>
      <c r="Y669" s="9"/>
      <c r="Z669" s="9"/>
    </row>
    <row r="670" spans="1:26" ht="13.5" customHeight="1">
      <c r="A670" s="293"/>
      <c r="B670" s="293"/>
      <c r="C670" s="293"/>
      <c r="D670" s="293"/>
      <c r="E670" s="293"/>
      <c r="F670" s="293"/>
      <c r="G670" s="9"/>
      <c r="H670" s="9"/>
      <c r="I670" s="9"/>
      <c r="J670" s="480"/>
      <c r="K670" s="9"/>
      <c r="L670" s="9"/>
      <c r="M670" s="9"/>
      <c r="N670" s="9"/>
      <c r="O670" s="8"/>
      <c r="P670" s="8"/>
      <c r="Q670" s="9"/>
      <c r="R670" s="10"/>
      <c r="S670" s="9"/>
      <c r="T670" s="9"/>
      <c r="U670" s="9"/>
      <c r="V670" s="9"/>
      <c r="W670" s="9"/>
      <c r="X670" s="9"/>
      <c r="Y670" s="9"/>
      <c r="Z670" s="9"/>
    </row>
    <row r="671" spans="1:26" ht="13.5" customHeight="1">
      <c r="A671" s="293"/>
      <c r="B671" s="293"/>
      <c r="C671" s="293"/>
      <c r="D671" s="293"/>
      <c r="E671" s="293"/>
      <c r="F671" s="293"/>
      <c r="G671" s="9"/>
      <c r="H671" s="9"/>
      <c r="I671" s="9"/>
      <c r="J671" s="480"/>
      <c r="K671" s="9"/>
      <c r="L671" s="9"/>
      <c r="M671" s="9"/>
      <c r="N671" s="9"/>
      <c r="O671" s="8"/>
      <c r="P671" s="8"/>
      <c r="Q671" s="9"/>
      <c r="R671" s="10"/>
      <c r="S671" s="9"/>
      <c r="T671" s="9"/>
      <c r="U671" s="9"/>
      <c r="V671" s="9"/>
      <c r="W671" s="9"/>
      <c r="X671" s="9"/>
      <c r="Y671" s="9"/>
      <c r="Z671" s="9"/>
    </row>
    <row r="672" spans="1:26" ht="13.5" customHeight="1">
      <c r="A672" s="293"/>
      <c r="B672" s="293"/>
      <c r="C672" s="293"/>
      <c r="D672" s="293"/>
      <c r="E672" s="293"/>
      <c r="F672" s="293"/>
      <c r="G672" s="9"/>
      <c r="H672" s="9"/>
      <c r="I672" s="9"/>
      <c r="J672" s="480"/>
      <c r="K672" s="9"/>
      <c r="L672" s="9"/>
      <c r="M672" s="9"/>
      <c r="N672" s="9"/>
      <c r="O672" s="8"/>
      <c r="P672" s="8"/>
      <c r="Q672" s="9"/>
      <c r="R672" s="10"/>
      <c r="S672" s="9"/>
      <c r="T672" s="9"/>
      <c r="U672" s="9"/>
      <c r="V672" s="9"/>
      <c r="W672" s="9"/>
      <c r="X672" s="9"/>
      <c r="Y672" s="9"/>
      <c r="Z672" s="9"/>
    </row>
    <row r="673" spans="1:26" ht="13.5" customHeight="1">
      <c r="A673" s="293"/>
      <c r="B673" s="293"/>
      <c r="C673" s="293"/>
      <c r="D673" s="293"/>
      <c r="E673" s="293"/>
      <c r="F673" s="293"/>
      <c r="G673" s="9"/>
      <c r="H673" s="9"/>
      <c r="I673" s="9"/>
      <c r="J673" s="480"/>
      <c r="K673" s="9"/>
      <c r="L673" s="9"/>
      <c r="M673" s="9"/>
      <c r="N673" s="9"/>
      <c r="O673" s="8"/>
      <c r="P673" s="8"/>
      <c r="Q673" s="9"/>
      <c r="R673" s="10"/>
      <c r="S673" s="9"/>
      <c r="T673" s="9"/>
      <c r="U673" s="9"/>
      <c r="V673" s="9"/>
      <c r="W673" s="9"/>
      <c r="X673" s="9"/>
      <c r="Y673" s="9"/>
      <c r="Z673" s="9"/>
    </row>
    <row r="674" spans="1:26" ht="13.5" customHeight="1">
      <c r="A674" s="293"/>
      <c r="B674" s="293"/>
      <c r="C674" s="293"/>
      <c r="D674" s="293"/>
      <c r="E674" s="293"/>
      <c r="F674" s="293"/>
      <c r="G674" s="9"/>
      <c r="H674" s="9"/>
      <c r="I674" s="9"/>
      <c r="J674" s="480"/>
      <c r="K674" s="9"/>
      <c r="L674" s="9"/>
      <c r="M674" s="9"/>
      <c r="N674" s="9"/>
      <c r="O674" s="8"/>
      <c r="P674" s="8"/>
      <c r="Q674" s="9"/>
      <c r="R674" s="10"/>
      <c r="S674" s="9"/>
      <c r="T674" s="9"/>
      <c r="U674" s="9"/>
      <c r="V674" s="9"/>
      <c r="W674" s="9"/>
      <c r="X674" s="9"/>
      <c r="Y674" s="9"/>
      <c r="Z674" s="9"/>
    </row>
    <row r="675" spans="1:26" ht="13.5" customHeight="1">
      <c r="A675" s="293"/>
      <c r="B675" s="293"/>
      <c r="C675" s="293"/>
      <c r="D675" s="293"/>
      <c r="E675" s="293"/>
      <c r="F675" s="293"/>
      <c r="G675" s="9"/>
      <c r="H675" s="9"/>
      <c r="I675" s="9"/>
      <c r="J675" s="480"/>
      <c r="K675" s="9"/>
      <c r="L675" s="9"/>
      <c r="M675" s="9"/>
      <c r="N675" s="9"/>
      <c r="O675" s="8"/>
      <c r="P675" s="8"/>
      <c r="Q675" s="9"/>
      <c r="R675" s="10"/>
      <c r="S675" s="9"/>
      <c r="T675" s="9"/>
      <c r="U675" s="9"/>
      <c r="V675" s="9"/>
      <c r="W675" s="9"/>
      <c r="X675" s="9"/>
      <c r="Y675" s="9"/>
      <c r="Z675" s="9"/>
    </row>
    <row r="676" spans="1:26" ht="13.5" customHeight="1">
      <c r="A676" s="293"/>
      <c r="B676" s="293"/>
      <c r="C676" s="293"/>
      <c r="D676" s="293"/>
      <c r="E676" s="293"/>
      <c r="F676" s="293"/>
      <c r="G676" s="9"/>
      <c r="H676" s="9"/>
      <c r="I676" s="9"/>
      <c r="J676" s="480"/>
      <c r="K676" s="9"/>
      <c r="L676" s="9"/>
      <c r="M676" s="9"/>
      <c r="N676" s="9"/>
      <c r="O676" s="8"/>
      <c r="P676" s="8"/>
      <c r="Q676" s="9"/>
      <c r="R676" s="10"/>
      <c r="S676" s="9"/>
      <c r="T676" s="9"/>
      <c r="U676" s="9"/>
      <c r="V676" s="9"/>
      <c r="W676" s="9"/>
      <c r="X676" s="9"/>
      <c r="Y676" s="9"/>
      <c r="Z676" s="9"/>
    </row>
    <row r="677" spans="1:26" ht="13.5" customHeight="1">
      <c r="A677" s="293"/>
      <c r="B677" s="293"/>
      <c r="C677" s="293"/>
      <c r="D677" s="293"/>
      <c r="E677" s="293"/>
      <c r="F677" s="293"/>
      <c r="G677" s="9"/>
      <c r="H677" s="9"/>
      <c r="I677" s="9"/>
      <c r="J677" s="480"/>
      <c r="K677" s="9"/>
      <c r="L677" s="9"/>
      <c r="M677" s="9"/>
      <c r="N677" s="9"/>
      <c r="O677" s="8"/>
      <c r="P677" s="8"/>
      <c r="Q677" s="9"/>
      <c r="R677" s="10"/>
      <c r="S677" s="9"/>
      <c r="T677" s="9"/>
      <c r="U677" s="9"/>
      <c r="V677" s="9"/>
      <c r="W677" s="9"/>
      <c r="X677" s="9"/>
      <c r="Y677" s="9"/>
      <c r="Z677" s="9"/>
    </row>
    <row r="678" spans="1:26" ht="13.5" customHeight="1">
      <c r="A678" s="293"/>
      <c r="B678" s="293"/>
      <c r="C678" s="293"/>
      <c r="D678" s="293"/>
      <c r="E678" s="293"/>
      <c r="F678" s="293"/>
      <c r="G678" s="9"/>
      <c r="H678" s="9"/>
      <c r="I678" s="9"/>
      <c r="J678" s="480"/>
      <c r="K678" s="9"/>
      <c r="L678" s="9"/>
      <c r="M678" s="9"/>
      <c r="N678" s="9"/>
      <c r="O678" s="8"/>
      <c r="P678" s="8"/>
      <c r="Q678" s="9"/>
      <c r="R678" s="10"/>
      <c r="S678" s="9"/>
      <c r="T678" s="9"/>
      <c r="U678" s="9"/>
      <c r="V678" s="9"/>
      <c r="W678" s="9"/>
      <c r="X678" s="9"/>
      <c r="Y678" s="9"/>
      <c r="Z678" s="9"/>
    </row>
    <row r="679" spans="1:26" ht="13.5" customHeight="1">
      <c r="A679" s="293"/>
      <c r="B679" s="293"/>
      <c r="C679" s="293"/>
      <c r="D679" s="293"/>
      <c r="E679" s="293"/>
      <c r="F679" s="293"/>
      <c r="G679" s="9"/>
      <c r="H679" s="9"/>
      <c r="I679" s="9"/>
      <c r="J679" s="480"/>
      <c r="K679" s="9"/>
      <c r="L679" s="9"/>
      <c r="M679" s="9"/>
      <c r="N679" s="9"/>
      <c r="O679" s="8"/>
      <c r="P679" s="8"/>
      <c r="Q679" s="9"/>
      <c r="R679" s="10"/>
      <c r="S679" s="9"/>
      <c r="T679" s="9"/>
      <c r="U679" s="9"/>
      <c r="V679" s="9"/>
      <c r="W679" s="9"/>
      <c r="X679" s="9"/>
      <c r="Y679" s="9"/>
      <c r="Z679" s="9"/>
    </row>
    <row r="680" spans="1:26" ht="13.5" customHeight="1">
      <c r="A680" s="293"/>
      <c r="B680" s="293"/>
      <c r="C680" s="293"/>
      <c r="D680" s="293"/>
      <c r="E680" s="293"/>
      <c r="F680" s="293"/>
      <c r="G680" s="9"/>
      <c r="H680" s="9"/>
      <c r="I680" s="9"/>
      <c r="J680" s="480"/>
      <c r="K680" s="9"/>
      <c r="L680" s="9"/>
      <c r="M680" s="9"/>
      <c r="N680" s="9"/>
      <c r="O680" s="8"/>
      <c r="P680" s="8"/>
      <c r="Q680" s="9"/>
      <c r="R680" s="10"/>
      <c r="S680" s="9"/>
      <c r="T680" s="9"/>
      <c r="U680" s="9"/>
      <c r="V680" s="9"/>
      <c r="W680" s="9"/>
      <c r="X680" s="9"/>
      <c r="Y680" s="9"/>
      <c r="Z680" s="9"/>
    </row>
    <row r="681" spans="1:26" ht="13.5" customHeight="1">
      <c r="A681" s="293"/>
      <c r="B681" s="293"/>
      <c r="C681" s="293"/>
      <c r="D681" s="293"/>
      <c r="E681" s="293"/>
      <c r="F681" s="293"/>
      <c r="G681" s="9"/>
      <c r="H681" s="9"/>
      <c r="I681" s="9"/>
      <c r="J681" s="480"/>
      <c r="K681" s="9"/>
      <c r="L681" s="9"/>
      <c r="M681" s="9"/>
      <c r="N681" s="9"/>
      <c r="O681" s="8"/>
      <c r="P681" s="8"/>
      <c r="Q681" s="9"/>
      <c r="R681" s="10"/>
      <c r="S681" s="9"/>
      <c r="T681" s="9"/>
      <c r="U681" s="9"/>
      <c r="V681" s="9"/>
      <c r="W681" s="9"/>
      <c r="X681" s="9"/>
      <c r="Y681" s="9"/>
      <c r="Z681" s="9"/>
    </row>
    <row r="682" spans="1:26" ht="13.5" customHeight="1">
      <c r="A682" s="293"/>
      <c r="B682" s="293"/>
      <c r="C682" s="293"/>
      <c r="D682" s="293"/>
      <c r="E682" s="293"/>
      <c r="F682" s="293"/>
      <c r="G682" s="9"/>
      <c r="H682" s="9"/>
      <c r="I682" s="9"/>
      <c r="J682" s="480"/>
      <c r="K682" s="9"/>
      <c r="L682" s="9"/>
      <c r="M682" s="9"/>
      <c r="N682" s="9"/>
      <c r="O682" s="8"/>
      <c r="P682" s="8"/>
      <c r="Q682" s="9"/>
      <c r="R682" s="10"/>
      <c r="S682" s="9"/>
      <c r="T682" s="9"/>
      <c r="U682" s="9"/>
      <c r="V682" s="9"/>
      <c r="W682" s="9"/>
      <c r="X682" s="9"/>
      <c r="Y682" s="9"/>
      <c r="Z682" s="9"/>
    </row>
    <row r="683" spans="1:26" ht="13.5" customHeight="1">
      <c r="A683" s="293"/>
      <c r="B683" s="293"/>
      <c r="C683" s="293"/>
      <c r="D683" s="293"/>
      <c r="E683" s="293"/>
      <c r="F683" s="293"/>
      <c r="G683" s="9"/>
      <c r="H683" s="9"/>
      <c r="I683" s="9"/>
      <c r="J683" s="480"/>
      <c r="K683" s="9"/>
      <c r="L683" s="9"/>
      <c r="M683" s="9"/>
      <c r="N683" s="9"/>
      <c r="O683" s="8"/>
      <c r="P683" s="8"/>
      <c r="Q683" s="9"/>
      <c r="R683" s="10"/>
      <c r="S683" s="9"/>
      <c r="T683" s="9"/>
      <c r="U683" s="9"/>
      <c r="V683" s="9"/>
      <c r="W683" s="9"/>
      <c r="X683" s="9"/>
      <c r="Y683" s="9"/>
      <c r="Z683" s="9"/>
    </row>
    <row r="684" spans="1:26" ht="13.5" customHeight="1">
      <c r="A684" s="293"/>
      <c r="B684" s="293"/>
      <c r="C684" s="293"/>
      <c r="D684" s="293"/>
      <c r="E684" s="293"/>
      <c r="F684" s="293"/>
      <c r="G684" s="9"/>
      <c r="H684" s="9"/>
      <c r="I684" s="9"/>
      <c r="J684" s="480"/>
      <c r="K684" s="9"/>
      <c r="L684" s="9"/>
      <c r="M684" s="9"/>
      <c r="N684" s="9"/>
      <c r="O684" s="8"/>
      <c r="P684" s="8"/>
      <c r="Q684" s="9"/>
      <c r="R684" s="10"/>
      <c r="S684" s="9"/>
      <c r="T684" s="9"/>
      <c r="U684" s="9"/>
      <c r="V684" s="9"/>
      <c r="W684" s="9"/>
      <c r="X684" s="9"/>
      <c r="Y684" s="9"/>
      <c r="Z684" s="9"/>
    </row>
    <row r="685" spans="1:26" ht="13.5" customHeight="1">
      <c r="A685" s="293"/>
      <c r="B685" s="293"/>
      <c r="C685" s="293"/>
      <c r="D685" s="293"/>
      <c r="E685" s="293"/>
      <c r="F685" s="293"/>
      <c r="G685" s="9"/>
      <c r="H685" s="9"/>
      <c r="I685" s="9"/>
      <c r="J685" s="480"/>
      <c r="K685" s="9"/>
      <c r="L685" s="9"/>
      <c r="M685" s="9"/>
      <c r="N685" s="9"/>
      <c r="O685" s="8"/>
      <c r="P685" s="8"/>
      <c r="Q685" s="9"/>
      <c r="R685" s="10"/>
      <c r="S685" s="9"/>
      <c r="T685" s="9"/>
      <c r="U685" s="9"/>
      <c r="V685" s="9"/>
      <c r="W685" s="9"/>
      <c r="X685" s="9"/>
      <c r="Y685" s="9"/>
      <c r="Z685" s="9"/>
    </row>
    <row r="686" spans="1:26" ht="13.5" customHeight="1">
      <c r="A686" s="293"/>
      <c r="B686" s="293"/>
      <c r="C686" s="293"/>
      <c r="D686" s="293"/>
      <c r="E686" s="293"/>
      <c r="F686" s="293"/>
      <c r="G686" s="9"/>
      <c r="H686" s="9"/>
      <c r="I686" s="9"/>
      <c r="J686" s="480"/>
      <c r="K686" s="9"/>
      <c r="L686" s="9"/>
      <c r="M686" s="9"/>
      <c r="N686" s="9"/>
      <c r="O686" s="8"/>
      <c r="P686" s="8"/>
      <c r="Q686" s="9"/>
      <c r="R686" s="10"/>
      <c r="S686" s="9"/>
      <c r="T686" s="9"/>
      <c r="U686" s="9"/>
      <c r="V686" s="9"/>
      <c r="W686" s="9"/>
      <c r="X686" s="9"/>
      <c r="Y686" s="9"/>
      <c r="Z686" s="9"/>
    </row>
    <row r="687" spans="1:26" ht="13.5" customHeight="1">
      <c r="A687" s="293"/>
      <c r="B687" s="293"/>
      <c r="C687" s="293"/>
      <c r="D687" s="293"/>
      <c r="E687" s="293"/>
      <c r="F687" s="293"/>
      <c r="G687" s="9"/>
      <c r="H687" s="9"/>
      <c r="I687" s="9"/>
      <c r="J687" s="480"/>
      <c r="K687" s="9"/>
      <c r="L687" s="9"/>
      <c r="M687" s="9"/>
      <c r="N687" s="9"/>
      <c r="O687" s="8"/>
      <c r="P687" s="8"/>
      <c r="Q687" s="9"/>
      <c r="R687" s="10"/>
      <c r="S687" s="9"/>
      <c r="T687" s="9"/>
      <c r="U687" s="9"/>
      <c r="V687" s="9"/>
      <c r="W687" s="9"/>
      <c r="X687" s="9"/>
      <c r="Y687" s="9"/>
      <c r="Z687" s="9"/>
    </row>
    <row r="688" spans="1:26" ht="13.5" customHeight="1">
      <c r="A688" s="293"/>
      <c r="B688" s="293"/>
      <c r="C688" s="293"/>
      <c r="D688" s="293"/>
      <c r="E688" s="293"/>
      <c r="F688" s="293"/>
      <c r="G688" s="9"/>
      <c r="H688" s="9"/>
      <c r="I688" s="9"/>
      <c r="J688" s="480"/>
      <c r="K688" s="9"/>
      <c r="L688" s="9"/>
      <c r="M688" s="9"/>
      <c r="N688" s="9"/>
      <c r="O688" s="8"/>
      <c r="P688" s="8"/>
      <c r="Q688" s="9"/>
      <c r="R688" s="10"/>
      <c r="S688" s="9"/>
      <c r="T688" s="9"/>
      <c r="U688" s="9"/>
      <c r="V688" s="9"/>
      <c r="W688" s="9"/>
      <c r="X688" s="9"/>
      <c r="Y688" s="9"/>
      <c r="Z688" s="9"/>
    </row>
    <row r="689" spans="1:26" ht="13.5" customHeight="1">
      <c r="A689" s="293"/>
      <c r="B689" s="293"/>
      <c r="C689" s="293"/>
      <c r="D689" s="293"/>
      <c r="E689" s="293"/>
      <c r="F689" s="293"/>
      <c r="G689" s="9"/>
      <c r="H689" s="9"/>
      <c r="I689" s="9"/>
      <c r="J689" s="480"/>
      <c r="K689" s="9"/>
      <c r="L689" s="9"/>
      <c r="M689" s="9"/>
      <c r="N689" s="9"/>
      <c r="O689" s="8"/>
      <c r="P689" s="8"/>
      <c r="Q689" s="9"/>
      <c r="R689" s="10"/>
      <c r="S689" s="9"/>
      <c r="T689" s="9"/>
      <c r="U689" s="9"/>
      <c r="V689" s="9"/>
      <c r="W689" s="9"/>
      <c r="X689" s="9"/>
      <c r="Y689" s="9"/>
      <c r="Z689" s="9"/>
    </row>
    <row r="690" spans="1:26" ht="13.5" customHeight="1">
      <c r="A690" s="293"/>
      <c r="B690" s="293"/>
      <c r="C690" s="293"/>
      <c r="D690" s="293"/>
      <c r="E690" s="293"/>
      <c r="F690" s="293"/>
      <c r="G690" s="9"/>
      <c r="H690" s="9"/>
      <c r="I690" s="9"/>
      <c r="J690" s="480"/>
      <c r="K690" s="9"/>
      <c r="L690" s="9"/>
      <c r="M690" s="9"/>
      <c r="N690" s="9"/>
      <c r="O690" s="8"/>
      <c r="P690" s="8"/>
      <c r="Q690" s="9"/>
      <c r="R690" s="10"/>
      <c r="S690" s="9"/>
      <c r="T690" s="9"/>
      <c r="U690" s="9"/>
      <c r="V690" s="9"/>
      <c r="W690" s="9"/>
      <c r="X690" s="9"/>
      <c r="Y690" s="9"/>
      <c r="Z690" s="9"/>
    </row>
    <row r="691" spans="1:26" ht="13.5" customHeight="1">
      <c r="A691" s="293"/>
      <c r="B691" s="293"/>
      <c r="C691" s="293"/>
      <c r="D691" s="293"/>
      <c r="E691" s="293"/>
      <c r="F691" s="293"/>
      <c r="G691" s="9"/>
      <c r="H691" s="9"/>
      <c r="I691" s="9"/>
      <c r="J691" s="480"/>
      <c r="K691" s="9"/>
      <c r="L691" s="9"/>
      <c r="M691" s="9"/>
      <c r="N691" s="9"/>
      <c r="O691" s="8"/>
      <c r="P691" s="8"/>
      <c r="Q691" s="9"/>
      <c r="R691" s="10"/>
      <c r="S691" s="9"/>
      <c r="T691" s="9"/>
      <c r="U691" s="9"/>
      <c r="V691" s="9"/>
      <c r="W691" s="9"/>
      <c r="X691" s="9"/>
      <c r="Y691" s="9"/>
      <c r="Z691" s="9"/>
    </row>
    <row r="692" spans="1:26" ht="13.5" customHeight="1">
      <c r="A692" s="293"/>
      <c r="B692" s="293"/>
      <c r="C692" s="293"/>
      <c r="D692" s="293"/>
      <c r="E692" s="293"/>
      <c r="F692" s="293"/>
      <c r="G692" s="9"/>
      <c r="H692" s="9"/>
      <c r="I692" s="9"/>
      <c r="J692" s="480"/>
      <c r="K692" s="9"/>
      <c r="L692" s="9"/>
      <c r="M692" s="9"/>
      <c r="N692" s="9"/>
      <c r="O692" s="8"/>
      <c r="P692" s="8"/>
      <c r="Q692" s="9"/>
      <c r="R692" s="10"/>
      <c r="S692" s="9"/>
      <c r="T692" s="9"/>
      <c r="U692" s="9"/>
      <c r="V692" s="9"/>
      <c r="W692" s="9"/>
      <c r="X692" s="9"/>
      <c r="Y692" s="9"/>
      <c r="Z692" s="9"/>
    </row>
    <row r="693" spans="1:26" ht="13.5" customHeight="1">
      <c r="A693" s="293"/>
      <c r="B693" s="293"/>
      <c r="C693" s="293"/>
      <c r="D693" s="293"/>
      <c r="E693" s="293"/>
      <c r="F693" s="293"/>
      <c r="G693" s="9"/>
      <c r="H693" s="9"/>
      <c r="I693" s="9"/>
      <c r="J693" s="480"/>
      <c r="K693" s="9"/>
      <c r="L693" s="9"/>
      <c r="M693" s="9"/>
      <c r="N693" s="9"/>
      <c r="O693" s="8"/>
      <c r="P693" s="8"/>
      <c r="Q693" s="9"/>
      <c r="R693" s="10"/>
      <c r="S693" s="9"/>
      <c r="T693" s="9"/>
      <c r="U693" s="9"/>
      <c r="V693" s="9"/>
      <c r="W693" s="9"/>
      <c r="X693" s="9"/>
      <c r="Y693" s="9"/>
      <c r="Z693" s="9"/>
    </row>
    <row r="694" spans="1:26" ht="13.5" customHeight="1">
      <c r="A694" s="293"/>
      <c r="B694" s="293"/>
      <c r="C694" s="293"/>
      <c r="D694" s="293"/>
      <c r="E694" s="293"/>
      <c r="F694" s="293"/>
      <c r="G694" s="9"/>
      <c r="H694" s="9"/>
      <c r="I694" s="9"/>
      <c r="J694" s="480"/>
      <c r="K694" s="9"/>
      <c r="L694" s="9"/>
      <c r="M694" s="9"/>
      <c r="N694" s="9"/>
      <c r="O694" s="8"/>
      <c r="P694" s="8"/>
      <c r="Q694" s="9"/>
      <c r="R694" s="10"/>
      <c r="S694" s="9"/>
      <c r="T694" s="9"/>
      <c r="U694" s="9"/>
      <c r="V694" s="9"/>
      <c r="W694" s="9"/>
      <c r="X694" s="9"/>
      <c r="Y694" s="9"/>
      <c r="Z694" s="9"/>
    </row>
    <row r="695" spans="1:26" ht="13.5" customHeight="1">
      <c r="A695" s="293"/>
      <c r="B695" s="293"/>
      <c r="C695" s="293"/>
      <c r="D695" s="293"/>
      <c r="E695" s="293"/>
      <c r="F695" s="293"/>
      <c r="G695" s="9"/>
      <c r="H695" s="9"/>
      <c r="I695" s="9"/>
      <c r="J695" s="480"/>
      <c r="K695" s="9"/>
      <c r="L695" s="9"/>
      <c r="M695" s="9"/>
      <c r="N695" s="9"/>
      <c r="O695" s="8"/>
      <c r="P695" s="8"/>
      <c r="Q695" s="9"/>
      <c r="R695" s="10"/>
      <c r="S695" s="9"/>
      <c r="T695" s="9"/>
      <c r="U695" s="9"/>
      <c r="V695" s="9"/>
      <c r="W695" s="9"/>
      <c r="X695" s="9"/>
      <c r="Y695" s="9"/>
      <c r="Z695" s="9"/>
    </row>
    <row r="696" spans="1:26" ht="13.5" customHeight="1">
      <c r="A696" s="293"/>
      <c r="B696" s="293"/>
      <c r="C696" s="293"/>
      <c r="D696" s="293"/>
      <c r="E696" s="293"/>
      <c r="F696" s="293"/>
      <c r="G696" s="9"/>
      <c r="H696" s="9"/>
      <c r="I696" s="9"/>
      <c r="J696" s="480"/>
      <c r="K696" s="9"/>
      <c r="L696" s="9"/>
      <c r="M696" s="9"/>
      <c r="N696" s="9"/>
      <c r="O696" s="8"/>
      <c r="P696" s="8"/>
      <c r="Q696" s="9"/>
      <c r="R696" s="10"/>
      <c r="S696" s="9"/>
      <c r="T696" s="9"/>
      <c r="U696" s="9"/>
      <c r="V696" s="9"/>
      <c r="W696" s="9"/>
      <c r="X696" s="9"/>
      <c r="Y696" s="9"/>
      <c r="Z696" s="9"/>
    </row>
    <row r="697" spans="1:26" ht="13.5" customHeight="1">
      <c r="A697" s="293"/>
      <c r="B697" s="293"/>
      <c r="C697" s="293"/>
      <c r="D697" s="293"/>
      <c r="E697" s="293"/>
      <c r="F697" s="293"/>
      <c r="G697" s="9"/>
      <c r="H697" s="9"/>
      <c r="I697" s="9"/>
      <c r="J697" s="480"/>
      <c r="K697" s="9"/>
      <c r="L697" s="9"/>
      <c r="M697" s="9"/>
      <c r="N697" s="9"/>
      <c r="O697" s="8"/>
      <c r="P697" s="8"/>
      <c r="Q697" s="9"/>
      <c r="R697" s="10"/>
      <c r="S697" s="9"/>
      <c r="T697" s="9"/>
      <c r="U697" s="9"/>
      <c r="V697" s="9"/>
      <c r="W697" s="9"/>
      <c r="X697" s="9"/>
      <c r="Y697" s="9"/>
      <c r="Z697" s="9"/>
    </row>
    <row r="698" spans="1:26" ht="13.5" customHeight="1">
      <c r="A698" s="293"/>
      <c r="B698" s="293"/>
      <c r="C698" s="293"/>
      <c r="D698" s="293"/>
      <c r="E698" s="293"/>
      <c r="F698" s="293"/>
      <c r="G698" s="9"/>
      <c r="H698" s="9"/>
      <c r="I698" s="9"/>
      <c r="J698" s="480"/>
      <c r="K698" s="9"/>
      <c r="L698" s="9"/>
      <c r="M698" s="9"/>
      <c r="N698" s="9"/>
      <c r="O698" s="8"/>
      <c r="P698" s="8"/>
      <c r="Q698" s="9"/>
      <c r="R698" s="10"/>
      <c r="S698" s="9"/>
      <c r="T698" s="9"/>
      <c r="U698" s="9"/>
      <c r="V698" s="9"/>
      <c r="W698" s="9"/>
      <c r="X698" s="9"/>
      <c r="Y698" s="9"/>
      <c r="Z698" s="9"/>
    </row>
    <row r="699" spans="1:26" ht="13.5" customHeight="1">
      <c r="A699" s="293"/>
      <c r="B699" s="293"/>
      <c r="C699" s="293"/>
      <c r="D699" s="293"/>
      <c r="E699" s="293"/>
      <c r="F699" s="293"/>
      <c r="G699" s="9"/>
      <c r="H699" s="9"/>
      <c r="I699" s="9"/>
      <c r="J699" s="480"/>
      <c r="K699" s="9"/>
      <c r="L699" s="9"/>
      <c r="M699" s="9"/>
      <c r="N699" s="9"/>
      <c r="O699" s="8"/>
      <c r="P699" s="8"/>
      <c r="Q699" s="9"/>
      <c r="R699" s="10"/>
      <c r="S699" s="9"/>
      <c r="T699" s="9"/>
      <c r="U699" s="9"/>
      <c r="V699" s="9"/>
      <c r="W699" s="9"/>
      <c r="X699" s="9"/>
      <c r="Y699" s="9"/>
      <c r="Z699" s="9"/>
    </row>
    <row r="700" spans="1:26" ht="13.5" customHeight="1">
      <c r="A700" s="293"/>
      <c r="B700" s="293"/>
      <c r="C700" s="293"/>
      <c r="D700" s="293"/>
      <c r="E700" s="293"/>
      <c r="F700" s="293"/>
      <c r="G700" s="9"/>
      <c r="H700" s="9"/>
      <c r="I700" s="9"/>
      <c r="J700" s="480"/>
      <c r="K700" s="9"/>
      <c r="L700" s="9"/>
      <c r="M700" s="9"/>
      <c r="N700" s="9"/>
      <c r="O700" s="8"/>
      <c r="P700" s="8"/>
      <c r="Q700" s="9"/>
      <c r="R700" s="10"/>
      <c r="S700" s="9"/>
      <c r="T700" s="9"/>
      <c r="U700" s="9"/>
      <c r="V700" s="9"/>
      <c r="W700" s="9"/>
      <c r="X700" s="9"/>
      <c r="Y700" s="9"/>
      <c r="Z700" s="9"/>
    </row>
    <row r="701" spans="1:26" ht="13.5" customHeight="1">
      <c r="A701" s="293"/>
      <c r="B701" s="293"/>
      <c r="C701" s="293"/>
      <c r="D701" s="293"/>
      <c r="E701" s="293"/>
      <c r="F701" s="293"/>
      <c r="G701" s="9"/>
      <c r="H701" s="9"/>
      <c r="I701" s="9"/>
      <c r="J701" s="480"/>
      <c r="K701" s="9"/>
      <c r="L701" s="9"/>
      <c r="M701" s="9"/>
      <c r="N701" s="9"/>
      <c r="O701" s="8"/>
      <c r="P701" s="8"/>
      <c r="Q701" s="9"/>
      <c r="R701" s="10"/>
      <c r="S701" s="9"/>
      <c r="T701" s="9"/>
      <c r="U701" s="9"/>
      <c r="V701" s="9"/>
      <c r="W701" s="9"/>
      <c r="X701" s="9"/>
      <c r="Y701" s="9"/>
      <c r="Z701" s="9"/>
    </row>
    <row r="702" spans="1:26" ht="13.5" customHeight="1">
      <c r="A702" s="293"/>
      <c r="B702" s="293"/>
      <c r="C702" s="293"/>
      <c r="D702" s="293"/>
      <c r="E702" s="293"/>
      <c r="F702" s="293"/>
      <c r="G702" s="9"/>
      <c r="H702" s="9"/>
      <c r="I702" s="9"/>
      <c r="J702" s="480"/>
      <c r="K702" s="9"/>
      <c r="L702" s="9"/>
      <c r="M702" s="9"/>
      <c r="N702" s="9"/>
      <c r="O702" s="8"/>
      <c r="P702" s="8"/>
      <c r="Q702" s="9"/>
      <c r="R702" s="10"/>
      <c r="S702" s="9"/>
      <c r="T702" s="9"/>
      <c r="U702" s="9"/>
      <c r="V702" s="9"/>
      <c r="W702" s="9"/>
      <c r="X702" s="9"/>
      <c r="Y702" s="9"/>
      <c r="Z702" s="9"/>
    </row>
    <row r="703" spans="1:26" ht="13.5" customHeight="1">
      <c r="A703" s="293"/>
      <c r="B703" s="293"/>
      <c r="C703" s="293"/>
      <c r="D703" s="293"/>
      <c r="E703" s="293"/>
      <c r="F703" s="293"/>
      <c r="G703" s="9"/>
      <c r="H703" s="9"/>
      <c r="I703" s="9"/>
      <c r="J703" s="480"/>
      <c r="K703" s="9"/>
      <c r="L703" s="9"/>
      <c r="M703" s="9"/>
      <c r="N703" s="9"/>
      <c r="O703" s="8"/>
      <c r="P703" s="8"/>
      <c r="Q703" s="9"/>
      <c r="R703" s="10"/>
      <c r="S703" s="9"/>
      <c r="T703" s="9"/>
      <c r="U703" s="9"/>
      <c r="V703" s="9"/>
      <c r="W703" s="9"/>
      <c r="X703" s="9"/>
      <c r="Y703" s="9"/>
      <c r="Z703" s="9"/>
    </row>
    <row r="704" spans="1:26" ht="13.5" customHeight="1">
      <c r="A704" s="293"/>
      <c r="B704" s="293"/>
      <c r="C704" s="293"/>
      <c r="D704" s="293"/>
      <c r="E704" s="293"/>
      <c r="F704" s="293"/>
      <c r="G704" s="9"/>
      <c r="H704" s="9"/>
      <c r="I704" s="9"/>
      <c r="J704" s="480"/>
      <c r="K704" s="9"/>
      <c r="L704" s="9"/>
      <c r="M704" s="9"/>
      <c r="N704" s="9"/>
      <c r="O704" s="8"/>
      <c r="P704" s="8"/>
      <c r="Q704" s="9"/>
      <c r="R704" s="10"/>
      <c r="S704" s="9"/>
      <c r="T704" s="9"/>
      <c r="U704" s="9"/>
      <c r="V704" s="9"/>
      <c r="W704" s="9"/>
      <c r="X704" s="9"/>
      <c r="Y704" s="9"/>
      <c r="Z704" s="9"/>
    </row>
    <row r="705" spans="1:26" ht="13.5" customHeight="1">
      <c r="A705" s="293"/>
      <c r="B705" s="293"/>
      <c r="C705" s="293"/>
      <c r="D705" s="293"/>
      <c r="E705" s="293"/>
      <c r="F705" s="293"/>
      <c r="G705" s="9"/>
      <c r="H705" s="9"/>
      <c r="I705" s="9"/>
      <c r="J705" s="480"/>
      <c r="K705" s="9"/>
      <c r="L705" s="9"/>
      <c r="M705" s="9"/>
      <c r="N705" s="9"/>
      <c r="O705" s="8"/>
      <c r="P705" s="8"/>
      <c r="Q705" s="9"/>
      <c r="R705" s="10"/>
      <c r="S705" s="9"/>
      <c r="T705" s="9"/>
      <c r="U705" s="9"/>
      <c r="V705" s="9"/>
      <c r="W705" s="9"/>
      <c r="X705" s="9"/>
      <c r="Y705" s="9"/>
      <c r="Z705" s="9"/>
    </row>
    <row r="706" spans="1:26" ht="13.5" customHeight="1">
      <c r="A706" s="293"/>
      <c r="B706" s="293"/>
      <c r="C706" s="293"/>
      <c r="D706" s="293"/>
      <c r="E706" s="293"/>
      <c r="F706" s="293"/>
      <c r="G706" s="9"/>
      <c r="H706" s="9"/>
      <c r="I706" s="9"/>
      <c r="J706" s="480"/>
      <c r="K706" s="9"/>
      <c r="L706" s="9"/>
      <c r="M706" s="9"/>
      <c r="N706" s="9"/>
      <c r="O706" s="8"/>
      <c r="P706" s="8"/>
      <c r="Q706" s="9"/>
      <c r="R706" s="10"/>
      <c r="S706" s="9"/>
      <c r="T706" s="9"/>
      <c r="U706" s="9"/>
      <c r="V706" s="9"/>
      <c r="W706" s="9"/>
      <c r="X706" s="9"/>
      <c r="Y706" s="9"/>
      <c r="Z706" s="9"/>
    </row>
    <row r="707" spans="1:26" ht="13.5" customHeight="1">
      <c r="A707" s="293"/>
      <c r="B707" s="293"/>
      <c r="C707" s="293"/>
      <c r="D707" s="293"/>
      <c r="E707" s="293"/>
      <c r="F707" s="293"/>
      <c r="G707" s="9"/>
      <c r="H707" s="9"/>
      <c r="I707" s="9"/>
      <c r="J707" s="480"/>
      <c r="K707" s="9"/>
      <c r="L707" s="9"/>
      <c r="M707" s="9"/>
      <c r="N707" s="9"/>
      <c r="O707" s="8"/>
      <c r="P707" s="8"/>
      <c r="Q707" s="9"/>
      <c r="R707" s="10"/>
      <c r="S707" s="9"/>
      <c r="T707" s="9"/>
      <c r="U707" s="9"/>
      <c r="V707" s="9"/>
      <c r="W707" s="9"/>
      <c r="X707" s="9"/>
      <c r="Y707" s="9"/>
      <c r="Z707" s="9"/>
    </row>
    <row r="708" spans="1:26" ht="13.5" customHeight="1">
      <c r="A708" s="293"/>
      <c r="B708" s="293"/>
      <c r="C708" s="293"/>
      <c r="D708" s="293"/>
      <c r="E708" s="293"/>
      <c r="F708" s="293"/>
      <c r="G708" s="9"/>
      <c r="H708" s="9"/>
      <c r="I708" s="9"/>
      <c r="J708" s="480"/>
      <c r="K708" s="9"/>
      <c r="L708" s="9"/>
      <c r="M708" s="9"/>
      <c r="N708" s="9"/>
      <c r="O708" s="8"/>
      <c r="P708" s="8"/>
      <c r="Q708" s="9"/>
      <c r="R708" s="10"/>
      <c r="S708" s="9"/>
      <c r="T708" s="9"/>
      <c r="U708" s="9"/>
      <c r="V708" s="9"/>
      <c r="W708" s="9"/>
      <c r="X708" s="9"/>
      <c r="Y708" s="9"/>
      <c r="Z708" s="9"/>
    </row>
    <row r="709" spans="1:26" ht="13.5" customHeight="1">
      <c r="A709" s="293"/>
      <c r="B709" s="293"/>
      <c r="C709" s="293"/>
      <c r="D709" s="293"/>
      <c r="E709" s="293"/>
      <c r="F709" s="293"/>
      <c r="G709" s="9"/>
      <c r="H709" s="9"/>
      <c r="I709" s="9"/>
      <c r="J709" s="480"/>
      <c r="K709" s="9"/>
      <c r="L709" s="9"/>
      <c r="M709" s="9"/>
      <c r="N709" s="9"/>
      <c r="O709" s="8"/>
      <c r="P709" s="8"/>
      <c r="Q709" s="9"/>
      <c r="R709" s="10"/>
      <c r="S709" s="9"/>
      <c r="T709" s="9"/>
      <c r="U709" s="9"/>
      <c r="V709" s="9"/>
      <c r="W709" s="9"/>
      <c r="X709" s="9"/>
      <c r="Y709" s="9"/>
      <c r="Z709" s="9"/>
    </row>
    <row r="710" spans="1:26" ht="13.5" customHeight="1">
      <c r="A710" s="293"/>
      <c r="B710" s="293"/>
      <c r="C710" s="293"/>
      <c r="D710" s="293"/>
      <c r="E710" s="293"/>
      <c r="F710" s="293"/>
      <c r="G710" s="9"/>
      <c r="H710" s="9"/>
      <c r="I710" s="9"/>
      <c r="J710" s="480"/>
      <c r="K710" s="9"/>
      <c r="L710" s="9"/>
      <c r="M710" s="9"/>
      <c r="N710" s="9"/>
      <c r="O710" s="8"/>
      <c r="P710" s="8"/>
      <c r="Q710" s="9"/>
      <c r="R710" s="10"/>
      <c r="S710" s="9"/>
      <c r="T710" s="9"/>
      <c r="U710" s="9"/>
      <c r="V710" s="9"/>
      <c r="W710" s="9"/>
      <c r="X710" s="9"/>
      <c r="Y710" s="9"/>
      <c r="Z710" s="9"/>
    </row>
    <row r="711" spans="1:26" ht="13.5" customHeight="1">
      <c r="A711" s="293"/>
      <c r="B711" s="293"/>
      <c r="C711" s="293"/>
      <c r="D711" s="293"/>
      <c r="E711" s="293"/>
      <c r="F711" s="293"/>
      <c r="G711" s="9"/>
      <c r="H711" s="9"/>
      <c r="I711" s="9"/>
      <c r="J711" s="480"/>
      <c r="K711" s="9"/>
      <c r="L711" s="9"/>
      <c r="M711" s="9"/>
      <c r="N711" s="9"/>
      <c r="O711" s="8"/>
      <c r="P711" s="8"/>
      <c r="Q711" s="9"/>
      <c r="R711" s="10"/>
      <c r="S711" s="9"/>
      <c r="T711" s="9"/>
      <c r="U711" s="9"/>
      <c r="V711" s="9"/>
      <c r="W711" s="9"/>
      <c r="X711" s="9"/>
      <c r="Y711" s="9"/>
      <c r="Z711" s="9"/>
    </row>
    <row r="712" spans="1:26" ht="13.5" customHeight="1">
      <c r="A712" s="293"/>
      <c r="B712" s="293"/>
      <c r="C712" s="293"/>
      <c r="D712" s="293"/>
      <c r="E712" s="293"/>
      <c r="F712" s="293"/>
      <c r="G712" s="9"/>
      <c r="H712" s="9"/>
      <c r="I712" s="9"/>
      <c r="J712" s="480"/>
      <c r="K712" s="9"/>
      <c r="L712" s="9"/>
      <c r="M712" s="9"/>
      <c r="N712" s="9"/>
      <c r="O712" s="8"/>
      <c r="P712" s="8"/>
      <c r="Q712" s="9"/>
      <c r="R712" s="10"/>
      <c r="S712" s="9"/>
      <c r="T712" s="9"/>
      <c r="U712" s="9"/>
      <c r="V712" s="9"/>
      <c r="W712" s="9"/>
      <c r="X712" s="9"/>
      <c r="Y712" s="9"/>
      <c r="Z712" s="9"/>
    </row>
    <row r="713" spans="1:26" ht="13.5" customHeight="1">
      <c r="A713" s="293"/>
      <c r="B713" s="293"/>
      <c r="C713" s="293"/>
      <c r="D713" s="293"/>
      <c r="E713" s="293"/>
      <c r="F713" s="293"/>
      <c r="G713" s="9"/>
      <c r="H713" s="9"/>
      <c r="I713" s="9"/>
      <c r="J713" s="480"/>
      <c r="K713" s="9"/>
      <c r="L713" s="9"/>
      <c r="M713" s="9"/>
      <c r="N713" s="9"/>
      <c r="O713" s="8"/>
      <c r="P713" s="8"/>
      <c r="Q713" s="9"/>
      <c r="R713" s="10"/>
      <c r="S713" s="9"/>
      <c r="T713" s="9"/>
      <c r="U713" s="9"/>
      <c r="V713" s="9"/>
      <c r="W713" s="9"/>
      <c r="X713" s="9"/>
      <c r="Y713" s="9"/>
      <c r="Z713" s="9"/>
    </row>
    <row r="714" spans="1:26" ht="13.5" customHeight="1">
      <c r="A714" s="293"/>
      <c r="B714" s="293"/>
      <c r="C714" s="293"/>
      <c r="D714" s="293"/>
      <c r="E714" s="293"/>
      <c r="F714" s="293"/>
      <c r="G714" s="9"/>
      <c r="H714" s="9"/>
      <c r="I714" s="9"/>
      <c r="J714" s="480"/>
      <c r="K714" s="9"/>
      <c r="L714" s="9"/>
      <c r="M714" s="9"/>
      <c r="N714" s="9"/>
      <c r="O714" s="8"/>
      <c r="P714" s="8"/>
      <c r="Q714" s="9"/>
      <c r="R714" s="10"/>
      <c r="S714" s="9"/>
      <c r="T714" s="9"/>
      <c r="U714" s="9"/>
      <c r="V714" s="9"/>
      <c r="W714" s="9"/>
      <c r="X714" s="9"/>
      <c r="Y714" s="9"/>
      <c r="Z714" s="9"/>
    </row>
    <row r="715" spans="1:26" ht="13.5" customHeight="1">
      <c r="A715" s="293"/>
      <c r="B715" s="293"/>
      <c r="C715" s="293"/>
      <c r="D715" s="293"/>
      <c r="E715" s="293"/>
      <c r="F715" s="293"/>
      <c r="G715" s="9"/>
      <c r="H715" s="9"/>
      <c r="I715" s="9"/>
      <c r="J715" s="480"/>
      <c r="K715" s="9"/>
      <c r="L715" s="9"/>
      <c r="M715" s="9"/>
      <c r="N715" s="9"/>
      <c r="O715" s="8"/>
      <c r="P715" s="8"/>
      <c r="Q715" s="9"/>
      <c r="R715" s="10"/>
      <c r="S715" s="9"/>
      <c r="T715" s="9"/>
      <c r="U715" s="9"/>
      <c r="V715" s="9"/>
      <c r="W715" s="9"/>
      <c r="X715" s="9"/>
      <c r="Y715" s="9"/>
      <c r="Z715" s="9"/>
    </row>
    <row r="716" spans="1:26" ht="13.5" customHeight="1">
      <c r="A716" s="293"/>
      <c r="B716" s="293"/>
      <c r="C716" s="293"/>
      <c r="D716" s="293"/>
      <c r="E716" s="293"/>
      <c r="F716" s="293"/>
      <c r="G716" s="9"/>
      <c r="H716" s="9"/>
      <c r="I716" s="9"/>
      <c r="J716" s="480"/>
      <c r="K716" s="9"/>
      <c r="L716" s="9"/>
      <c r="M716" s="9"/>
      <c r="N716" s="9"/>
      <c r="O716" s="8"/>
      <c r="P716" s="8"/>
      <c r="Q716" s="9"/>
      <c r="R716" s="10"/>
      <c r="S716" s="9"/>
      <c r="T716" s="9"/>
      <c r="U716" s="9"/>
      <c r="V716" s="9"/>
      <c r="W716" s="9"/>
      <c r="X716" s="9"/>
      <c r="Y716" s="9"/>
      <c r="Z716" s="9"/>
    </row>
    <row r="717" spans="1:26" ht="13.5" customHeight="1">
      <c r="A717" s="293"/>
      <c r="B717" s="293"/>
      <c r="C717" s="293"/>
      <c r="D717" s="293"/>
      <c r="E717" s="293"/>
      <c r="F717" s="293"/>
      <c r="G717" s="9"/>
      <c r="H717" s="9"/>
      <c r="I717" s="9"/>
      <c r="J717" s="480"/>
      <c r="K717" s="9"/>
      <c r="L717" s="9"/>
      <c r="M717" s="9"/>
      <c r="N717" s="9"/>
      <c r="O717" s="8"/>
      <c r="P717" s="8"/>
      <c r="Q717" s="9"/>
      <c r="R717" s="10"/>
      <c r="S717" s="9"/>
      <c r="T717" s="9"/>
      <c r="U717" s="9"/>
      <c r="V717" s="9"/>
      <c r="W717" s="9"/>
      <c r="X717" s="9"/>
      <c r="Y717" s="9"/>
      <c r="Z717" s="9"/>
    </row>
    <row r="718" spans="1:26" ht="13.5" customHeight="1">
      <c r="A718" s="293"/>
      <c r="B718" s="293"/>
      <c r="C718" s="293"/>
      <c r="D718" s="293"/>
      <c r="E718" s="293"/>
      <c r="F718" s="293"/>
      <c r="G718" s="9"/>
      <c r="H718" s="9"/>
      <c r="I718" s="9"/>
      <c r="J718" s="480"/>
      <c r="K718" s="9"/>
      <c r="L718" s="9"/>
      <c r="M718" s="9"/>
      <c r="N718" s="9"/>
      <c r="O718" s="8"/>
      <c r="P718" s="8"/>
      <c r="Q718" s="9"/>
      <c r="R718" s="10"/>
      <c r="S718" s="9"/>
      <c r="T718" s="9"/>
      <c r="U718" s="9"/>
      <c r="V718" s="9"/>
      <c r="W718" s="9"/>
      <c r="X718" s="9"/>
      <c r="Y718" s="9"/>
      <c r="Z718" s="9"/>
    </row>
    <row r="719" spans="1:26" ht="13.5" customHeight="1">
      <c r="A719" s="293"/>
      <c r="B719" s="293"/>
      <c r="C719" s="293"/>
      <c r="D719" s="293"/>
      <c r="E719" s="293"/>
      <c r="F719" s="293"/>
      <c r="G719" s="9"/>
      <c r="H719" s="9"/>
      <c r="I719" s="9"/>
      <c r="J719" s="480"/>
      <c r="K719" s="9"/>
      <c r="L719" s="9"/>
      <c r="M719" s="9"/>
      <c r="N719" s="9"/>
      <c r="O719" s="8"/>
      <c r="P719" s="8"/>
      <c r="Q719" s="9"/>
      <c r="R719" s="10"/>
      <c r="S719" s="9"/>
      <c r="T719" s="9"/>
      <c r="U719" s="9"/>
      <c r="V719" s="9"/>
      <c r="W719" s="9"/>
      <c r="X719" s="9"/>
      <c r="Y719" s="9"/>
      <c r="Z719" s="9"/>
    </row>
    <row r="720" spans="1:26" ht="13.5" customHeight="1">
      <c r="A720" s="293"/>
      <c r="B720" s="293"/>
      <c r="C720" s="293"/>
      <c r="D720" s="293"/>
      <c r="E720" s="293"/>
      <c r="F720" s="293"/>
      <c r="G720" s="9"/>
      <c r="H720" s="9"/>
      <c r="I720" s="9"/>
      <c r="J720" s="480"/>
      <c r="K720" s="9"/>
      <c r="L720" s="9"/>
      <c r="M720" s="9"/>
      <c r="N720" s="9"/>
      <c r="O720" s="8"/>
      <c r="P720" s="8"/>
      <c r="Q720" s="9"/>
      <c r="R720" s="10"/>
      <c r="S720" s="9"/>
      <c r="T720" s="9"/>
      <c r="U720" s="9"/>
      <c r="V720" s="9"/>
      <c r="W720" s="9"/>
      <c r="X720" s="9"/>
      <c r="Y720" s="9"/>
      <c r="Z720" s="9"/>
    </row>
    <row r="721" spans="1:26" ht="13.5" customHeight="1">
      <c r="A721" s="293"/>
      <c r="B721" s="293"/>
      <c r="C721" s="293"/>
      <c r="D721" s="293"/>
      <c r="E721" s="293"/>
      <c r="F721" s="293"/>
      <c r="G721" s="9"/>
      <c r="H721" s="9"/>
      <c r="I721" s="9"/>
      <c r="J721" s="480"/>
      <c r="K721" s="9"/>
      <c r="L721" s="9"/>
      <c r="M721" s="9"/>
      <c r="N721" s="9"/>
      <c r="O721" s="8"/>
      <c r="P721" s="8"/>
      <c r="Q721" s="9"/>
      <c r="R721" s="10"/>
      <c r="S721" s="9"/>
      <c r="T721" s="9"/>
      <c r="U721" s="9"/>
      <c r="V721" s="9"/>
      <c r="W721" s="9"/>
      <c r="X721" s="9"/>
      <c r="Y721" s="9"/>
      <c r="Z721" s="9"/>
    </row>
    <row r="722" spans="1:26" ht="13.5" customHeight="1">
      <c r="A722" s="293"/>
      <c r="B722" s="293"/>
      <c r="C722" s="293"/>
      <c r="D722" s="293"/>
      <c r="E722" s="293"/>
      <c r="F722" s="293"/>
      <c r="G722" s="9"/>
      <c r="H722" s="9"/>
      <c r="I722" s="9"/>
      <c r="J722" s="480"/>
      <c r="K722" s="9"/>
      <c r="L722" s="9"/>
      <c r="M722" s="9"/>
      <c r="N722" s="9"/>
      <c r="O722" s="8"/>
      <c r="P722" s="8"/>
      <c r="Q722" s="9"/>
      <c r="R722" s="10"/>
      <c r="S722" s="9"/>
      <c r="T722" s="9"/>
      <c r="U722" s="9"/>
      <c r="V722" s="9"/>
      <c r="W722" s="9"/>
      <c r="X722" s="9"/>
      <c r="Y722" s="9"/>
      <c r="Z722" s="9"/>
    </row>
    <row r="723" spans="1:26" ht="13.5" customHeight="1">
      <c r="A723" s="293"/>
      <c r="B723" s="293"/>
      <c r="C723" s="293"/>
      <c r="D723" s="293"/>
      <c r="E723" s="293"/>
      <c r="F723" s="293"/>
      <c r="G723" s="9"/>
      <c r="H723" s="9"/>
      <c r="I723" s="9"/>
      <c r="J723" s="480"/>
      <c r="K723" s="9"/>
      <c r="L723" s="9"/>
      <c r="M723" s="9"/>
      <c r="N723" s="9"/>
      <c r="O723" s="8"/>
      <c r="P723" s="8"/>
      <c r="Q723" s="9"/>
      <c r="R723" s="10"/>
      <c r="S723" s="9"/>
      <c r="T723" s="9"/>
      <c r="U723" s="9"/>
      <c r="V723" s="9"/>
      <c r="W723" s="9"/>
      <c r="X723" s="9"/>
      <c r="Y723" s="9"/>
      <c r="Z723" s="9"/>
    </row>
    <row r="724" spans="1:26" ht="13.5" customHeight="1">
      <c r="A724" s="293"/>
      <c r="B724" s="293"/>
      <c r="C724" s="293"/>
      <c r="D724" s="293"/>
      <c r="E724" s="293"/>
      <c r="F724" s="293"/>
      <c r="G724" s="9"/>
      <c r="H724" s="9"/>
      <c r="I724" s="9"/>
      <c r="J724" s="480"/>
      <c r="K724" s="9"/>
      <c r="L724" s="9"/>
      <c r="M724" s="9"/>
      <c r="N724" s="9"/>
      <c r="O724" s="8"/>
      <c r="P724" s="8"/>
      <c r="Q724" s="9"/>
      <c r="R724" s="10"/>
      <c r="S724" s="9"/>
      <c r="T724" s="9"/>
      <c r="U724" s="9"/>
      <c r="V724" s="9"/>
      <c r="W724" s="9"/>
      <c r="X724" s="9"/>
      <c r="Y724" s="9"/>
      <c r="Z724" s="9"/>
    </row>
    <row r="725" spans="1:26" ht="13.5" customHeight="1">
      <c r="A725" s="293"/>
      <c r="B725" s="293"/>
      <c r="C725" s="293"/>
      <c r="D725" s="293"/>
      <c r="E725" s="293"/>
      <c r="F725" s="293"/>
      <c r="G725" s="9"/>
      <c r="H725" s="9"/>
      <c r="I725" s="9"/>
      <c r="J725" s="480"/>
      <c r="K725" s="9"/>
      <c r="L725" s="9"/>
      <c r="M725" s="9"/>
      <c r="N725" s="9"/>
      <c r="O725" s="8"/>
      <c r="P725" s="8"/>
      <c r="Q725" s="9"/>
      <c r="R725" s="10"/>
      <c r="S725" s="9"/>
      <c r="T725" s="9"/>
      <c r="U725" s="9"/>
      <c r="V725" s="9"/>
      <c r="W725" s="9"/>
      <c r="X725" s="9"/>
      <c r="Y725" s="9"/>
      <c r="Z725" s="9"/>
    </row>
    <row r="726" spans="1:26" ht="13.5" customHeight="1">
      <c r="A726" s="293"/>
      <c r="B726" s="293"/>
      <c r="C726" s="293"/>
      <c r="D726" s="293"/>
      <c r="E726" s="293"/>
      <c r="F726" s="293"/>
      <c r="G726" s="9"/>
      <c r="H726" s="9"/>
      <c r="I726" s="9"/>
      <c r="J726" s="480"/>
      <c r="K726" s="9"/>
      <c r="L726" s="9"/>
      <c r="M726" s="9"/>
      <c r="N726" s="9"/>
      <c r="O726" s="8"/>
      <c r="P726" s="8"/>
      <c r="Q726" s="9"/>
      <c r="R726" s="10"/>
      <c r="S726" s="9"/>
      <c r="T726" s="9"/>
      <c r="U726" s="9"/>
      <c r="V726" s="9"/>
      <c r="W726" s="9"/>
      <c r="X726" s="9"/>
      <c r="Y726" s="9"/>
      <c r="Z726" s="9"/>
    </row>
    <row r="727" spans="1:26" ht="13.5" customHeight="1">
      <c r="A727" s="293"/>
      <c r="B727" s="293"/>
      <c r="C727" s="293"/>
      <c r="D727" s="293"/>
      <c r="E727" s="293"/>
      <c r="F727" s="293"/>
      <c r="G727" s="9"/>
      <c r="H727" s="9"/>
      <c r="I727" s="9"/>
      <c r="J727" s="480"/>
      <c r="K727" s="9"/>
      <c r="L727" s="9"/>
      <c r="M727" s="9"/>
      <c r="N727" s="9"/>
      <c r="O727" s="8"/>
      <c r="P727" s="8"/>
      <c r="Q727" s="9"/>
      <c r="R727" s="10"/>
      <c r="S727" s="9"/>
      <c r="T727" s="9"/>
      <c r="U727" s="9"/>
      <c r="V727" s="9"/>
      <c r="W727" s="9"/>
      <c r="X727" s="9"/>
      <c r="Y727" s="9"/>
      <c r="Z727" s="9"/>
    </row>
    <row r="728" spans="1:26" ht="13.5" customHeight="1">
      <c r="A728" s="293"/>
      <c r="B728" s="293"/>
      <c r="C728" s="293"/>
      <c r="D728" s="293"/>
      <c r="E728" s="293"/>
      <c r="F728" s="293"/>
      <c r="G728" s="9"/>
      <c r="H728" s="9"/>
      <c r="I728" s="9"/>
      <c r="J728" s="480"/>
      <c r="K728" s="9"/>
      <c r="L728" s="9"/>
      <c r="M728" s="9"/>
      <c r="N728" s="9"/>
      <c r="O728" s="8"/>
      <c r="P728" s="8"/>
      <c r="Q728" s="9"/>
      <c r="R728" s="10"/>
      <c r="S728" s="9"/>
      <c r="T728" s="9"/>
      <c r="U728" s="9"/>
      <c r="V728" s="9"/>
      <c r="W728" s="9"/>
      <c r="X728" s="9"/>
      <c r="Y728" s="9"/>
      <c r="Z728" s="9"/>
    </row>
    <row r="729" spans="1:26" ht="13.5" customHeight="1">
      <c r="A729" s="293"/>
      <c r="B729" s="293"/>
      <c r="C729" s="293"/>
      <c r="D729" s="293"/>
      <c r="E729" s="293"/>
      <c r="F729" s="293"/>
      <c r="G729" s="9"/>
      <c r="H729" s="9"/>
      <c r="I729" s="9"/>
      <c r="J729" s="480"/>
      <c r="K729" s="9"/>
      <c r="L729" s="9"/>
      <c r="M729" s="9"/>
      <c r="N729" s="9"/>
      <c r="O729" s="8"/>
      <c r="P729" s="8"/>
      <c r="Q729" s="9"/>
      <c r="R729" s="10"/>
      <c r="S729" s="9"/>
      <c r="T729" s="9"/>
      <c r="U729" s="9"/>
      <c r="V729" s="9"/>
      <c r="W729" s="9"/>
      <c r="X729" s="9"/>
      <c r="Y729" s="9"/>
      <c r="Z729" s="9"/>
    </row>
    <row r="730" spans="1:26" ht="13.5" customHeight="1">
      <c r="A730" s="293"/>
      <c r="B730" s="293"/>
      <c r="C730" s="293"/>
      <c r="D730" s="293"/>
      <c r="E730" s="293"/>
      <c r="F730" s="293"/>
      <c r="G730" s="9"/>
      <c r="H730" s="9"/>
      <c r="I730" s="9"/>
      <c r="J730" s="480"/>
      <c r="K730" s="9"/>
      <c r="L730" s="9"/>
      <c r="M730" s="9"/>
      <c r="N730" s="9"/>
      <c r="O730" s="8"/>
      <c r="P730" s="8"/>
      <c r="Q730" s="9"/>
      <c r="R730" s="10"/>
      <c r="S730" s="9"/>
      <c r="T730" s="9"/>
      <c r="U730" s="9"/>
      <c r="V730" s="9"/>
      <c r="W730" s="9"/>
      <c r="X730" s="9"/>
      <c r="Y730" s="9"/>
      <c r="Z730" s="9"/>
    </row>
    <row r="731" spans="1:26" ht="13.5" customHeight="1">
      <c r="A731" s="293"/>
      <c r="B731" s="293"/>
      <c r="C731" s="293"/>
      <c r="D731" s="293"/>
      <c r="E731" s="293"/>
      <c r="F731" s="293"/>
      <c r="G731" s="9"/>
      <c r="H731" s="9"/>
      <c r="I731" s="9"/>
      <c r="J731" s="480"/>
      <c r="K731" s="9"/>
      <c r="L731" s="9"/>
      <c r="M731" s="9"/>
      <c r="N731" s="9"/>
      <c r="O731" s="8"/>
      <c r="P731" s="8"/>
      <c r="Q731" s="9"/>
      <c r="R731" s="10"/>
      <c r="S731" s="9"/>
      <c r="T731" s="9"/>
      <c r="U731" s="9"/>
      <c r="V731" s="9"/>
      <c r="W731" s="9"/>
      <c r="X731" s="9"/>
      <c r="Y731" s="9"/>
      <c r="Z731" s="9"/>
    </row>
    <row r="732" spans="1:26" ht="13.5" customHeight="1">
      <c r="A732" s="293"/>
      <c r="B732" s="293"/>
      <c r="C732" s="293"/>
      <c r="D732" s="293"/>
      <c r="E732" s="293"/>
      <c r="F732" s="293"/>
      <c r="G732" s="9"/>
      <c r="H732" s="9"/>
      <c r="I732" s="9"/>
      <c r="J732" s="480"/>
      <c r="K732" s="9"/>
      <c r="L732" s="9"/>
      <c r="M732" s="9"/>
      <c r="N732" s="9"/>
      <c r="O732" s="8"/>
      <c r="P732" s="8"/>
      <c r="Q732" s="9"/>
      <c r="R732" s="10"/>
      <c r="S732" s="9"/>
      <c r="T732" s="9"/>
      <c r="U732" s="9"/>
      <c r="V732" s="9"/>
      <c r="W732" s="9"/>
      <c r="X732" s="9"/>
      <c r="Y732" s="9"/>
      <c r="Z732" s="9"/>
    </row>
    <row r="733" spans="1:26" ht="13.5" customHeight="1">
      <c r="A733" s="293"/>
      <c r="B733" s="293"/>
      <c r="C733" s="293"/>
      <c r="D733" s="293"/>
      <c r="E733" s="293"/>
      <c r="F733" s="293"/>
      <c r="G733" s="9"/>
      <c r="H733" s="9"/>
      <c r="I733" s="9"/>
      <c r="J733" s="480"/>
      <c r="K733" s="9"/>
      <c r="L733" s="9"/>
      <c r="M733" s="9"/>
      <c r="N733" s="9"/>
      <c r="O733" s="8"/>
      <c r="P733" s="8"/>
      <c r="Q733" s="9"/>
      <c r="R733" s="10"/>
      <c r="S733" s="9"/>
      <c r="T733" s="9"/>
      <c r="U733" s="9"/>
      <c r="V733" s="9"/>
      <c r="W733" s="9"/>
      <c r="X733" s="9"/>
      <c r="Y733" s="9"/>
      <c r="Z733" s="9"/>
    </row>
    <row r="734" spans="1:26" ht="13.5" customHeight="1">
      <c r="A734" s="293"/>
      <c r="B734" s="293"/>
      <c r="C734" s="293"/>
      <c r="D734" s="293"/>
      <c r="E734" s="293"/>
      <c r="F734" s="293"/>
      <c r="G734" s="9"/>
      <c r="H734" s="9"/>
      <c r="I734" s="9"/>
      <c r="J734" s="480"/>
      <c r="K734" s="9"/>
      <c r="L734" s="9"/>
      <c r="M734" s="9"/>
      <c r="N734" s="9"/>
      <c r="O734" s="8"/>
      <c r="P734" s="8"/>
      <c r="Q734" s="9"/>
      <c r="R734" s="10"/>
      <c r="S734" s="9"/>
      <c r="T734" s="9"/>
      <c r="U734" s="9"/>
      <c r="V734" s="9"/>
      <c r="W734" s="9"/>
      <c r="X734" s="9"/>
      <c r="Y734" s="9"/>
      <c r="Z734" s="9"/>
    </row>
    <row r="735" spans="1:26" ht="13.5" customHeight="1">
      <c r="A735" s="293"/>
      <c r="B735" s="293"/>
      <c r="C735" s="293"/>
      <c r="D735" s="293"/>
      <c r="E735" s="293"/>
      <c r="F735" s="293"/>
      <c r="G735" s="9"/>
      <c r="H735" s="9"/>
      <c r="I735" s="9"/>
      <c r="J735" s="480"/>
      <c r="K735" s="9"/>
      <c r="L735" s="9"/>
      <c r="M735" s="9"/>
      <c r="N735" s="9"/>
      <c r="O735" s="8"/>
      <c r="P735" s="8"/>
      <c r="Q735" s="9"/>
      <c r="R735" s="10"/>
      <c r="S735" s="9"/>
      <c r="T735" s="9"/>
      <c r="U735" s="9"/>
      <c r="V735" s="9"/>
      <c r="W735" s="9"/>
      <c r="X735" s="9"/>
      <c r="Y735" s="9"/>
      <c r="Z735" s="9"/>
    </row>
    <row r="736" spans="1:26" ht="13.5" customHeight="1">
      <c r="A736" s="293"/>
      <c r="B736" s="293"/>
      <c r="C736" s="293"/>
      <c r="D736" s="293"/>
      <c r="E736" s="293"/>
      <c r="F736" s="293"/>
      <c r="G736" s="9"/>
      <c r="H736" s="9"/>
      <c r="I736" s="9"/>
      <c r="J736" s="480"/>
      <c r="K736" s="9"/>
      <c r="L736" s="9"/>
      <c r="M736" s="9"/>
      <c r="N736" s="9"/>
      <c r="O736" s="8"/>
      <c r="P736" s="8"/>
      <c r="Q736" s="9"/>
      <c r="R736" s="10"/>
      <c r="S736" s="9"/>
      <c r="T736" s="9"/>
      <c r="U736" s="9"/>
      <c r="V736" s="9"/>
      <c r="W736" s="9"/>
      <c r="X736" s="9"/>
      <c r="Y736" s="9"/>
      <c r="Z736" s="9"/>
    </row>
    <row r="737" spans="1:26" ht="13.5" customHeight="1">
      <c r="A737" s="293"/>
      <c r="B737" s="293"/>
      <c r="C737" s="293"/>
      <c r="D737" s="293"/>
      <c r="E737" s="293"/>
      <c r="F737" s="293"/>
      <c r="G737" s="9"/>
      <c r="H737" s="9"/>
      <c r="I737" s="9"/>
      <c r="J737" s="480"/>
      <c r="K737" s="9"/>
      <c r="L737" s="9"/>
      <c r="M737" s="9"/>
      <c r="N737" s="9"/>
      <c r="O737" s="8"/>
      <c r="P737" s="8"/>
      <c r="Q737" s="9"/>
      <c r="R737" s="10"/>
      <c r="S737" s="9"/>
      <c r="T737" s="9"/>
      <c r="U737" s="9"/>
      <c r="V737" s="9"/>
      <c r="W737" s="9"/>
      <c r="X737" s="9"/>
      <c r="Y737" s="9"/>
      <c r="Z737" s="9"/>
    </row>
    <row r="738" spans="1:26" ht="13.5" customHeight="1">
      <c r="A738" s="293"/>
      <c r="B738" s="293"/>
      <c r="C738" s="293"/>
      <c r="D738" s="293"/>
      <c r="E738" s="293"/>
      <c r="F738" s="293"/>
      <c r="G738" s="9"/>
      <c r="H738" s="9"/>
      <c r="I738" s="9"/>
      <c r="J738" s="480"/>
      <c r="K738" s="9"/>
      <c r="L738" s="9"/>
      <c r="M738" s="9"/>
      <c r="N738" s="9"/>
      <c r="O738" s="8"/>
      <c r="P738" s="8"/>
      <c r="Q738" s="9"/>
      <c r="R738" s="10"/>
      <c r="S738" s="9"/>
      <c r="T738" s="9"/>
      <c r="U738" s="9"/>
      <c r="V738" s="9"/>
      <c r="W738" s="9"/>
      <c r="X738" s="9"/>
      <c r="Y738" s="9"/>
      <c r="Z738" s="9"/>
    </row>
    <row r="739" spans="1:26" ht="13.5" customHeight="1">
      <c r="A739" s="293"/>
      <c r="B739" s="293"/>
      <c r="C739" s="293"/>
      <c r="D739" s="293"/>
      <c r="E739" s="293"/>
      <c r="F739" s="293"/>
      <c r="G739" s="9"/>
      <c r="H739" s="9"/>
      <c r="I739" s="9"/>
      <c r="J739" s="480"/>
      <c r="K739" s="9"/>
      <c r="L739" s="9"/>
      <c r="M739" s="9"/>
      <c r="N739" s="9"/>
      <c r="O739" s="8"/>
      <c r="P739" s="8"/>
      <c r="Q739" s="9"/>
      <c r="R739" s="10"/>
      <c r="S739" s="9"/>
      <c r="T739" s="9"/>
      <c r="U739" s="9"/>
      <c r="V739" s="9"/>
      <c r="W739" s="9"/>
      <c r="X739" s="9"/>
      <c r="Y739" s="9"/>
      <c r="Z739" s="9"/>
    </row>
    <row r="740" spans="1:26" ht="13.5" customHeight="1">
      <c r="A740" s="293"/>
      <c r="B740" s="293"/>
      <c r="C740" s="293"/>
      <c r="D740" s="293"/>
      <c r="E740" s="293"/>
      <c r="F740" s="293"/>
      <c r="G740" s="9"/>
      <c r="H740" s="9"/>
      <c r="I740" s="9"/>
      <c r="J740" s="480"/>
      <c r="K740" s="9"/>
      <c r="L740" s="9"/>
      <c r="M740" s="9"/>
      <c r="N740" s="9"/>
      <c r="O740" s="8"/>
      <c r="P740" s="8"/>
      <c r="Q740" s="9"/>
      <c r="R740" s="10"/>
      <c r="S740" s="9"/>
      <c r="T740" s="9"/>
      <c r="U740" s="9"/>
      <c r="V740" s="9"/>
      <c r="W740" s="9"/>
      <c r="X740" s="9"/>
      <c r="Y740" s="9"/>
      <c r="Z740" s="9"/>
    </row>
    <row r="741" spans="1:26" ht="13.5" customHeight="1">
      <c r="A741" s="293"/>
      <c r="B741" s="293"/>
      <c r="C741" s="293"/>
      <c r="D741" s="293"/>
      <c r="E741" s="293"/>
      <c r="F741" s="293"/>
      <c r="G741" s="9"/>
      <c r="H741" s="9"/>
      <c r="I741" s="9"/>
      <c r="J741" s="480"/>
      <c r="K741" s="9"/>
      <c r="L741" s="9"/>
      <c r="M741" s="9"/>
      <c r="N741" s="9"/>
      <c r="O741" s="8"/>
      <c r="P741" s="8"/>
      <c r="Q741" s="9"/>
      <c r="R741" s="10"/>
      <c r="S741" s="9"/>
      <c r="T741" s="9"/>
      <c r="U741" s="9"/>
      <c r="V741" s="9"/>
      <c r="W741" s="9"/>
      <c r="X741" s="9"/>
      <c r="Y741" s="9"/>
      <c r="Z741" s="9"/>
    </row>
    <row r="742" spans="1:26" ht="13.5" customHeight="1">
      <c r="A742" s="293"/>
      <c r="B742" s="293"/>
      <c r="C742" s="293"/>
      <c r="D742" s="293"/>
      <c r="E742" s="293"/>
      <c r="F742" s="293"/>
      <c r="G742" s="9"/>
      <c r="H742" s="9"/>
      <c r="I742" s="9"/>
      <c r="J742" s="480"/>
      <c r="K742" s="9"/>
      <c r="L742" s="9"/>
      <c r="M742" s="9"/>
      <c r="N742" s="9"/>
      <c r="O742" s="8"/>
      <c r="P742" s="8"/>
      <c r="Q742" s="9"/>
      <c r="R742" s="10"/>
      <c r="S742" s="9"/>
      <c r="T742" s="9"/>
      <c r="U742" s="9"/>
      <c r="V742" s="9"/>
      <c r="W742" s="9"/>
      <c r="X742" s="9"/>
      <c r="Y742" s="9"/>
      <c r="Z742" s="9"/>
    </row>
    <row r="743" spans="1:26" ht="13.5" customHeight="1">
      <c r="A743" s="293"/>
      <c r="B743" s="293"/>
      <c r="C743" s="293"/>
      <c r="D743" s="293"/>
      <c r="E743" s="293"/>
      <c r="F743" s="293"/>
      <c r="G743" s="9"/>
      <c r="H743" s="9"/>
      <c r="I743" s="9"/>
      <c r="J743" s="480"/>
      <c r="K743" s="9"/>
      <c r="L743" s="9"/>
      <c r="M743" s="9"/>
      <c r="N743" s="9"/>
      <c r="O743" s="8"/>
      <c r="P743" s="8"/>
      <c r="Q743" s="9"/>
      <c r="R743" s="10"/>
      <c r="S743" s="9"/>
      <c r="T743" s="9"/>
      <c r="U743" s="9"/>
      <c r="V743" s="9"/>
      <c r="W743" s="9"/>
      <c r="X743" s="9"/>
      <c r="Y743" s="9"/>
      <c r="Z743" s="9"/>
    </row>
    <row r="744" spans="1:26" ht="13.5" customHeight="1">
      <c r="A744" s="293"/>
      <c r="B744" s="293"/>
      <c r="C744" s="293"/>
      <c r="D744" s="293"/>
      <c r="E744" s="293"/>
      <c r="F744" s="293"/>
      <c r="G744" s="9"/>
      <c r="H744" s="9"/>
      <c r="I744" s="9"/>
      <c r="J744" s="480"/>
      <c r="K744" s="9"/>
      <c r="L744" s="9"/>
      <c r="M744" s="9"/>
      <c r="N744" s="9"/>
      <c r="O744" s="8"/>
      <c r="P744" s="8"/>
      <c r="Q744" s="9"/>
      <c r="R744" s="10"/>
      <c r="S744" s="9"/>
      <c r="T744" s="9"/>
      <c r="U744" s="9"/>
      <c r="V744" s="9"/>
      <c r="W744" s="9"/>
      <c r="X744" s="9"/>
      <c r="Y744" s="9"/>
      <c r="Z744" s="9"/>
    </row>
    <row r="745" spans="1:26" ht="13.5" customHeight="1">
      <c r="A745" s="293"/>
      <c r="B745" s="293"/>
      <c r="C745" s="293"/>
      <c r="D745" s="293"/>
      <c r="E745" s="293"/>
      <c r="F745" s="293"/>
      <c r="G745" s="9"/>
      <c r="H745" s="9"/>
      <c r="I745" s="9"/>
      <c r="J745" s="480"/>
      <c r="K745" s="9"/>
      <c r="L745" s="9"/>
      <c r="M745" s="9"/>
      <c r="N745" s="9"/>
      <c r="O745" s="8"/>
      <c r="P745" s="8"/>
      <c r="Q745" s="9"/>
      <c r="R745" s="10"/>
      <c r="S745" s="9"/>
      <c r="T745" s="9"/>
      <c r="U745" s="9"/>
      <c r="V745" s="9"/>
      <c r="W745" s="9"/>
      <c r="X745" s="9"/>
      <c r="Y745" s="9"/>
      <c r="Z745" s="9"/>
    </row>
    <row r="746" spans="1:26" ht="13.5" customHeight="1">
      <c r="A746" s="293"/>
      <c r="B746" s="293"/>
      <c r="C746" s="293"/>
      <c r="D746" s="293"/>
      <c r="E746" s="293"/>
      <c r="F746" s="293"/>
      <c r="G746" s="9"/>
      <c r="H746" s="9"/>
      <c r="I746" s="9"/>
      <c r="J746" s="480"/>
      <c r="K746" s="9"/>
      <c r="L746" s="9"/>
      <c r="M746" s="9"/>
      <c r="N746" s="9"/>
      <c r="O746" s="8"/>
      <c r="P746" s="8"/>
      <c r="Q746" s="9"/>
      <c r="R746" s="10"/>
      <c r="S746" s="9"/>
      <c r="T746" s="9"/>
      <c r="U746" s="9"/>
      <c r="V746" s="9"/>
      <c r="W746" s="9"/>
      <c r="X746" s="9"/>
      <c r="Y746" s="9"/>
      <c r="Z746" s="9"/>
    </row>
    <row r="747" spans="1:26" ht="13.5" customHeight="1">
      <c r="A747" s="293"/>
      <c r="B747" s="293"/>
      <c r="C747" s="293"/>
      <c r="D747" s="293"/>
      <c r="E747" s="293"/>
      <c r="F747" s="293"/>
      <c r="G747" s="9"/>
      <c r="H747" s="9"/>
      <c r="I747" s="9"/>
      <c r="J747" s="480"/>
      <c r="K747" s="9"/>
      <c r="L747" s="9"/>
      <c r="M747" s="9"/>
      <c r="N747" s="9"/>
      <c r="O747" s="8"/>
      <c r="P747" s="8"/>
      <c r="Q747" s="9"/>
      <c r="R747" s="10"/>
      <c r="S747" s="9"/>
      <c r="T747" s="9"/>
      <c r="U747" s="9"/>
      <c r="V747" s="9"/>
      <c r="W747" s="9"/>
      <c r="X747" s="9"/>
      <c r="Y747" s="9"/>
      <c r="Z747" s="9"/>
    </row>
    <row r="748" spans="1:26" ht="13.5" customHeight="1">
      <c r="A748" s="293"/>
      <c r="B748" s="293"/>
      <c r="C748" s="293"/>
      <c r="D748" s="293"/>
      <c r="E748" s="293"/>
      <c r="F748" s="293"/>
      <c r="G748" s="9"/>
      <c r="H748" s="9"/>
      <c r="I748" s="9"/>
      <c r="J748" s="480"/>
      <c r="K748" s="9"/>
      <c r="L748" s="9"/>
      <c r="M748" s="9"/>
      <c r="N748" s="9"/>
      <c r="O748" s="8"/>
      <c r="P748" s="8"/>
      <c r="Q748" s="9"/>
      <c r="R748" s="10"/>
      <c r="S748" s="9"/>
      <c r="T748" s="9"/>
      <c r="U748" s="9"/>
      <c r="V748" s="9"/>
      <c r="W748" s="9"/>
      <c r="X748" s="9"/>
      <c r="Y748" s="9"/>
      <c r="Z748" s="9"/>
    </row>
    <row r="749" spans="1:26" ht="13.5" customHeight="1">
      <c r="A749" s="293"/>
      <c r="B749" s="293"/>
      <c r="C749" s="293"/>
      <c r="D749" s="293"/>
      <c r="E749" s="293"/>
      <c r="F749" s="293"/>
      <c r="G749" s="9"/>
      <c r="H749" s="9"/>
      <c r="I749" s="9"/>
      <c r="J749" s="480"/>
      <c r="K749" s="9"/>
      <c r="L749" s="9"/>
      <c r="M749" s="9"/>
      <c r="N749" s="9"/>
      <c r="O749" s="8"/>
      <c r="P749" s="8"/>
      <c r="Q749" s="9"/>
      <c r="R749" s="10"/>
      <c r="S749" s="9"/>
      <c r="T749" s="9"/>
      <c r="U749" s="9"/>
      <c r="V749" s="9"/>
      <c r="W749" s="9"/>
      <c r="X749" s="9"/>
      <c r="Y749" s="9"/>
      <c r="Z749" s="9"/>
    </row>
    <row r="750" spans="1:26" ht="13.5" customHeight="1">
      <c r="A750" s="293"/>
      <c r="B750" s="293"/>
      <c r="C750" s="293"/>
      <c r="D750" s="293"/>
      <c r="E750" s="293"/>
      <c r="F750" s="293"/>
      <c r="G750" s="9"/>
      <c r="H750" s="9"/>
      <c r="I750" s="9"/>
      <c r="J750" s="480"/>
      <c r="K750" s="9"/>
      <c r="L750" s="9"/>
      <c r="M750" s="9"/>
      <c r="N750" s="9"/>
      <c r="O750" s="8"/>
      <c r="P750" s="8"/>
      <c r="Q750" s="9"/>
      <c r="R750" s="10"/>
      <c r="S750" s="9"/>
      <c r="T750" s="9"/>
      <c r="U750" s="9"/>
      <c r="V750" s="9"/>
      <c r="W750" s="9"/>
      <c r="X750" s="9"/>
      <c r="Y750" s="9"/>
      <c r="Z750" s="9"/>
    </row>
    <row r="751" spans="1:26" ht="13.5" customHeight="1">
      <c r="A751" s="293"/>
      <c r="B751" s="293"/>
      <c r="C751" s="293"/>
      <c r="D751" s="293"/>
      <c r="E751" s="293"/>
      <c r="F751" s="293"/>
      <c r="G751" s="9"/>
      <c r="H751" s="9"/>
      <c r="I751" s="9"/>
      <c r="J751" s="480"/>
      <c r="K751" s="9"/>
      <c r="L751" s="9"/>
      <c r="M751" s="9"/>
      <c r="N751" s="9"/>
      <c r="O751" s="8"/>
      <c r="P751" s="8"/>
      <c r="Q751" s="9"/>
      <c r="R751" s="10"/>
      <c r="S751" s="9"/>
      <c r="T751" s="9"/>
      <c r="U751" s="9"/>
      <c r="V751" s="9"/>
      <c r="W751" s="9"/>
      <c r="X751" s="9"/>
      <c r="Y751" s="9"/>
      <c r="Z751" s="9"/>
    </row>
    <row r="752" spans="1:26" ht="13.5" customHeight="1">
      <c r="A752" s="293"/>
      <c r="B752" s="293"/>
      <c r="C752" s="293"/>
      <c r="D752" s="293"/>
      <c r="E752" s="293"/>
      <c r="F752" s="293"/>
      <c r="G752" s="9"/>
      <c r="H752" s="9"/>
      <c r="I752" s="9"/>
      <c r="J752" s="480"/>
      <c r="K752" s="9"/>
      <c r="L752" s="9"/>
      <c r="M752" s="9"/>
      <c r="N752" s="9"/>
      <c r="O752" s="8"/>
      <c r="P752" s="8"/>
      <c r="Q752" s="9"/>
      <c r="R752" s="10"/>
      <c r="S752" s="9"/>
      <c r="T752" s="9"/>
      <c r="U752" s="9"/>
      <c r="V752" s="9"/>
      <c r="W752" s="9"/>
      <c r="X752" s="9"/>
      <c r="Y752" s="9"/>
      <c r="Z752" s="9"/>
    </row>
    <row r="753" spans="1:26" ht="13.5" customHeight="1">
      <c r="A753" s="293"/>
      <c r="B753" s="293"/>
      <c r="C753" s="293"/>
      <c r="D753" s="293"/>
      <c r="E753" s="293"/>
      <c r="F753" s="293"/>
      <c r="G753" s="9"/>
      <c r="H753" s="9"/>
      <c r="I753" s="9"/>
      <c r="J753" s="480"/>
      <c r="K753" s="9"/>
      <c r="L753" s="9"/>
      <c r="M753" s="9"/>
      <c r="N753" s="9"/>
      <c r="O753" s="8"/>
      <c r="P753" s="8"/>
      <c r="Q753" s="9"/>
      <c r="R753" s="10"/>
      <c r="S753" s="9"/>
      <c r="T753" s="9"/>
      <c r="U753" s="9"/>
      <c r="V753" s="9"/>
      <c r="W753" s="9"/>
      <c r="X753" s="9"/>
      <c r="Y753" s="9"/>
      <c r="Z753" s="9"/>
    </row>
    <row r="754" spans="1:26" ht="13.5" customHeight="1">
      <c r="A754" s="293"/>
      <c r="B754" s="293"/>
      <c r="C754" s="293"/>
      <c r="D754" s="293"/>
      <c r="E754" s="293"/>
      <c r="F754" s="293"/>
      <c r="G754" s="9"/>
      <c r="H754" s="9"/>
      <c r="I754" s="9"/>
      <c r="J754" s="480"/>
      <c r="K754" s="9"/>
      <c r="L754" s="9"/>
      <c r="M754" s="9"/>
      <c r="N754" s="9"/>
      <c r="O754" s="8"/>
      <c r="P754" s="8"/>
      <c r="Q754" s="9"/>
      <c r="R754" s="10"/>
      <c r="S754" s="9"/>
      <c r="T754" s="9"/>
      <c r="U754" s="9"/>
      <c r="V754" s="9"/>
      <c r="W754" s="9"/>
      <c r="X754" s="9"/>
      <c r="Y754" s="9"/>
      <c r="Z754" s="9"/>
    </row>
    <row r="755" spans="1:26" ht="13.5" customHeight="1">
      <c r="A755" s="293"/>
      <c r="B755" s="293"/>
      <c r="C755" s="293"/>
      <c r="D755" s="293"/>
      <c r="E755" s="293"/>
      <c r="F755" s="293"/>
      <c r="G755" s="9"/>
      <c r="H755" s="9"/>
      <c r="I755" s="9"/>
      <c r="J755" s="480"/>
      <c r="K755" s="9"/>
      <c r="L755" s="9"/>
      <c r="M755" s="9"/>
      <c r="N755" s="9"/>
      <c r="O755" s="8"/>
      <c r="P755" s="8"/>
      <c r="Q755" s="9"/>
      <c r="R755" s="10"/>
      <c r="S755" s="9"/>
      <c r="T755" s="9"/>
      <c r="U755" s="9"/>
      <c r="V755" s="9"/>
      <c r="W755" s="9"/>
      <c r="X755" s="9"/>
      <c r="Y755" s="9"/>
      <c r="Z755" s="9"/>
    </row>
    <row r="756" spans="1:26" ht="13.5" customHeight="1">
      <c r="A756" s="293"/>
      <c r="B756" s="293"/>
      <c r="C756" s="293"/>
      <c r="D756" s="293"/>
      <c r="E756" s="293"/>
      <c r="F756" s="293"/>
      <c r="G756" s="9"/>
      <c r="H756" s="9"/>
      <c r="I756" s="9"/>
      <c r="J756" s="480"/>
      <c r="K756" s="9"/>
      <c r="L756" s="9"/>
      <c r="M756" s="9"/>
      <c r="N756" s="9"/>
      <c r="O756" s="8"/>
      <c r="P756" s="8"/>
      <c r="Q756" s="9"/>
      <c r="R756" s="10"/>
      <c r="S756" s="9"/>
      <c r="T756" s="9"/>
      <c r="U756" s="9"/>
      <c r="V756" s="9"/>
      <c r="W756" s="9"/>
      <c r="X756" s="9"/>
      <c r="Y756" s="9"/>
      <c r="Z756" s="9"/>
    </row>
    <row r="757" spans="1:26" ht="13.5" customHeight="1">
      <c r="A757" s="293"/>
      <c r="B757" s="293"/>
      <c r="C757" s="293"/>
      <c r="D757" s="293"/>
      <c r="E757" s="293"/>
      <c r="F757" s="293"/>
      <c r="G757" s="9"/>
      <c r="H757" s="9"/>
      <c r="I757" s="9"/>
      <c r="J757" s="480"/>
      <c r="K757" s="9"/>
      <c r="L757" s="9"/>
      <c r="M757" s="9"/>
      <c r="N757" s="9"/>
      <c r="O757" s="8"/>
      <c r="P757" s="8"/>
      <c r="Q757" s="9"/>
      <c r="R757" s="10"/>
      <c r="S757" s="9"/>
      <c r="T757" s="9"/>
      <c r="U757" s="9"/>
      <c r="V757" s="9"/>
      <c r="W757" s="9"/>
      <c r="X757" s="9"/>
      <c r="Y757" s="9"/>
      <c r="Z757" s="9"/>
    </row>
    <row r="758" spans="1:26" ht="13.5" customHeight="1">
      <c r="A758" s="293"/>
      <c r="B758" s="293"/>
      <c r="C758" s="293"/>
      <c r="D758" s="293"/>
      <c r="E758" s="293"/>
      <c r="F758" s="293"/>
      <c r="G758" s="9"/>
      <c r="H758" s="9"/>
      <c r="I758" s="9"/>
      <c r="J758" s="480"/>
      <c r="K758" s="9"/>
      <c r="L758" s="9"/>
      <c r="M758" s="9"/>
      <c r="N758" s="9"/>
      <c r="O758" s="8"/>
      <c r="P758" s="8"/>
      <c r="Q758" s="9"/>
      <c r="R758" s="10"/>
      <c r="S758" s="9"/>
      <c r="T758" s="9"/>
      <c r="U758" s="9"/>
      <c r="V758" s="9"/>
      <c r="W758" s="9"/>
      <c r="X758" s="9"/>
      <c r="Y758" s="9"/>
      <c r="Z758" s="9"/>
    </row>
    <row r="759" spans="1:26" ht="13.5" customHeight="1">
      <c r="A759" s="293"/>
      <c r="B759" s="293"/>
      <c r="C759" s="293"/>
      <c r="D759" s="293"/>
      <c r="E759" s="293"/>
      <c r="F759" s="293"/>
      <c r="G759" s="9"/>
      <c r="H759" s="9"/>
      <c r="I759" s="9"/>
      <c r="J759" s="480"/>
      <c r="K759" s="9"/>
      <c r="L759" s="9"/>
      <c r="M759" s="9"/>
      <c r="N759" s="9"/>
      <c r="O759" s="8"/>
      <c r="P759" s="8"/>
      <c r="Q759" s="9"/>
      <c r="R759" s="10"/>
      <c r="S759" s="9"/>
      <c r="T759" s="9"/>
      <c r="U759" s="9"/>
      <c r="V759" s="9"/>
      <c r="W759" s="9"/>
      <c r="X759" s="9"/>
      <c r="Y759" s="9"/>
      <c r="Z759" s="9"/>
    </row>
    <row r="760" spans="1:26" ht="13.5" customHeight="1">
      <c r="A760" s="293"/>
      <c r="B760" s="293"/>
      <c r="C760" s="293"/>
      <c r="D760" s="293"/>
      <c r="E760" s="293"/>
      <c r="F760" s="293"/>
      <c r="G760" s="9"/>
      <c r="H760" s="9"/>
      <c r="I760" s="9"/>
      <c r="J760" s="480"/>
      <c r="K760" s="9"/>
      <c r="L760" s="9"/>
      <c r="M760" s="9"/>
      <c r="N760" s="9"/>
      <c r="O760" s="8"/>
      <c r="P760" s="8"/>
      <c r="Q760" s="9"/>
      <c r="R760" s="10"/>
      <c r="S760" s="9"/>
      <c r="T760" s="9"/>
      <c r="U760" s="9"/>
      <c r="V760" s="9"/>
      <c r="W760" s="9"/>
      <c r="X760" s="9"/>
      <c r="Y760" s="9"/>
      <c r="Z760" s="9"/>
    </row>
    <row r="761" spans="1:26" ht="13.5" customHeight="1">
      <c r="A761" s="293"/>
      <c r="B761" s="293"/>
      <c r="C761" s="293"/>
      <c r="D761" s="293"/>
      <c r="E761" s="293"/>
      <c r="F761" s="293"/>
      <c r="G761" s="9"/>
      <c r="H761" s="9"/>
      <c r="I761" s="9"/>
      <c r="J761" s="480"/>
      <c r="K761" s="9"/>
      <c r="L761" s="9"/>
      <c r="M761" s="9"/>
      <c r="N761" s="9"/>
      <c r="O761" s="8"/>
      <c r="P761" s="8"/>
      <c r="Q761" s="9"/>
      <c r="R761" s="10"/>
      <c r="S761" s="9"/>
      <c r="T761" s="9"/>
      <c r="U761" s="9"/>
      <c r="V761" s="9"/>
      <c r="W761" s="9"/>
      <c r="X761" s="9"/>
      <c r="Y761" s="9"/>
      <c r="Z761" s="9"/>
    </row>
    <row r="762" spans="1:26" ht="13.5" customHeight="1">
      <c r="A762" s="293"/>
      <c r="B762" s="293"/>
      <c r="C762" s="293"/>
      <c r="D762" s="293"/>
      <c r="E762" s="293"/>
      <c r="F762" s="293"/>
      <c r="G762" s="9"/>
      <c r="H762" s="9"/>
      <c r="I762" s="9"/>
      <c r="J762" s="480"/>
      <c r="K762" s="9"/>
      <c r="L762" s="9"/>
      <c r="M762" s="9"/>
      <c r="N762" s="9"/>
      <c r="O762" s="8"/>
      <c r="P762" s="8"/>
      <c r="Q762" s="9"/>
      <c r="R762" s="10"/>
      <c r="S762" s="9"/>
      <c r="T762" s="9"/>
      <c r="U762" s="9"/>
      <c r="V762" s="9"/>
      <c r="W762" s="9"/>
      <c r="X762" s="9"/>
      <c r="Y762" s="9"/>
      <c r="Z762" s="9"/>
    </row>
    <row r="763" spans="1:26" ht="13.5" customHeight="1">
      <c r="A763" s="293"/>
      <c r="B763" s="293"/>
      <c r="C763" s="293"/>
      <c r="D763" s="293"/>
      <c r="E763" s="293"/>
      <c r="F763" s="293"/>
      <c r="G763" s="9"/>
      <c r="H763" s="9"/>
      <c r="I763" s="9"/>
      <c r="J763" s="480"/>
      <c r="K763" s="9"/>
      <c r="L763" s="9"/>
      <c r="M763" s="9"/>
      <c r="N763" s="9"/>
      <c r="O763" s="8"/>
      <c r="P763" s="8"/>
      <c r="Q763" s="9"/>
      <c r="R763" s="10"/>
      <c r="S763" s="9"/>
      <c r="T763" s="9"/>
      <c r="U763" s="9"/>
      <c r="V763" s="9"/>
      <c r="W763" s="9"/>
      <c r="X763" s="9"/>
      <c r="Y763" s="9"/>
      <c r="Z763" s="9"/>
    </row>
    <row r="764" spans="1:26" ht="13.5" customHeight="1">
      <c r="A764" s="293"/>
      <c r="B764" s="293"/>
      <c r="C764" s="293"/>
      <c r="D764" s="293"/>
      <c r="E764" s="293"/>
      <c r="F764" s="293"/>
      <c r="G764" s="9"/>
      <c r="H764" s="9"/>
      <c r="I764" s="9"/>
      <c r="J764" s="480"/>
      <c r="K764" s="9"/>
      <c r="L764" s="9"/>
      <c r="M764" s="9"/>
      <c r="N764" s="9"/>
      <c r="O764" s="8"/>
      <c r="P764" s="8"/>
      <c r="Q764" s="9"/>
      <c r="R764" s="10"/>
      <c r="S764" s="9"/>
      <c r="T764" s="9"/>
      <c r="U764" s="9"/>
      <c r="V764" s="9"/>
      <c r="W764" s="9"/>
      <c r="X764" s="9"/>
      <c r="Y764" s="9"/>
      <c r="Z764" s="9"/>
    </row>
    <row r="765" spans="1:26" ht="13.5" customHeight="1">
      <c r="A765" s="293"/>
      <c r="B765" s="293"/>
      <c r="C765" s="293"/>
      <c r="D765" s="293"/>
      <c r="E765" s="293"/>
      <c r="F765" s="293"/>
      <c r="G765" s="9"/>
      <c r="H765" s="9"/>
      <c r="I765" s="9"/>
      <c r="J765" s="480"/>
      <c r="K765" s="9"/>
      <c r="L765" s="9"/>
      <c r="M765" s="9"/>
      <c r="N765" s="9"/>
      <c r="O765" s="8"/>
      <c r="P765" s="8"/>
      <c r="Q765" s="9"/>
      <c r="R765" s="10"/>
      <c r="S765" s="9"/>
      <c r="T765" s="9"/>
      <c r="U765" s="9"/>
      <c r="V765" s="9"/>
      <c r="W765" s="9"/>
      <c r="X765" s="9"/>
      <c r="Y765" s="9"/>
      <c r="Z765" s="9"/>
    </row>
    <row r="766" spans="1:26" ht="13.5" customHeight="1">
      <c r="A766" s="293"/>
      <c r="B766" s="293"/>
      <c r="C766" s="293"/>
      <c r="D766" s="293"/>
      <c r="E766" s="293"/>
      <c r="F766" s="293"/>
      <c r="G766" s="9"/>
      <c r="H766" s="9"/>
      <c r="I766" s="9"/>
      <c r="J766" s="480"/>
      <c r="K766" s="9"/>
      <c r="L766" s="9"/>
      <c r="M766" s="9"/>
      <c r="N766" s="9"/>
      <c r="O766" s="8"/>
      <c r="P766" s="8"/>
      <c r="Q766" s="9"/>
      <c r="R766" s="10"/>
      <c r="S766" s="9"/>
      <c r="T766" s="9"/>
      <c r="U766" s="9"/>
      <c r="V766" s="9"/>
      <c r="W766" s="9"/>
      <c r="X766" s="9"/>
      <c r="Y766" s="9"/>
      <c r="Z766" s="9"/>
    </row>
    <row r="767" spans="1:26" ht="13.5" customHeight="1">
      <c r="A767" s="293"/>
      <c r="B767" s="293"/>
      <c r="C767" s="293"/>
      <c r="D767" s="293"/>
      <c r="E767" s="293"/>
      <c r="F767" s="293"/>
      <c r="G767" s="9"/>
      <c r="H767" s="9"/>
      <c r="I767" s="9"/>
      <c r="J767" s="480"/>
      <c r="K767" s="9"/>
      <c r="L767" s="9"/>
      <c r="M767" s="9"/>
      <c r="N767" s="9"/>
      <c r="O767" s="8"/>
      <c r="P767" s="8"/>
      <c r="Q767" s="9"/>
      <c r="R767" s="10"/>
      <c r="S767" s="9"/>
      <c r="T767" s="9"/>
      <c r="U767" s="9"/>
      <c r="V767" s="9"/>
      <c r="W767" s="9"/>
      <c r="X767" s="9"/>
      <c r="Y767" s="9"/>
      <c r="Z767" s="9"/>
    </row>
    <row r="768" spans="1:26" ht="13.5" customHeight="1">
      <c r="A768" s="293"/>
      <c r="B768" s="293"/>
      <c r="C768" s="293"/>
      <c r="D768" s="293"/>
      <c r="E768" s="293"/>
      <c r="F768" s="293"/>
      <c r="G768" s="9"/>
      <c r="H768" s="9"/>
      <c r="I768" s="9"/>
      <c r="J768" s="480"/>
      <c r="K768" s="9"/>
      <c r="L768" s="9"/>
      <c r="M768" s="9"/>
      <c r="N768" s="9"/>
      <c r="O768" s="8"/>
      <c r="P768" s="8"/>
      <c r="Q768" s="9"/>
      <c r="R768" s="10"/>
      <c r="S768" s="9"/>
      <c r="T768" s="9"/>
      <c r="U768" s="9"/>
      <c r="V768" s="9"/>
      <c r="W768" s="9"/>
      <c r="X768" s="9"/>
      <c r="Y768" s="9"/>
      <c r="Z768" s="9"/>
    </row>
    <row r="769" spans="1:26" ht="13.5" customHeight="1">
      <c r="A769" s="293"/>
      <c r="B769" s="293"/>
      <c r="C769" s="293"/>
      <c r="D769" s="293"/>
      <c r="E769" s="293"/>
      <c r="F769" s="293"/>
      <c r="G769" s="9"/>
      <c r="H769" s="9"/>
      <c r="I769" s="9"/>
      <c r="J769" s="480"/>
      <c r="K769" s="9"/>
      <c r="L769" s="9"/>
      <c r="M769" s="9"/>
      <c r="N769" s="9"/>
      <c r="O769" s="8"/>
      <c r="P769" s="8"/>
      <c r="Q769" s="9"/>
      <c r="R769" s="10"/>
      <c r="S769" s="9"/>
      <c r="T769" s="9"/>
      <c r="U769" s="9"/>
      <c r="V769" s="9"/>
      <c r="W769" s="9"/>
      <c r="X769" s="9"/>
      <c r="Y769" s="9"/>
      <c r="Z769" s="9"/>
    </row>
    <row r="770" spans="1:26" ht="13.5" customHeight="1">
      <c r="A770" s="293"/>
      <c r="B770" s="293"/>
      <c r="C770" s="293"/>
      <c r="D770" s="293"/>
      <c r="E770" s="293"/>
      <c r="F770" s="293"/>
      <c r="G770" s="9"/>
      <c r="H770" s="9"/>
      <c r="I770" s="9"/>
      <c r="J770" s="480"/>
      <c r="K770" s="9"/>
      <c r="L770" s="9"/>
      <c r="M770" s="9"/>
      <c r="N770" s="9"/>
      <c r="O770" s="8"/>
      <c r="P770" s="8"/>
      <c r="Q770" s="9"/>
      <c r="R770" s="10"/>
      <c r="S770" s="9"/>
      <c r="T770" s="9"/>
      <c r="U770" s="9"/>
      <c r="V770" s="9"/>
      <c r="W770" s="9"/>
      <c r="X770" s="9"/>
      <c r="Y770" s="9"/>
      <c r="Z770" s="9"/>
    </row>
    <row r="771" spans="1:26" ht="13.5" customHeight="1">
      <c r="A771" s="293"/>
      <c r="B771" s="293"/>
      <c r="C771" s="293"/>
      <c r="D771" s="293"/>
      <c r="E771" s="293"/>
      <c r="F771" s="293"/>
      <c r="G771" s="9"/>
      <c r="H771" s="9"/>
      <c r="I771" s="9"/>
      <c r="J771" s="480"/>
      <c r="K771" s="9"/>
      <c r="L771" s="9"/>
      <c r="M771" s="9"/>
      <c r="N771" s="9"/>
      <c r="O771" s="8"/>
      <c r="P771" s="8"/>
      <c r="Q771" s="9"/>
      <c r="R771" s="10"/>
      <c r="S771" s="9"/>
      <c r="T771" s="9"/>
      <c r="U771" s="9"/>
      <c r="V771" s="9"/>
      <c r="W771" s="9"/>
      <c r="X771" s="9"/>
      <c r="Y771" s="9"/>
      <c r="Z771" s="9"/>
    </row>
    <row r="772" spans="1:26" ht="13.5" customHeight="1">
      <c r="A772" s="293"/>
      <c r="B772" s="293"/>
      <c r="C772" s="293"/>
      <c r="D772" s="293"/>
      <c r="E772" s="293"/>
      <c r="F772" s="293"/>
      <c r="G772" s="9"/>
      <c r="H772" s="9"/>
      <c r="I772" s="9"/>
      <c r="J772" s="480"/>
      <c r="K772" s="9"/>
      <c r="L772" s="9"/>
      <c r="M772" s="9"/>
      <c r="N772" s="9"/>
      <c r="O772" s="8"/>
      <c r="P772" s="8"/>
      <c r="Q772" s="9"/>
      <c r="R772" s="10"/>
      <c r="S772" s="9"/>
      <c r="T772" s="9"/>
      <c r="U772" s="9"/>
      <c r="V772" s="9"/>
      <c r="W772" s="9"/>
      <c r="X772" s="9"/>
      <c r="Y772" s="9"/>
      <c r="Z772" s="9"/>
    </row>
    <row r="773" spans="1:26" ht="13.5" customHeight="1">
      <c r="A773" s="293"/>
      <c r="B773" s="293"/>
      <c r="C773" s="293"/>
      <c r="D773" s="293"/>
      <c r="E773" s="293"/>
      <c r="F773" s="293"/>
      <c r="G773" s="9"/>
      <c r="H773" s="9"/>
      <c r="I773" s="9"/>
      <c r="J773" s="480"/>
      <c r="K773" s="9"/>
      <c r="L773" s="9"/>
      <c r="M773" s="9"/>
      <c r="N773" s="9"/>
      <c r="O773" s="8"/>
      <c r="P773" s="8"/>
      <c r="Q773" s="9"/>
      <c r="R773" s="10"/>
      <c r="S773" s="9"/>
      <c r="T773" s="9"/>
      <c r="U773" s="9"/>
      <c r="V773" s="9"/>
      <c r="W773" s="9"/>
      <c r="X773" s="9"/>
      <c r="Y773" s="9"/>
      <c r="Z773" s="9"/>
    </row>
    <row r="774" spans="1:26" ht="13.5" customHeight="1">
      <c r="A774" s="293"/>
      <c r="B774" s="293"/>
      <c r="C774" s="293"/>
      <c r="D774" s="293"/>
      <c r="E774" s="293"/>
      <c r="F774" s="293"/>
      <c r="G774" s="9"/>
      <c r="H774" s="9"/>
      <c r="I774" s="9"/>
      <c r="J774" s="480"/>
      <c r="K774" s="9"/>
      <c r="L774" s="9"/>
      <c r="M774" s="9"/>
      <c r="N774" s="9"/>
      <c r="O774" s="8"/>
      <c r="P774" s="8"/>
      <c r="Q774" s="9"/>
      <c r="R774" s="10"/>
      <c r="S774" s="9"/>
      <c r="T774" s="9"/>
      <c r="U774" s="9"/>
      <c r="V774" s="9"/>
      <c r="W774" s="9"/>
      <c r="X774" s="9"/>
      <c r="Y774" s="9"/>
      <c r="Z774" s="9"/>
    </row>
    <row r="775" spans="1:26" ht="13.5" customHeight="1">
      <c r="A775" s="293"/>
      <c r="B775" s="293"/>
      <c r="C775" s="293"/>
      <c r="D775" s="293"/>
      <c r="E775" s="293"/>
      <c r="F775" s="293"/>
      <c r="G775" s="9"/>
      <c r="H775" s="9"/>
      <c r="I775" s="9"/>
      <c r="J775" s="480"/>
      <c r="K775" s="9"/>
      <c r="L775" s="9"/>
      <c r="M775" s="9"/>
      <c r="N775" s="9"/>
      <c r="O775" s="8"/>
      <c r="P775" s="8"/>
      <c r="Q775" s="9"/>
      <c r="R775" s="10"/>
      <c r="S775" s="9"/>
      <c r="T775" s="9"/>
      <c r="U775" s="9"/>
      <c r="V775" s="9"/>
      <c r="W775" s="9"/>
      <c r="X775" s="9"/>
      <c r="Y775" s="9"/>
      <c r="Z775" s="9"/>
    </row>
    <row r="776" spans="1:26" ht="13.5" customHeight="1">
      <c r="A776" s="293"/>
      <c r="B776" s="293"/>
      <c r="C776" s="293"/>
      <c r="D776" s="293"/>
      <c r="E776" s="293"/>
      <c r="F776" s="293"/>
      <c r="G776" s="9"/>
      <c r="H776" s="9"/>
      <c r="I776" s="9"/>
      <c r="J776" s="480"/>
      <c r="K776" s="9"/>
      <c r="L776" s="9"/>
      <c r="M776" s="9"/>
      <c r="N776" s="9"/>
      <c r="O776" s="8"/>
      <c r="P776" s="8"/>
      <c r="Q776" s="9"/>
      <c r="R776" s="10"/>
      <c r="S776" s="9"/>
      <c r="T776" s="9"/>
      <c r="U776" s="9"/>
      <c r="V776" s="9"/>
      <c r="W776" s="9"/>
      <c r="X776" s="9"/>
      <c r="Y776" s="9"/>
      <c r="Z776" s="9"/>
    </row>
    <row r="777" spans="1:26" ht="13.5" customHeight="1">
      <c r="A777" s="293"/>
      <c r="B777" s="293"/>
      <c r="C777" s="293"/>
      <c r="D777" s="293"/>
      <c r="E777" s="293"/>
      <c r="F777" s="293"/>
      <c r="G777" s="9"/>
      <c r="H777" s="9"/>
      <c r="I777" s="9"/>
      <c r="J777" s="480"/>
      <c r="K777" s="9"/>
      <c r="L777" s="9"/>
      <c r="M777" s="9"/>
      <c r="N777" s="9"/>
      <c r="O777" s="8"/>
      <c r="P777" s="8"/>
      <c r="Q777" s="9"/>
      <c r="R777" s="10"/>
      <c r="S777" s="9"/>
      <c r="T777" s="9"/>
      <c r="U777" s="9"/>
      <c r="V777" s="9"/>
      <c r="W777" s="9"/>
      <c r="X777" s="9"/>
      <c r="Y777" s="9"/>
      <c r="Z777" s="9"/>
    </row>
    <row r="778" spans="1:26" ht="13.5" customHeight="1">
      <c r="A778" s="293"/>
      <c r="B778" s="293"/>
      <c r="C778" s="293"/>
      <c r="D778" s="293"/>
      <c r="E778" s="293"/>
      <c r="F778" s="293"/>
      <c r="G778" s="9"/>
      <c r="H778" s="9"/>
      <c r="I778" s="9"/>
      <c r="J778" s="480"/>
      <c r="K778" s="9"/>
      <c r="L778" s="9"/>
      <c r="M778" s="9"/>
      <c r="N778" s="9"/>
      <c r="O778" s="8"/>
      <c r="P778" s="8"/>
      <c r="Q778" s="9"/>
      <c r="R778" s="10"/>
      <c r="S778" s="9"/>
      <c r="T778" s="9"/>
      <c r="U778" s="9"/>
      <c r="V778" s="9"/>
      <c r="W778" s="9"/>
      <c r="X778" s="9"/>
      <c r="Y778" s="9"/>
      <c r="Z778" s="9"/>
    </row>
    <row r="779" spans="1:26" ht="13.5" customHeight="1">
      <c r="A779" s="293"/>
      <c r="B779" s="293"/>
      <c r="C779" s="293"/>
      <c r="D779" s="293"/>
      <c r="E779" s="293"/>
      <c r="F779" s="293"/>
      <c r="G779" s="9"/>
      <c r="H779" s="9"/>
      <c r="I779" s="9"/>
      <c r="J779" s="480"/>
      <c r="K779" s="9"/>
      <c r="L779" s="9"/>
      <c r="M779" s="9"/>
      <c r="N779" s="9"/>
      <c r="O779" s="8"/>
      <c r="P779" s="8"/>
      <c r="Q779" s="9"/>
      <c r="R779" s="10"/>
      <c r="S779" s="9"/>
      <c r="T779" s="9"/>
      <c r="U779" s="9"/>
      <c r="V779" s="9"/>
      <c r="W779" s="9"/>
      <c r="X779" s="9"/>
      <c r="Y779" s="9"/>
      <c r="Z779" s="9"/>
    </row>
    <row r="780" spans="1:26" ht="13.5" customHeight="1">
      <c r="A780" s="293"/>
      <c r="B780" s="293"/>
      <c r="C780" s="293"/>
      <c r="D780" s="293"/>
      <c r="E780" s="293"/>
      <c r="F780" s="293"/>
      <c r="G780" s="9"/>
      <c r="H780" s="9"/>
      <c r="I780" s="9"/>
      <c r="J780" s="480"/>
      <c r="K780" s="9"/>
      <c r="L780" s="9"/>
      <c r="M780" s="9"/>
      <c r="N780" s="9"/>
      <c r="O780" s="8"/>
      <c r="P780" s="8"/>
      <c r="Q780" s="9"/>
      <c r="R780" s="10"/>
      <c r="S780" s="9"/>
      <c r="T780" s="9"/>
      <c r="U780" s="9"/>
      <c r="V780" s="9"/>
      <c r="W780" s="9"/>
      <c r="X780" s="9"/>
      <c r="Y780" s="9"/>
      <c r="Z780" s="9"/>
    </row>
    <row r="781" spans="1:26" ht="13.5" customHeight="1">
      <c r="A781" s="293"/>
      <c r="B781" s="293"/>
      <c r="C781" s="293"/>
      <c r="D781" s="293"/>
      <c r="E781" s="293"/>
      <c r="F781" s="293"/>
      <c r="G781" s="9"/>
      <c r="H781" s="9"/>
      <c r="I781" s="9"/>
      <c r="J781" s="480"/>
      <c r="K781" s="9"/>
      <c r="L781" s="9"/>
      <c r="M781" s="9"/>
      <c r="N781" s="9"/>
      <c r="O781" s="8"/>
      <c r="P781" s="8"/>
      <c r="Q781" s="9"/>
      <c r="R781" s="10"/>
      <c r="S781" s="9"/>
      <c r="T781" s="9"/>
      <c r="U781" s="9"/>
      <c r="V781" s="9"/>
      <c r="W781" s="9"/>
      <c r="X781" s="9"/>
      <c r="Y781" s="9"/>
      <c r="Z781" s="9"/>
    </row>
    <row r="782" spans="1:26" ht="13.5" customHeight="1">
      <c r="A782" s="293"/>
      <c r="B782" s="293"/>
      <c r="C782" s="293"/>
      <c r="D782" s="293"/>
      <c r="E782" s="293"/>
      <c r="F782" s="293"/>
      <c r="G782" s="9"/>
      <c r="H782" s="9"/>
      <c r="I782" s="9"/>
      <c r="J782" s="480"/>
      <c r="K782" s="9"/>
      <c r="L782" s="9"/>
      <c r="M782" s="9"/>
      <c r="N782" s="9"/>
      <c r="O782" s="8"/>
      <c r="P782" s="8"/>
      <c r="Q782" s="9"/>
      <c r="R782" s="10"/>
      <c r="S782" s="9"/>
      <c r="T782" s="9"/>
      <c r="U782" s="9"/>
      <c r="V782" s="9"/>
      <c r="W782" s="9"/>
      <c r="X782" s="9"/>
      <c r="Y782" s="9"/>
      <c r="Z782" s="9"/>
    </row>
    <row r="783" spans="1:26" ht="13.5" customHeight="1">
      <c r="A783" s="293"/>
      <c r="B783" s="293"/>
      <c r="C783" s="293"/>
      <c r="D783" s="293"/>
      <c r="E783" s="293"/>
      <c r="F783" s="293"/>
      <c r="G783" s="9"/>
      <c r="H783" s="9"/>
      <c r="I783" s="9"/>
      <c r="J783" s="480"/>
      <c r="K783" s="9"/>
      <c r="L783" s="9"/>
      <c r="M783" s="9"/>
      <c r="N783" s="9"/>
      <c r="O783" s="8"/>
      <c r="P783" s="8"/>
      <c r="Q783" s="9"/>
      <c r="R783" s="10"/>
      <c r="S783" s="9"/>
      <c r="T783" s="9"/>
      <c r="U783" s="9"/>
      <c r="V783" s="9"/>
      <c r="W783" s="9"/>
      <c r="X783" s="9"/>
      <c r="Y783" s="9"/>
      <c r="Z783" s="9"/>
    </row>
    <row r="784" spans="1:26" ht="13.5" customHeight="1">
      <c r="A784" s="293"/>
      <c r="B784" s="293"/>
      <c r="C784" s="293"/>
      <c r="D784" s="293"/>
      <c r="E784" s="293"/>
      <c r="F784" s="293"/>
      <c r="G784" s="9"/>
      <c r="H784" s="9"/>
      <c r="I784" s="9"/>
      <c r="J784" s="480"/>
      <c r="K784" s="9"/>
      <c r="L784" s="9"/>
      <c r="M784" s="9"/>
      <c r="N784" s="9"/>
      <c r="O784" s="8"/>
      <c r="P784" s="8"/>
      <c r="Q784" s="9"/>
      <c r="R784" s="10"/>
      <c r="S784" s="9"/>
      <c r="T784" s="9"/>
      <c r="U784" s="9"/>
      <c r="V784" s="9"/>
      <c r="W784" s="9"/>
      <c r="X784" s="9"/>
      <c r="Y784" s="9"/>
      <c r="Z784" s="9"/>
    </row>
    <row r="785" spans="1:26" ht="13.5" customHeight="1">
      <c r="A785" s="293"/>
      <c r="B785" s="293"/>
      <c r="C785" s="293"/>
      <c r="D785" s="293"/>
      <c r="E785" s="293"/>
      <c r="F785" s="293"/>
      <c r="G785" s="9"/>
      <c r="H785" s="9"/>
      <c r="I785" s="9"/>
      <c r="J785" s="480"/>
      <c r="K785" s="9"/>
      <c r="L785" s="9"/>
      <c r="M785" s="9"/>
      <c r="N785" s="9"/>
      <c r="O785" s="8"/>
      <c r="P785" s="8"/>
      <c r="Q785" s="9"/>
      <c r="R785" s="10"/>
      <c r="S785" s="9"/>
      <c r="T785" s="9"/>
      <c r="U785" s="9"/>
      <c r="V785" s="9"/>
      <c r="W785" s="9"/>
      <c r="X785" s="9"/>
      <c r="Y785" s="9"/>
      <c r="Z785" s="9"/>
    </row>
    <row r="786" spans="1:26" ht="13.5" customHeight="1">
      <c r="A786" s="293"/>
      <c r="B786" s="293"/>
      <c r="C786" s="293"/>
      <c r="D786" s="293"/>
      <c r="E786" s="293"/>
      <c r="F786" s="293"/>
      <c r="G786" s="9"/>
      <c r="H786" s="9"/>
      <c r="I786" s="9"/>
      <c r="J786" s="480"/>
      <c r="K786" s="9"/>
      <c r="L786" s="9"/>
      <c r="M786" s="9"/>
      <c r="N786" s="9"/>
      <c r="O786" s="8"/>
      <c r="P786" s="8"/>
      <c r="Q786" s="9"/>
      <c r="R786" s="10"/>
      <c r="S786" s="9"/>
      <c r="T786" s="9"/>
      <c r="U786" s="9"/>
      <c r="V786" s="9"/>
      <c r="W786" s="9"/>
      <c r="X786" s="9"/>
      <c r="Y786" s="9"/>
      <c r="Z786" s="9"/>
    </row>
    <row r="787" spans="1:26" ht="13.5" customHeight="1">
      <c r="A787" s="293"/>
      <c r="B787" s="293"/>
      <c r="C787" s="293"/>
      <c r="D787" s="293"/>
      <c r="E787" s="293"/>
      <c r="F787" s="293"/>
      <c r="G787" s="9"/>
      <c r="H787" s="9"/>
      <c r="I787" s="9"/>
      <c r="J787" s="480"/>
      <c r="K787" s="9"/>
      <c r="L787" s="9"/>
      <c r="M787" s="9"/>
      <c r="N787" s="9"/>
      <c r="O787" s="8"/>
      <c r="P787" s="8"/>
      <c r="Q787" s="9"/>
      <c r="R787" s="10"/>
      <c r="S787" s="9"/>
      <c r="T787" s="9"/>
      <c r="U787" s="9"/>
      <c r="V787" s="9"/>
      <c r="W787" s="9"/>
      <c r="X787" s="9"/>
      <c r="Y787" s="9"/>
      <c r="Z787" s="9"/>
    </row>
    <row r="788" spans="1:26" ht="13.5" customHeight="1">
      <c r="A788" s="293"/>
      <c r="B788" s="293"/>
      <c r="C788" s="293"/>
      <c r="D788" s="293"/>
      <c r="E788" s="293"/>
      <c r="F788" s="293"/>
      <c r="G788" s="9"/>
      <c r="H788" s="9"/>
      <c r="I788" s="9"/>
      <c r="J788" s="480"/>
      <c r="K788" s="9"/>
      <c r="L788" s="9"/>
      <c r="M788" s="9"/>
      <c r="N788" s="9"/>
      <c r="O788" s="8"/>
      <c r="P788" s="8"/>
      <c r="Q788" s="9"/>
      <c r="R788" s="10"/>
      <c r="S788" s="9"/>
      <c r="T788" s="9"/>
      <c r="U788" s="9"/>
      <c r="V788" s="9"/>
      <c r="W788" s="9"/>
      <c r="X788" s="9"/>
      <c r="Y788" s="9"/>
      <c r="Z788" s="9"/>
    </row>
    <row r="789" spans="1:26" ht="13.5" customHeight="1">
      <c r="A789" s="293"/>
      <c r="B789" s="293"/>
      <c r="C789" s="293"/>
      <c r="D789" s="293"/>
      <c r="E789" s="293"/>
      <c r="F789" s="293"/>
      <c r="G789" s="9"/>
      <c r="H789" s="9"/>
      <c r="I789" s="9"/>
      <c r="J789" s="480"/>
      <c r="K789" s="9"/>
      <c r="L789" s="9"/>
      <c r="M789" s="9"/>
      <c r="N789" s="9"/>
      <c r="O789" s="8"/>
      <c r="P789" s="8"/>
      <c r="Q789" s="9"/>
      <c r="R789" s="10"/>
      <c r="S789" s="9"/>
      <c r="T789" s="9"/>
      <c r="U789" s="9"/>
      <c r="V789" s="9"/>
      <c r="W789" s="9"/>
      <c r="X789" s="9"/>
      <c r="Y789" s="9"/>
      <c r="Z789" s="9"/>
    </row>
    <row r="790" spans="1:26" ht="13.5" customHeight="1">
      <c r="A790" s="293"/>
      <c r="B790" s="293"/>
      <c r="C790" s="293"/>
      <c r="D790" s="293"/>
      <c r="E790" s="293"/>
      <c r="F790" s="293"/>
      <c r="G790" s="9"/>
      <c r="H790" s="9"/>
      <c r="I790" s="9"/>
      <c r="J790" s="480"/>
      <c r="K790" s="9"/>
      <c r="L790" s="9"/>
      <c r="M790" s="9"/>
      <c r="N790" s="9"/>
      <c r="O790" s="8"/>
      <c r="P790" s="8"/>
      <c r="Q790" s="9"/>
      <c r="R790" s="10"/>
      <c r="S790" s="9"/>
      <c r="T790" s="9"/>
      <c r="U790" s="9"/>
      <c r="V790" s="9"/>
      <c r="W790" s="9"/>
      <c r="X790" s="9"/>
      <c r="Y790" s="9"/>
      <c r="Z790" s="9"/>
    </row>
    <row r="791" spans="1:26" ht="13.5" customHeight="1">
      <c r="A791" s="293"/>
      <c r="B791" s="293"/>
      <c r="C791" s="293"/>
      <c r="D791" s="293"/>
      <c r="E791" s="293"/>
      <c r="F791" s="293"/>
      <c r="G791" s="9"/>
      <c r="H791" s="9"/>
      <c r="I791" s="9"/>
      <c r="J791" s="480"/>
      <c r="K791" s="9"/>
      <c r="L791" s="9"/>
      <c r="M791" s="9"/>
      <c r="N791" s="9"/>
      <c r="O791" s="8"/>
      <c r="P791" s="8"/>
      <c r="Q791" s="9"/>
      <c r="R791" s="10"/>
      <c r="S791" s="9"/>
      <c r="T791" s="9"/>
      <c r="U791" s="9"/>
      <c r="V791" s="9"/>
      <c r="W791" s="9"/>
      <c r="X791" s="9"/>
      <c r="Y791" s="9"/>
      <c r="Z791" s="9"/>
    </row>
    <row r="792" spans="1:26" ht="13.5" customHeight="1">
      <c r="A792" s="293"/>
      <c r="B792" s="293"/>
      <c r="C792" s="293"/>
      <c r="D792" s="293"/>
      <c r="E792" s="293"/>
      <c r="F792" s="293"/>
      <c r="G792" s="9"/>
      <c r="H792" s="9"/>
      <c r="I792" s="9"/>
      <c r="J792" s="480"/>
      <c r="K792" s="9"/>
      <c r="L792" s="9"/>
      <c r="M792" s="9"/>
      <c r="N792" s="9"/>
      <c r="O792" s="8"/>
      <c r="P792" s="8"/>
      <c r="Q792" s="9"/>
      <c r="R792" s="10"/>
      <c r="S792" s="9"/>
      <c r="T792" s="9"/>
      <c r="U792" s="9"/>
      <c r="V792" s="9"/>
      <c r="W792" s="9"/>
      <c r="X792" s="9"/>
      <c r="Y792" s="9"/>
      <c r="Z792" s="9"/>
    </row>
    <row r="793" spans="1:26" ht="13.5" customHeight="1">
      <c r="A793" s="293"/>
      <c r="B793" s="293"/>
      <c r="C793" s="293"/>
      <c r="D793" s="293"/>
      <c r="E793" s="293"/>
      <c r="F793" s="293"/>
      <c r="G793" s="9"/>
      <c r="H793" s="9"/>
      <c r="I793" s="9"/>
      <c r="J793" s="480"/>
      <c r="K793" s="9"/>
      <c r="L793" s="9"/>
      <c r="M793" s="9"/>
      <c r="N793" s="9"/>
      <c r="O793" s="8"/>
      <c r="P793" s="8"/>
      <c r="Q793" s="9"/>
      <c r="R793" s="10"/>
      <c r="S793" s="9"/>
      <c r="T793" s="9"/>
      <c r="U793" s="9"/>
      <c r="V793" s="9"/>
      <c r="W793" s="9"/>
      <c r="X793" s="9"/>
      <c r="Y793" s="9"/>
      <c r="Z793" s="9"/>
    </row>
    <row r="794" spans="1:26" ht="13.5" customHeight="1">
      <c r="A794" s="293"/>
      <c r="B794" s="293"/>
      <c r="C794" s="293"/>
      <c r="D794" s="293"/>
      <c r="E794" s="293"/>
      <c r="F794" s="293"/>
      <c r="G794" s="9"/>
      <c r="H794" s="9"/>
      <c r="I794" s="9"/>
      <c r="J794" s="480"/>
      <c r="K794" s="9"/>
      <c r="L794" s="9"/>
      <c r="M794" s="9"/>
      <c r="N794" s="9"/>
      <c r="O794" s="8"/>
      <c r="P794" s="8"/>
      <c r="Q794" s="9"/>
      <c r="R794" s="10"/>
      <c r="S794" s="9"/>
      <c r="T794" s="9"/>
      <c r="U794" s="9"/>
      <c r="V794" s="9"/>
      <c r="W794" s="9"/>
      <c r="X794" s="9"/>
      <c r="Y794" s="9"/>
      <c r="Z794" s="9"/>
    </row>
    <row r="795" spans="1:26" ht="13.5" customHeight="1">
      <c r="A795" s="293"/>
      <c r="B795" s="293"/>
      <c r="C795" s="293"/>
      <c r="D795" s="293"/>
      <c r="E795" s="293"/>
      <c r="F795" s="293"/>
      <c r="G795" s="9"/>
      <c r="H795" s="9"/>
      <c r="I795" s="9"/>
      <c r="J795" s="480"/>
      <c r="K795" s="9"/>
      <c r="L795" s="9"/>
      <c r="M795" s="9"/>
      <c r="N795" s="9"/>
      <c r="O795" s="8"/>
      <c r="P795" s="8"/>
      <c r="Q795" s="9"/>
      <c r="R795" s="10"/>
      <c r="S795" s="9"/>
      <c r="T795" s="9"/>
      <c r="U795" s="9"/>
      <c r="V795" s="9"/>
      <c r="W795" s="9"/>
      <c r="X795" s="9"/>
      <c r="Y795" s="9"/>
      <c r="Z795" s="9"/>
    </row>
    <row r="796" spans="1:26" ht="13.5" customHeight="1">
      <c r="A796" s="293"/>
      <c r="B796" s="293"/>
      <c r="C796" s="293"/>
      <c r="D796" s="293"/>
      <c r="E796" s="293"/>
      <c r="F796" s="293"/>
      <c r="G796" s="9"/>
      <c r="H796" s="9"/>
      <c r="I796" s="9"/>
      <c r="J796" s="480"/>
      <c r="K796" s="9"/>
      <c r="L796" s="9"/>
      <c r="M796" s="9"/>
      <c r="N796" s="9"/>
      <c r="O796" s="8"/>
      <c r="P796" s="8"/>
      <c r="Q796" s="9"/>
      <c r="R796" s="10"/>
      <c r="S796" s="9"/>
      <c r="T796" s="9"/>
      <c r="U796" s="9"/>
      <c r="V796" s="9"/>
      <c r="W796" s="9"/>
      <c r="X796" s="9"/>
      <c r="Y796" s="9"/>
      <c r="Z796" s="9"/>
    </row>
    <row r="797" spans="1:26" ht="13.5" customHeight="1">
      <c r="A797" s="293"/>
      <c r="B797" s="293"/>
      <c r="C797" s="293"/>
      <c r="D797" s="293"/>
      <c r="E797" s="293"/>
      <c r="F797" s="293"/>
      <c r="G797" s="9"/>
      <c r="H797" s="9"/>
      <c r="I797" s="9"/>
      <c r="J797" s="480"/>
      <c r="K797" s="9"/>
      <c r="L797" s="9"/>
      <c r="M797" s="9"/>
      <c r="N797" s="9"/>
      <c r="O797" s="8"/>
      <c r="P797" s="8"/>
      <c r="Q797" s="9"/>
      <c r="R797" s="10"/>
      <c r="S797" s="9"/>
      <c r="T797" s="9"/>
      <c r="U797" s="9"/>
      <c r="V797" s="9"/>
      <c r="W797" s="9"/>
      <c r="X797" s="9"/>
      <c r="Y797" s="9"/>
      <c r="Z797" s="9"/>
    </row>
    <row r="798" spans="1:26" ht="13.5" customHeight="1">
      <c r="A798" s="293"/>
      <c r="B798" s="293"/>
      <c r="C798" s="293"/>
      <c r="D798" s="293"/>
      <c r="E798" s="293"/>
      <c r="F798" s="293"/>
      <c r="G798" s="9"/>
      <c r="H798" s="9"/>
      <c r="I798" s="9"/>
      <c r="J798" s="480"/>
      <c r="K798" s="9"/>
      <c r="L798" s="9"/>
      <c r="M798" s="9"/>
      <c r="N798" s="9"/>
      <c r="O798" s="8"/>
      <c r="P798" s="8"/>
      <c r="Q798" s="9"/>
      <c r="R798" s="10"/>
      <c r="S798" s="9"/>
      <c r="T798" s="9"/>
      <c r="U798" s="9"/>
      <c r="V798" s="9"/>
      <c r="W798" s="9"/>
      <c r="X798" s="9"/>
      <c r="Y798" s="9"/>
      <c r="Z798" s="9"/>
    </row>
    <row r="799" spans="1:26" ht="13.5" customHeight="1">
      <c r="A799" s="293"/>
      <c r="B799" s="293"/>
      <c r="C799" s="293"/>
      <c r="D799" s="293"/>
      <c r="E799" s="293"/>
      <c r="F799" s="293"/>
      <c r="G799" s="9"/>
      <c r="H799" s="9"/>
      <c r="I799" s="9"/>
      <c r="J799" s="480"/>
      <c r="K799" s="9"/>
      <c r="L799" s="9"/>
      <c r="M799" s="9"/>
      <c r="N799" s="9"/>
      <c r="O799" s="8"/>
      <c r="P799" s="8"/>
      <c r="Q799" s="9"/>
      <c r="R799" s="10"/>
      <c r="S799" s="9"/>
      <c r="T799" s="9"/>
      <c r="U799" s="9"/>
      <c r="V799" s="9"/>
      <c r="W799" s="9"/>
      <c r="X799" s="9"/>
      <c r="Y799" s="9"/>
      <c r="Z799" s="9"/>
    </row>
    <row r="800" spans="1:26" ht="13.5" customHeight="1">
      <c r="A800" s="293"/>
      <c r="B800" s="293"/>
      <c r="C800" s="293"/>
      <c r="D800" s="293"/>
      <c r="E800" s="293"/>
      <c r="F800" s="293"/>
      <c r="G800" s="9"/>
      <c r="H800" s="9"/>
      <c r="I800" s="9"/>
      <c r="J800" s="480"/>
      <c r="K800" s="9"/>
      <c r="L800" s="9"/>
      <c r="M800" s="9"/>
      <c r="N800" s="9"/>
      <c r="O800" s="8"/>
      <c r="P800" s="8"/>
      <c r="Q800" s="9"/>
      <c r="R800" s="10"/>
      <c r="S800" s="9"/>
      <c r="T800" s="9"/>
      <c r="U800" s="9"/>
      <c r="V800" s="9"/>
      <c r="W800" s="9"/>
      <c r="X800" s="9"/>
      <c r="Y800" s="9"/>
      <c r="Z800" s="9"/>
    </row>
    <row r="801" spans="1:26" ht="13.5" customHeight="1">
      <c r="A801" s="293"/>
      <c r="B801" s="293"/>
      <c r="C801" s="293"/>
      <c r="D801" s="293"/>
      <c r="E801" s="293"/>
      <c r="F801" s="293"/>
      <c r="G801" s="9"/>
      <c r="H801" s="9"/>
      <c r="I801" s="9"/>
      <c r="J801" s="480"/>
      <c r="K801" s="9"/>
      <c r="L801" s="9"/>
      <c r="M801" s="9"/>
      <c r="N801" s="9"/>
      <c r="O801" s="8"/>
      <c r="P801" s="8"/>
      <c r="Q801" s="9"/>
      <c r="R801" s="10"/>
      <c r="S801" s="9"/>
      <c r="T801" s="9"/>
      <c r="U801" s="9"/>
      <c r="V801" s="9"/>
      <c r="W801" s="9"/>
      <c r="X801" s="9"/>
      <c r="Y801" s="9"/>
      <c r="Z801" s="9"/>
    </row>
    <row r="802" spans="1:26" ht="13.5" customHeight="1">
      <c r="A802" s="293"/>
      <c r="B802" s="293"/>
      <c r="C802" s="293"/>
      <c r="D802" s="293"/>
      <c r="E802" s="293"/>
      <c r="F802" s="293"/>
      <c r="G802" s="9"/>
      <c r="H802" s="9"/>
      <c r="I802" s="9"/>
      <c r="J802" s="480"/>
      <c r="K802" s="9"/>
      <c r="L802" s="9"/>
      <c r="M802" s="9"/>
      <c r="N802" s="9"/>
      <c r="O802" s="8"/>
      <c r="P802" s="8"/>
      <c r="Q802" s="9"/>
      <c r="R802" s="10"/>
      <c r="S802" s="9"/>
      <c r="T802" s="9"/>
      <c r="U802" s="9"/>
      <c r="V802" s="9"/>
      <c r="W802" s="9"/>
      <c r="X802" s="9"/>
      <c r="Y802" s="9"/>
      <c r="Z802" s="9"/>
    </row>
    <row r="803" spans="1:26" ht="13.5" customHeight="1">
      <c r="A803" s="293"/>
      <c r="B803" s="293"/>
      <c r="C803" s="293"/>
      <c r="D803" s="293"/>
      <c r="E803" s="293"/>
      <c r="F803" s="293"/>
      <c r="G803" s="9"/>
      <c r="H803" s="9"/>
      <c r="I803" s="9"/>
      <c r="J803" s="480"/>
      <c r="K803" s="9"/>
      <c r="L803" s="9"/>
      <c r="M803" s="9"/>
      <c r="N803" s="9"/>
      <c r="O803" s="8"/>
      <c r="P803" s="8"/>
      <c r="Q803" s="9"/>
      <c r="R803" s="10"/>
      <c r="S803" s="9"/>
      <c r="T803" s="9"/>
      <c r="U803" s="9"/>
      <c r="V803" s="9"/>
      <c r="W803" s="9"/>
      <c r="X803" s="9"/>
      <c r="Y803" s="9"/>
      <c r="Z803" s="9"/>
    </row>
    <row r="804" spans="1:26" ht="13.5" customHeight="1">
      <c r="A804" s="293"/>
      <c r="B804" s="293"/>
      <c r="C804" s="293"/>
      <c r="D804" s="293"/>
      <c r="E804" s="293"/>
      <c r="F804" s="293"/>
      <c r="G804" s="9"/>
      <c r="H804" s="9"/>
      <c r="I804" s="9"/>
      <c r="J804" s="480"/>
      <c r="K804" s="9"/>
      <c r="L804" s="9"/>
      <c r="M804" s="9"/>
      <c r="N804" s="9"/>
      <c r="O804" s="8"/>
      <c r="P804" s="8"/>
      <c r="Q804" s="9"/>
      <c r="R804" s="10"/>
      <c r="S804" s="9"/>
      <c r="T804" s="9"/>
      <c r="U804" s="9"/>
      <c r="V804" s="9"/>
      <c r="W804" s="9"/>
      <c r="X804" s="9"/>
      <c r="Y804" s="9"/>
      <c r="Z804" s="9"/>
    </row>
    <row r="805" spans="1:26" ht="13.5" customHeight="1">
      <c r="A805" s="293"/>
      <c r="B805" s="293"/>
      <c r="C805" s="293"/>
      <c r="D805" s="293"/>
      <c r="E805" s="293"/>
      <c r="F805" s="293"/>
      <c r="G805" s="9"/>
      <c r="H805" s="9"/>
      <c r="I805" s="9"/>
      <c r="J805" s="480"/>
      <c r="K805" s="9"/>
      <c r="L805" s="9"/>
      <c r="M805" s="9"/>
      <c r="N805" s="9"/>
      <c r="O805" s="8"/>
      <c r="P805" s="8"/>
      <c r="Q805" s="9"/>
      <c r="R805" s="10"/>
      <c r="S805" s="9"/>
      <c r="T805" s="9"/>
      <c r="U805" s="9"/>
      <c r="V805" s="9"/>
      <c r="W805" s="9"/>
      <c r="X805" s="9"/>
      <c r="Y805" s="9"/>
      <c r="Z805" s="9"/>
    </row>
    <row r="806" spans="1:26" ht="13.5" customHeight="1">
      <c r="A806" s="293"/>
      <c r="B806" s="293"/>
      <c r="C806" s="293"/>
      <c r="D806" s="293"/>
      <c r="E806" s="293"/>
      <c r="F806" s="293"/>
      <c r="G806" s="9"/>
      <c r="H806" s="9"/>
      <c r="I806" s="9"/>
      <c r="J806" s="480"/>
      <c r="K806" s="9"/>
      <c r="L806" s="9"/>
      <c r="M806" s="9"/>
      <c r="N806" s="9"/>
      <c r="O806" s="8"/>
      <c r="P806" s="8"/>
      <c r="Q806" s="9"/>
      <c r="R806" s="10"/>
      <c r="S806" s="9"/>
      <c r="T806" s="9"/>
      <c r="U806" s="9"/>
      <c r="V806" s="9"/>
      <c r="W806" s="9"/>
      <c r="X806" s="9"/>
      <c r="Y806" s="9"/>
      <c r="Z806" s="9"/>
    </row>
    <row r="807" spans="1:26" ht="13.5" customHeight="1">
      <c r="A807" s="293"/>
      <c r="B807" s="293"/>
      <c r="C807" s="293"/>
      <c r="D807" s="293"/>
      <c r="E807" s="293"/>
      <c r="F807" s="293"/>
      <c r="G807" s="9"/>
      <c r="H807" s="9"/>
      <c r="I807" s="9"/>
      <c r="J807" s="480"/>
      <c r="K807" s="9"/>
      <c r="L807" s="9"/>
      <c r="M807" s="9"/>
      <c r="N807" s="9"/>
      <c r="O807" s="8"/>
      <c r="P807" s="8"/>
      <c r="Q807" s="9"/>
      <c r="R807" s="10"/>
      <c r="S807" s="9"/>
      <c r="T807" s="9"/>
      <c r="U807" s="9"/>
      <c r="V807" s="9"/>
      <c r="W807" s="9"/>
      <c r="X807" s="9"/>
      <c r="Y807" s="9"/>
      <c r="Z807" s="9"/>
    </row>
    <row r="808" spans="1:26" ht="13.5" customHeight="1">
      <c r="A808" s="293"/>
      <c r="B808" s="293"/>
      <c r="C808" s="293"/>
      <c r="D808" s="293"/>
      <c r="E808" s="293"/>
      <c r="F808" s="293"/>
      <c r="G808" s="9"/>
      <c r="H808" s="9"/>
      <c r="I808" s="9"/>
      <c r="J808" s="480"/>
      <c r="K808" s="9"/>
      <c r="L808" s="9"/>
      <c r="M808" s="9"/>
      <c r="N808" s="9"/>
      <c r="O808" s="8"/>
      <c r="P808" s="8"/>
      <c r="Q808" s="9"/>
      <c r="R808" s="10"/>
      <c r="S808" s="9"/>
      <c r="T808" s="9"/>
      <c r="U808" s="9"/>
      <c r="V808" s="9"/>
      <c r="W808" s="9"/>
      <c r="X808" s="9"/>
      <c r="Y808" s="9"/>
      <c r="Z808" s="9"/>
    </row>
    <row r="809" spans="1:26" ht="13.5" customHeight="1">
      <c r="A809" s="293"/>
      <c r="B809" s="293"/>
      <c r="C809" s="293"/>
      <c r="D809" s="293"/>
      <c r="E809" s="293"/>
      <c r="F809" s="293"/>
      <c r="G809" s="9"/>
      <c r="H809" s="9"/>
      <c r="I809" s="9"/>
      <c r="J809" s="480"/>
      <c r="K809" s="9"/>
      <c r="L809" s="9"/>
      <c r="M809" s="9"/>
      <c r="N809" s="9"/>
      <c r="O809" s="8"/>
      <c r="P809" s="8"/>
      <c r="Q809" s="9"/>
      <c r="R809" s="10"/>
      <c r="S809" s="9"/>
      <c r="T809" s="9"/>
      <c r="U809" s="9"/>
      <c r="V809" s="9"/>
      <c r="W809" s="9"/>
      <c r="X809" s="9"/>
      <c r="Y809" s="9"/>
      <c r="Z809" s="9"/>
    </row>
    <row r="810" spans="1:26" ht="13.5" customHeight="1">
      <c r="A810" s="293"/>
      <c r="B810" s="293"/>
      <c r="C810" s="293"/>
      <c r="D810" s="293"/>
      <c r="E810" s="293"/>
      <c r="F810" s="293"/>
      <c r="G810" s="9"/>
      <c r="H810" s="9"/>
      <c r="I810" s="9"/>
      <c r="J810" s="480"/>
      <c r="K810" s="9"/>
      <c r="L810" s="9"/>
      <c r="M810" s="9"/>
      <c r="N810" s="9"/>
      <c r="O810" s="8"/>
      <c r="P810" s="8"/>
      <c r="Q810" s="9"/>
      <c r="R810" s="10"/>
      <c r="S810" s="9"/>
      <c r="T810" s="9"/>
      <c r="U810" s="9"/>
      <c r="V810" s="9"/>
      <c r="W810" s="9"/>
      <c r="X810" s="9"/>
      <c r="Y810" s="9"/>
      <c r="Z810" s="9"/>
    </row>
    <row r="811" spans="1:26" ht="13.5" customHeight="1">
      <c r="A811" s="293"/>
      <c r="B811" s="293"/>
      <c r="C811" s="293"/>
      <c r="D811" s="293"/>
      <c r="E811" s="293"/>
      <c r="F811" s="293"/>
      <c r="G811" s="9"/>
      <c r="H811" s="9"/>
      <c r="I811" s="9"/>
      <c r="J811" s="480"/>
      <c r="K811" s="9"/>
      <c r="L811" s="9"/>
      <c r="M811" s="9"/>
      <c r="N811" s="9"/>
      <c r="O811" s="8"/>
      <c r="P811" s="8"/>
      <c r="Q811" s="9"/>
      <c r="R811" s="10"/>
      <c r="S811" s="9"/>
      <c r="T811" s="9"/>
      <c r="U811" s="9"/>
      <c r="V811" s="9"/>
      <c r="W811" s="9"/>
      <c r="X811" s="9"/>
      <c r="Y811" s="9"/>
      <c r="Z811" s="9"/>
    </row>
    <row r="812" spans="1:26" ht="13.5" customHeight="1">
      <c r="A812" s="293"/>
      <c r="B812" s="293"/>
      <c r="C812" s="293"/>
      <c r="D812" s="293"/>
      <c r="E812" s="293"/>
      <c r="F812" s="293"/>
      <c r="G812" s="9"/>
      <c r="H812" s="9"/>
      <c r="I812" s="9"/>
      <c r="J812" s="480"/>
      <c r="K812" s="9"/>
      <c r="L812" s="9"/>
      <c r="M812" s="9"/>
      <c r="N812" s="9"/>
      <c r="O812" s="8"/>
      <c r="P812" s="8"/>
      <c r="Q812" s="9"/>
      <c r="R812" s="10"/>
      <c r="S812" s="9"/>
      <c r="T812" s="9"/>
      <c r="U812" s="9"/>
      <c r="V812" s="9"/>
      <c r="W812" s="9"/>
      <c r="X812" s="9"/>
      <c r="Y812" s="9"/>
      <c r="Z812" s="9"/>
    </row>
    <row r="813" spans="1:26" ht="13.5" customHeight="1">
      <c r="A813" s="293"/>
      <c r="B813" s="293"/>
      <c r="C813" s="293"/>
      <c r="D813" s="293"/>
      <c r="E813" s="293"/>
      <c r="F813" s="293"/>
      <c r="G813" s="9"/>
      <c r="H813" s="9"/>
      <c r="I813" s="9"/>
      <c r="J813" s="480"/>
      <c r="K813" s="9"/>
      <c r="L813" s="9"/>
      <c r="M813" s="9"/>
      <c r="N813" s="9"/>
      <c r="O813" s="8"/>
      <c r="P813" s="8"/>
      <c r="Q813" s="9"/>
      <c r="R813" s="10"/>
      <c r="S813" s="9"/>
      <c r="T813" s="9"/>
      <c r="U813" s="9"/>
      <c r="V813" s="9"/>
      <c r="W813" s="9"/>
      <c r="X813" s="9"/>
      <c r="Y813" s="9"/>
      <c r="Z813" s="9"/>
    </row>
    <row r="814" spans="1:26" ht="13.5" customHeight="1">
      <c r="A814" s="293"/>
      <c r="B814" s="293"/>
      <c r="C814" s="293"/>
      <c r="D814" s="293"/>
      <c r="E814" s="293"/>
      <c r="F814" s="293"/>
      <c r="G814" s="9"/>
      <c r="H814" s="9"/>
      <c r="I814" s="9"/>
      <c r="J814" s="480"/>
      <c r="K814" s="9"/>
      <c r="L814" s="9"/>
      <c r="M814" s="9"/>
      <c r="N814" s="9"/>
      <c r="O814" s="8"/>
      <c r="P814" s="8"/>
      <c r="Q814" s="9"/>
      <c r="R814" s="10"/>
      <c r="S814" s="9"/>
      <c r="T814" s="9"/>
      <c r="U814" s="9"/>
      <c r="V814" s="9"/>
      <c r="W814" s="9"/>
      <c r="X814" s="9"/>
      <c r="Y814" s="9"/>
      <c r="Z814" s="9"/>
    </row>
    <row r="815" spans="1:26" ht="13.5" customHeight="1">
      <c r="A815" s="293"/>
      <c r="B815" s="293"/>
      <c r="C815" s="293"/>
      <c r="D815" s="293"/>
      <c r="E815" s="293"/>
      <c r="F815" s="293"/>
      <c r="G815" s="9"/>
      <c r="H815" s="9"/>
      <c r="I815" s="9"/>
      <c r="J815" s="480"/>
      <c r="K815" s="9"/>
      <c r="L815" s="9"/>
      <c r="M815" s="9"/>
      <c r="N815" s="9"/>
      <c r="O815" s="8"/>
      <c r="P815" s="8"/>
      <c r="Q815" s="9"/>
      <c r="R815" s="10"/>
      <c r="S815" s="9"/>
      <c r="T815" s="9"/>
      <c r="U815" s="9"/>
      <c r="V815" s="9"/>
      <c r="W815" s="9"/>
      <c r="X815" s="9"/>
      <c r="Y815" s="9"/>
      <c r="Z815" s="9"/>
    </row>
    <row r="816" spans="1:26" ht="13.5" customHeight="1">
      <c r="A816" s="293"/>
      <c r="B816" s="293"/>
      <c r="C816" s="293"/>
      <c r="D816" s="293"/>
      <c r="E816" s="293"/>
      <c r="F816" s="293"/>
      <c r="G816" s="9"/>
      <c r="H816" s="9"/>
      <c r="I816" s="9"/>
      <c r="J816" s="480"/>
      <c r="K816" s="9"/>
      <c r="L816" s="9"/>
      <c r="M816" s="9"/>
      <c r="N816" s="9"/>
      <c r="O816" s="8"/>
      <c r="P816" s="8"/>
      <c r="Q816" s="9"/>
      <c r="R816" s="10"/>
      <c r="S816" s="9"/>
      <c r="T816" s="9"/>
      <c r="U816" s="9"/>
      <c r="V816" s="9"/>
      <c r="W816" s="9"/>
      <c r="X816" s="9"/>
      <c r="Y816" s="9"/>
      <c r="Z816" s="9"/>
    </row>
    <row r="817" spans="1:26" ht="13.5" customHeight="1">
      <c r="A817" s="293"/>
      <c r="B817" s="293"/>
      <c r="C817" s="293"/>
      <c r="D817" s="293"/>
      <c r="E817" s="293"/>
      <c r="F817" s="293"/>
      <c r="G817" s="9"/>
      <c r="H817" s="9"/>
      <c r="I817" s="9"/>
      <c r="J817" s="480"/>
      <c r="K817" s="9"/>
      <c r="L817" s="9"/>
      <c r="M817" s="9"/>
      <c r="N817" s="9"/>
      <c r="O817" s="8"/>
      <c r="P817" s="8"/>
      <c r="Q817" s="9"/>
      <c r="R817" s="10"/>
      <c r="S817" s="9"/>
      <c r="T817" s="9"/>
      <c r="U817" s="9"/>
      <c r="V817" s="9"/>
      <c r="W817" s="9"/>
      <c r="X817" s="9"/>
      <c r="Y817" s="9"/>
      <c r="Z817" s="9"/>
    </row>
    <row r="818" spans="1:26" ht="13.5" customHeight="1">
      <c r="A818" s="293"/>
      <c r="B818" s="293"/>
      <c r="C818" s="293"/>
      <c r="D818" s="293"/>
      <c r="E818" s="293"/>
      <c r="F818" s="293"/>
      <c r="G818" s="9"/>
      <c r="H818" s="9"/>
      <c r="I818" s="9"/>
      <c r="J818" s="480"/>
      <c r="K818" s="9"/>
      <c r="L818" s="9"/>
      <c r="M818" s="9"/>
      <c r="N818" s="9"/>
      <c r="O818" s="8"/>
      <c r="P818" s="8"/>
      <c r="Q818" s="9"/>
      <c r="R818" s="10"/>
      <c r="S818" s="9"/>
      <c r="T818" s="9"/>
      <c r="U818" s="9"/>
      <c r="V818" s="9"/>
      <c r="W818" s="9"/>
      <c r="X818" s="9"/>
      <c r="Y818" s="9"/>
      <c r="Z818" s="9"/>
    </row>
    <row r="819" spans="1:26" ht="13.5" customHeight="1">
      <c r="A819" s="293"/>
      <c r="B819" s="293"/>
      <c r="C819" s="293"/>
      <c r="D819" s="293"/>
      <c r="E819" s="293"/>
      <c r="F819" s="293"/>
      <c r="G819" s="9"/>
      <c r="H819" s="9"/>
      <c r="I819" s="9"/>
      <c r="J819" s="480"/>
      <c r="K819" s="9"/>
      <c r="L819" s="9"/>
      <c r="M819" s="9"/>
      <c r="N819" s="9"/>
      <c r="O819" s="8"/>
      <c r="P819" s="8"/>
      <c r="Q819" s="9"/>
      <c r="R819" s="10"/>
      <c r="S819" s="9"/>
      <c r="T819" s="9"/>
      <c r="U819" s="9"/>
      <c r="V819" s="9"/>
      <c r="W819" s="9"/>
      <c r="X819" s="9"/>
      <c r="Y819" s="9"/>
      <c r="Z819" s="9"/>
    </row>
    <row r="820" spans="1:26" ht="13.5" customHeight="1">
      <c r="A820" s="293"/>
      <c r="B820" s="293"/>
      <c r="C820" s="293"/>
      <c r="D820" s="293"/>
      <c r="E820" s="293"/>
      <c r="F820" s="293"/>
      <c r="G820" s="9"/>
      <c r="H820" s="9"/>
      <c r="I820" s="9"/>
      <c r="J820" s="480"/>
      <c r="K820" s="9"/>
      <c r="L820" s="9"/>
      <c r="M820" s="9"/>
      <c r="N820" s="9"/>
      <c r="O820" s="8"/>
      <c r="P820" s="8"/>
      <c r="Q820" s="9"/>
      <c r="R820" s="10"/>
      <c r="S820" s="9"/>
      <c r="T820" s="9"/>
      <c r="U820" s="9"/>
      <c r="V820" s="9"/>
      <c r="W820" s="9"/>
      <c r="X820" s="9"/>
      <c r="Y820" s="9"/>
      <c r="Z820" s="9"/>
    </row>
    <row r="821" spans="1:26" ht="13.5" customHeight="1">
      <c r="A821" s="293"/>
      <c r="B821" s="293"/>
      <c r="C821" s="293"/>
      <c r="D821" s="293"/>
      <c r="E821" s="293"/>
      <c r="F821" s="293"/>
      <c r="G821" s="9"/>
      <c r="H821" s="9"/>
      <c r="I821" s="9"/>
      <c r="J821" s="480"/>
      <c r="K821" s="9"/>
      <c r="L821" s="9"/>
      <c r="M821" s="9"/>
      <c r="N821" s="9"/>
      <c r="O821" s="8"/>
      <c r="P821" s="8"/>
      <c r="Q821" s="9"/>
      <c r="R821" s="10"/>
      <c r="S821" s="9"/>
      <c r="T821" s="9"/>
      <c r="U821" s="9"/>
      <c r="V821" s="9"/>
      <c r="W821" s="9"/>
      <c r="X821" s="9"/>
      <c r="Y821" s="9"/>
      <c r="Z821" s="9"/>
    </row>
    <row r="822" spans="1:26" ht="13.5" customHeight="1">
      <c r="A822" s="293"/>
      <c r="B822" s="293"/>
      <c r="C822" s="293"/>
      <c r="D822" s="293"/>
      <c r="E822" s="293"/>
      <c r="F822" s="293"/>
      <c r="G822" s="9"/>
      <c r="H822" s="9"/>
      <c r="I822" s="9"/>
      <c r="J822" s="480"/>
      <c r="K822" s="9"/>
      <c r="L822" s="9"/>
      <c r="M822" s="9"/>
      <c r="N822" s="9"/>
      <c r="O822" s="8"/>
      <c r="P822" s="8"/>
      <c r="Q822" s="9"/>
      <c r="R822" s="10"/>
      <c r="S822" s="9"/>
      <c r="T822" s="9"/>
      <c r="U822" s="9"/>
      <c r="V822" s="9"/>
      <c r="W822" s="9"/>
      <c r="X822" s="9"/>
      <c r="Y822" s="9"/>
      <c r="Z822" s="9"/>
    </row>
    <row r="823" spans="1:26" ht="13.5" customHeight="1">
      <c r="A823" s="293"/>
      <c r="B823" s="293"/>
      <c r="C823" s="293"/>
      <c r="D823" s="293"/>
      <c r="E823" s="293"/>
      <c r="F823" s="293"/>
      <c r="G823" s="9"/>
      <c r="H823" s="9"/>
      <c r="I823" s="9"/>
      <c r="J823" s="480"/>
      <c r="K823" s="9"/>
      <c r="L823" s="9"/>
      <c r="M823" s="9"/>
      <c r="N823" s="9"/>
      <c r="O823" s="8"/>
      <c r="P823" s="8"/>
      <c r="Q823" s="9"/>
      <c r="R823" s="10"/>
      <c r="S823" s="9"/>
      <c r="T823" s="9"/>
      <c r="U823" s="9"/>
      <c r="V823" s="9"/>
      <c r="W823" s="9"/>
      <c r="X823" s="9"/>
      <c r="Y823" s="9"/>
      <c r="Z823" s="9"/>
    </row>
    <row r="824" spans="1:26" ht="13.5" customHeight="1">
      <c r="A824" s="293"/>
      <c r="B824" s="293"/>
      <c r="C824" s="293"/>
      <c r="D824" s="293"/>
      <c r="E824" s="293"/>
      <c r="F824" s="293"/>
      <c r="G824" s="9"/>
      <c r="H824" s="9"/>
      <c r="I824" s="9"/>
      <c r="J824" s="480"/>
      <c r="K824" s="9"/>
      <c r="L824" s="9"/>
      <c r="M824" s="9"/>
      <c r="N824" s="9"/>
      <c r="O824" s="8"/>
      <c r="P824" s="8"/>
      <c r="Q824" s="9"/>
      <c r="R824" s="10"/>
      <c r="S824" s="9"/>
      <c r="T824" s="9"/>
      <c r="U824" s="9"/>
      <c r="V824" s="9"/>
      <c r="W824" s="9"/>
      <c r="X824" s="9"/>
      <c r="Y824" s="9"/>
      <c r="Z824" s="9"/>
    </row>
    <row r="825" spans="1:26" ht="13.5" customHeight="1">
      <c r="A825" s="293"/>
      <c r="B825" s="293"/>
      <c r="C825" s="293"/>
      <c r="D825" s="293"/>
      <c r="E825" s="293"/>
      <c r="F825" s="293"/>
      <c r="G825" s="9"/>
      <c r="H825" s="9"/>
      <c r="I825" s="9"/>
      <c r="J825" s="480"/>
      <c r="K825" s="9"/>
      <c r="L825" s="9"/>
      <c r="M825" s="9"/>
      <c r="N825" s="9"/>
      <c r="O825" s="8"/>
      <c r="P825" s="8"/>
      <c r="Q825" s="9"/>
      <c r="R825" s="10"/>
      <c r="S825" s="9"/>
      <c r="T825" s="9"/>
      <c r="U825" s="9"/>
      <c r="V825" s="9"/>
      <c r="W825" s="9"/>
      <c r="X825" s="9"/>
      <c r="Y825" s="9"/>
      <c r="Z825" s="9"/>
    </row>
    <row r="826" spans="1:26" ht="13.5" customHeight="1">
      <c r="A826" s="293"/>
      <c r="B826" s="293"/>
      <c r="C826" s="293"/>
      <c r="D826" s="293"/>
      <c r="E826" s="293"/>
      <c r="F826" s="293"/>
      <c r="G826" s="9"/>
      <c r="H826" s="9"/>
      <c r="I826" s="9"/>
      <c r="J826" s="480"/>
      <c r="K826" s="9"/>
      <c r="L826" s="9"/>
      <c r="M826" s="9"/>
      <c r="N826" s="9"/>
      <c r="O826" s="8"/>
      <c r="P826" s="8"/>
      <c r="Q826" s="9"/>
      <c r="R826" s="10"/>
      <c r="S826" s="9"/>
      <c r="T826" s="9"/>
      <c r="U826" s="9"/>
      <c r="V826" s="9"/>
      <c r="W826" s="9"/>
      <c r="X826" s="9"/>
      <c r="Y826" s="9"/>
      <c r="Z826" s="9"/>
    </row>
    <row r="827" spans="1:26" ht="13.5" customHeight="1">
      <c r="A827" s="293"/>
      <c r="B827" s="293"/>
      <c r="C827" s="293"/>
      <c r="D827" s="293"/>
      <c r="E827" s="293"/>
      <c r="F827" s="293"/>
      <c r="G827" s="9"/>
      <c r="H827" s="9"/>
      <c r="I827" s="9"/>
      <c r="J827" s="480"/>
      <c r="K827" s="9"/>
      <c r="L827" s="9"/>
      <c r="M827" s="9"/>
      <c r="N827" s="9"/>
      <c r="O827" s="8"/>
      <c r="P827" s="8"/>
      <c r="Q827" s="9"/>
      <c r="R827" s="10"/>
      <c r="S827" s="9"/>
      <c r="T827" s="9"/>
      <c r="U827" s="9"/>
      <c r="V827" s="9"/>
      <c r="W827" s="9"/>
      <c r="X827" s="9"/>
      <c r="Y827" s="9"/>
      <c r="Z827" s="9"/>
    </row>
    <row r="828" spans="1:26" ht="13.5" customHeight="1">
      <c r="A828" s="293"/>
      <c r="B828" s="293"/>
      <c r="C828" s="293"/>
      <c r="D828" s="293"/>
      <c r="E828" s="293"/>
      <c r="F828" s="293"/>
      <c r="G828" s="9"/>
      <c r="H828" s="9"/>
      <c r="I828" s="9"/>
      <c r="J828" s="480"/>
      <c r="K828" s="9"/>
      <c r="L828" s="9"/>
      <c r="M828" s="9"/>
      <c r="N828" s="9"/>
      <c r="O828" s="8"/>
      <c r="P828" s="8"/>
      <c r="Q828" s="9"/>
      <c r="R828" s="10"/>
      <c r="S828" s="9"/>
      <c r="T828" s="9"/>
      <c r="U828" s="9"/>
      <c r="V828" s="9"/>
      <c r="W828" s="9"/>
      <c r="X828" s="9"/>
      <c r="Y828" s="9"/>
      <c r="Z828" s="9"/>
    </row>
    <row r="829" spans="1:26" ht="13.5" customHeight="1">
      <c r="A829" s="293"/>
      <c r="B829" s="293"/>
      <c r="C829" s="293"/>
      <c r="D829" s="293"/>
      <c r="E829" s="293"/>
      <c r="F829" s="293"/>
      <c r="G829" s="9"/>
      <c r="H829" s="9"/>
      <c r="I829" s="9"/>
      <c r="J829" s="480"/>
      <c r="K829" s="9"/>
      <c r="L829" s="9"/>
      <c r="M829" s="9"/>
      <c r="N829" s="9"/>
      <c r="O829" s="8"/>
      <c r="P829" s="8"/>
      <c r="Q829" s="9"/>
      <c r="R829" s="10"/>
      <c r="S829" s="9"/>
      <c r="T829" s="9"/>
      <c r="U829" s="9"/>
      <c r="V829" s="9"/>
      <c r="W829" s="9"/>
      <c r="X829" s="9"/>
      <c r="Y829" s="9"/>
      <c r="Z829" s="9"/>
    </row>
    <row r="830" spans="1:26" ht="13.5" customHeight="1">
      <c r="A830" s="293"/>
      <c r="B830" s="293"/>
      <c r="C830" s="293"/>
      <c r="D830" s="293"/>
      <c r="E830" s="293"/>
      <c r="F830" s="293"/>
      <c r="G830" s="9"/>
      <c r="H830" s="9"/>
      <c r="I830" s="9"/>
      <c r="J830" s="480"/>
      <c r="K830" s="9"/>
      <c r="L830" s="9"/>
      <c r="M830" s="9"/>
      <c r="N830" s="9"/>
      <c r="O830" s="8"/>
      <c r="P830" s="8"/>
      <c r="Q830" s="9"/>
      <c r="R830" s="10"/>
      <c r="S830" s="9"/>
      <c r="T830" s="9"/>
      <c r="U830" s="9"/>
      <c r="V830" s="9"/>
      <c r="W830" s="9"/>
      <c r="X830" s="9"/>
      <c r="Y830" s="9"/>
      <c r="Z830" s="9"/>
    </row>
    <row r="831" spans="1:26" ht="13.5" customHeight="1">
      <c r="A831" s="293"/>
      <c r="B831" s="293"/>
      <c r="C831" s="293"/>
      <c r="D831" s="293"/>
      <c r="E831" s="293"/>
      <c r="F831" s="293"/>
      <c r="G831" s="9"/>
      <c r="H831" s="9"/>
      <c r="I831" s="9"/>
      <c r="J831" s="480"/>
      <c r="K831" s="9"/>
      <c r="L831" s="9"/>
      <c r="M831" s="9"/>
      <c r="N831" s="9"/>
      <c r="O831" s="8"/>
      <c r="P831" s="8"/>
      <c r="Q831" s="9"/>
      <c r="R831" s="10"/>
      <c r="S831" s="9"/>
      <c r="T831" s="9"/>
      <c r="U831" s="9"/>
      <c r="V831" s="9"/>
      <c r="W831" s="9"/>
      <c r="X831" s="9"/>
      <c r="Y831" s="9"/>
      <c r="Z831" s="9"/>
    </row>
    <row r="832" spans="1:26" ht="13.5" customHeight="1">
      <c r="A832" s="293"/>
      <c r="B832" s="293"/>
      <c r="C832" s="293"/>
      <c r="D832" s="293"/>
      <c r="E832" s="293"/>
      <c r="F832" s="293"/>
      <c r="G832" s="9"/>
      <c r="H832" s="9"/>
      <c r="I832" s="9"/>
      <c r="J832" s="480"/>
      <c r="K832" s="9"/>
      <c r="L832" s="9"/>
      <c r="M832" s="9"/>
      <c r="N832" s="9"/>
      <c r="O832" s="8"/>
      <c r="P832" s="8"/>
      <c r="Q832" s="9"/>
      <c r="R832" s="10"/>
      <c r="S832" s="9"/>
      <c r="T832" s="9"/>
      <c r="U832" s="9"/>
      <c r="V832" s="9"/>
      <c r="W832" s="9"/>
      <c r="X832" s="9"/>
      <c r="Y832" s="9"/>
      <c r="Z832" s="9"/>
    </row>
    <row r="833" spans="1:26" ht="13.5" customHeight="1">
      <c r="A833" s="293"/>
      <c r="B833" s="293"/>
      <c r="C833" s="293"/>
      <c r="D833" s="293"/>
      <c r="E833" s="293"/>
      <c r="F833" s="293"/>
      <c r="G833" s="9"/>
      <c r="H833" s="9"/>
      <c r="I833" s="9"/>
      <c r="J833" s="480"/>
      <c r="K833" s="9"/>
      <c r="L833" s="9"/>
      <c r="M833" s="9"/>
      <c r="N833" s="9"/>
      <c r="O833" s="8"/>
      <c r="P833" s="8"/>
      <c r="Q833" s="9"/>
      <c r="R833" s="10"/>
      <c r="S833" s="9"/>
      <c r="T833" s="9"/>
      <c r="U833" s="9"/>
      <c r="V833" s="9"/>
      <c r="W833" s="9"/>
      <c r="X833" s="9"/>
      <c r="Y833" s="9"/>
      <c r="Z833" s="9"/>
    </row>
    <row r="834" spans="1:26" ht="13.5" customHeight="1">
      <c r="A834" s="293"/>
      <c r="B834" s="293"/>
      <c r="C834" s="293"/>
      <c r="D834" s="293"/>
      <c r="E834" s="293"/>
      <c r="F834" s="293"/>
      <c r="G834" s="9"/>
      <c r="H834" s="9"/>
      <c r="I834" s="9"/>
      <c r="J834" s="480"/>
      <c r="K834" s="9"/>
      <c r="L834" s="9"/>
      <c r="M834" s="9"/>
      <c r="N834" s="9"/>
      <c r="O834" s="8"/>
      <c r="P834" s="8"/>
      <c r="Q834" s="9"/>
      <c r="R834" s="10"/>
      <c r="S834" s="9"/>
      <c r="T834" s="9"/>
      <c r="U834" s="9"/>
      <c r="V834" s="9"/>
      <c r="W834" s="9"/>
      <c r="X834" s="9"/>
      <c r="Y834" s="9"/>
      <c r="Z834" s="9"/>
    </row>
    <row r="835" spans="1:26" ht="13.5" customHeight="1">
      <c r="A835" s="293"/>
      <c r="B835" s="293"/>
      <c r="C835" s="293"/>
      <c r="D835" s="293"/>
      <c r="E835" s="293"/>
      <c r="F835" s="293"/>
      <c r="G835" s="9"/>
      <c r="H835" s="9"/>
      <c r="I835" s="9"/>
      <c r="J835" s="480"/>
      <c r="K835" s="9"/>
      <c r="L835" s="9"/>
      <c r="M835" s="9"/>
      <c r="N835" s="9"/>
      <c r="O835" s="8"/>
      <c r="P835" s="8"/>
      <c r="Q835" s="9"/>
      <c r="R835" s="10"/>
      <c r="S835" s="9"/>
      <c r="T835" s="9"/>
      <c r="U835" s="9"/>
      <c r="V835" s="9"/>
      <c r="W835" s="9"/>
      <c r="X835" s="9"/>
      <c r="Y835" s="9"/>
      <c r="Z835" s="9"/>
    </row>
    <row r="836" spans="1:26" ht="13.5" customHeight="1">
      <c r="A836" s="293"/>
      <c r="B836" s="293"/>
      <c r="C836" s="293"/>
      <c r="D836" s="293"/>
      <c r="E836" s="293"/>
      <c r="F836" s="293"/>
      <c r="G836" s="9"/>
      <c r="H836" s="9"/>
      <c r="I836" s="9"/>
      <c r="J836" s="480"/>
      <c r="K836" s="9"/>
      <c r="L836" s="9"/>
      <c r="M836" s="9"/>
      <c r="N836" s="9"/>
      <c r="O836" s="8"/>
      <c r="P836" s="8"/>
      <c r="Q836" s="9"/>
      <c r="R836" s="10"/>
      <c r="S836" s="9"/>
      <c r="T836" s="9"/>
      <c r="U836" s="9"/>
      <c r="V836" s="9"/>
      <c r="W836" s="9"/>
      <c r="X836" s="9"/>
      <c r="Y836" s="9"/>
      <c r="Z836" s="9"/>
    </row>
    <row r="837" spans="1:26" ht="13.5" customHeight="1">
      <c r="A837" s="293"/>
      <c r="B837" s="293"/>
      <c r="C837" s="293"/>
      <c r="D837" s="293"/>
      <c r="E837" s="293"/>
      <c r="F837" s="293"/>
      <c r="G837" s="9"/>
      <c r="H837" s="9"/>
      <c r="I837" s="9"/>
      <c r="J837" s="480"/>
      <c r="K837" s="9"/>
      <c r="L837" s="9"/>
      <c r="M837" s="9"/>
      <c r="N837" s="9"/>
      <c r="O837" s="8"/>
      <c r="P837" s="8"/>
      <c r="Q837" s="9"/>
      <c r="R837" s="10"/>
      <c r="S837" s="9"/>
      <c r="T837" s="9"/>
      <c r="U837" s="9"/>
      <c r="V837" s="9"/>
      <c r="W837" s="9"/>
      <c r="X837" s="9"/>
      <c r="Y837" s="9"/>
      <c r="Z837" s="9"/>
    </row>
    <row r="838" spans="1:26" ht="13.5" customHeight="1">
      <c r="A838" s="293"/>
      <c r="B838" s="293"/>
      <c r="C838" s="293"/>
      <c r="D838" s="293"/>
      <c r="E838" s="293"/>
      <c r="F838" s="293"/>
      <c r="G838" s="9"/>
      <c r="H838" s="9"/>
      <c r="I838" s="9"/>
      <c r="J838" s="480"/>
      <c r="K838" s="9"/>
      <c r="L838" s="9"/>
      <c r="M838" s="9"/>
      <c r="N838" s="9"/>
      <c r="O838" s="8"/>
      <c r="P838" s="8"/>
      <c r="Q838" s="9"/>
      <c r="R838" s="10"/>
      <c r="S838" s="9"/>
      <c r="T838" s="9"/>
      <c r="U838" s="9"/>
      <c r="V838" s="9"/>
      <c r="W838" s="9"/>
      <c r="X838" s="9"/>
      <c r="Y838" s="9"/>
      <c r="Z838" s="9"/>
    </row>
    <row r="839" spans="1:26" ht="13.5" customHeight="1">
      <c r="A839" s="293"/>
      <c r="B839" s="293"/>
      <c r="C839" s="293"/>
      <c r="D839" s="293"/>
      <c r="E839" s="293"/>
      <c r="F839" s="293"/>
      <c r="G839" s="9"/>
      <c r="H839" s="9"/>
      <c r="I839" s="9"/>
      <c r="J839" s="480"/>
      <c r="K839" s="9"/>
      <c r="L839" s="9"/>
      <c r="M839" s="9"/>
      <c r="N839" s="9"/>
      <c r="O839" s="8"/>
      <c r="P839" s="8"/>
      <c r="Q839" s="9"/>
      <c r="R839" s="10"/>
      <c r="S839" s="9"/>
      <c r="T839" s="9"/>
      <c r="U839" s="9"/>
      <c r="V839" s="9"/>
      <c r="W839" s="9"/>
      <c r="X839" s="9"/>
      <c r="Y839" s="9"/>
      <c r="Z839" s="9"/>
    </row>
    <row r="840" spans="1:26" ht="13.5" customHeight="1">
      <c r="A840" s="293"/>
      <c r="B840" s="293"/>
      <c r="C840" s="293"/>
      <c r="D840" s="293"/>
      <c r="E840" s="293"/>
      <c r="F840" s="293"/>
      <c r="G840" s="9"/>
      <c r="H840" s="9"/>
      <c r="I840" s="9"/>
      <c r="J840" s="480"/>
      <c r="K840" s="9"/>
      <c r="L840" s="9"/>
      <c r="M840" s="9"/>
      <c r="N840" s="9"/>
      <c r="O840" s="8"/>
      <c r="P840" s="8"/>
      <c r="Q840" s="9"/>
      <c r="R840" s="10"/>
      <c r="S840" s="9"/>
      <c r="T840" s="9"/>
      <c r="U840" s="9"/>
      <c r="V840" s="9"/>
      <c r="W840" s="9"/>
      <c r="X840" s="9"/>
      <c r="Y840" s="9"/>
      <c r="Z840" s="9"/>
    </row>
    <row r="841" spans="1:26" ht="13.5" customHeight="1">
      <c r="A841" s="293"/>
      <c r="B841" s="293"/>
      <c r="C841" s="293"/>
      <c r="D841" s="293"/>
      <c r="E841" s="293"/>
      <c r="F841" s="293"/>
      <c r="G841" s="9"/>
      <c r="H841" s="9"/>
      <c r="I841" s="9"/>
      <c r="J841" s="480"/>
      <c r="K841" s="9"/>
      <c r="L841" s="9"/>
      <c r="M841" s="9"/>
      <c r="N841" s="9"/>
      <c r="O841" s="8"/>
      <c r="P841" s="8"/>
      <c r="Q841" s="9"/>
      <c r="R841" s="10"/>
      <c r="S841" s="9"/>
      <c r="T841" s="9"/>
      <c r="U841" s="9"/>
      <c r="V841" s="9"/>
      <c r="W841" s="9"/>
      <c r="X841" s="9"/>
      <c r="Y841" s="9"/>
      <c r="Z841" s="9"/>
    </row>
    <row r="842" spans="1:26" ht="13.5" customHeight="1">
      <c r="A842" s="293"/>
      <c r="B842" s="293"/>
      <c r="C842" s="293"/>
      <c r="D842" s="293"/>
      <c r="E842" s="293"/>
      <c r="F842" s="293"/>
      <c r="G842" s="9"/>
      <c r="H842" s="9"/>
      <c r="I842" s="9"/>
      <c r="J842" s="480"/>
      <c r="K842" s="9"/>
      <c r="L842" s="9"/>
      <c r="M842" s="9"/>
      <c r="N842" s="9"/>
      <c r="O842" s="8"/>
      <c r="P842" s="8"/>
      <c r="Q842" s="9"/>
      <c r="R842" s="10"/>
      <c r="S842" s="9"/>
      <c r="T842" s="9"/>
      <c r="U842" s="9"/>
      <c r="V842" s="9"/>
      <c r="W842" s="9"/>
      <c r="X842" s="9"/>
      <c r="Y842" s="9"/>
      <c r="Z842" s="9"/>
    </row>
    <row r="843" spans="1:26" ht="13.5" customHeight="1">
      <c r="A843" s="293"/>
      <c r="B843" s="293"/>
      <c r="C843" s="293"/>
      <c r="D843" s="293"/>
      <c r="E843" s="293"/>
      <c r="F843" s="293"/>
      <c r="G843" s="9"/>
      <c r="H843" s="9"/>
      <c r="I843" s="9"/>
      <c r="J843" s="480"/>
      <c r="K843" s="9"/>
      <c r="L843" s="9"/>
      <c r="M843" s="9"/>
      <c r="N843" s="9"/>
      <c r="O843" s="8"/>
      <c r="P843" s="8"/>
      <c r="Q843" s="9"/>
      <c r="R843" s="10"/>
      <c r="S843" s="9"/>
      <c r="T843" s="9"/>
      <c r="U843" s="9"/>
      <c r="V843" s="9"/>
      <c r="W843" s="9"/>
      <c r="X843" s="9"/>
      <c r="Y843" s="9"/>
      <c r="Z843" s="9"/>
    </row>
    <row r="844" spans="1:26" ht="13.5" customHeight="1">
      <c r="A844" s="293"/>
      <c r="B844" s="293"/>
      <c r="C844" s="293"/>
      <c r="D844" s="293"/>
      <c r="E844" s="293"/>
      <c r="F844" s="293"/>
      <c r="G844" s="9"/>
      <c r="H844" s="9"/>
      <c r="I844" s="9"/>
      <c r="J844" s="480"/>
      <c r="K844" s="9"/>
      <c r="L844" s="9"/>
      <c r="M844" s="9"/>
      <c r="N844" s="9"/>
      <c r="O844" s="8"/>
      <c r="P844" s="8"/>
      <c r="Q844" s="9"/>
      <c r="R844" s="10"/>
      <c r="S844" s="9"/>
      <c r="T844" s="9"/>
      <c r="U844" s="9"/>
      <c r="V844" s="9"/>
      <c r="W844" s="9"/>
      <c r="X844" s="9"/>
      <c r="Y844" s="9"/>
      <c r="Z844" s="9"/>
    </row>
    <row r="845" spans="1:26" ht="13.5" customHeight="1">
      <c r="A845" s="293"/>
      <c r="B845" s="293"/>
      <c r="C845" s="293"/>
      <c r="D845" s="293"/>
      <c r="E845" s="293"/>
      <c r="F845" s="293"/>
      <c r="G845" s="9"/>
      <c r="H845" s="9"/>
      <c r="I845" s="9"/>
      <c r="J845" s="480"/>
      <c r="K845" s="9"/>
      <c r="L845" s="9"/>
      <c r="M845" s="9"/>
      <c r="N845" s="9"/>
      <c r="O845" s="8"/>
      <c r="P845" s="8"/>
      <c r="Q845" s="9"/>
      <c r="R845" s="10"/>
      <c r="S845" s="9"/>
      <c r="T845" s="9"/>
      <c r="U845" s="9"/>
      <c r="V845" s="9"/>
      <c r="W845" s="9"/>
      <c r="X845" s="9"/>
      <c r="Y845" s="9"/>
      <c r="Z845" s="9"/>
    </row>
    <row r="846" spans="1:26" ht="13.5" customHeight="1">
      <c r="A846" s="293"/>
      <c r="B846" s="293"/>
      <c r="C846" s="293"/>
      <c r="D846" s="293"/>
      <c r="E846" s="293"/>
      <c r="F846" s="293"/>
      <c r="G846" s="9"/>
      <c r="H846" s="9"/>
      <c r="I846" s="9"/>
      <c r="J846" s="480"/>
      <c r="K846" s="9"/>
      <c r="L846" s="9"/>
      <c r="M846" s="9"/>
      <c r="N846" s="9"/>
      <c r="O846" s="8"/>
      <c r="P846" s="8"/>
      <c r="Q846" s="9"/>
      <c r="R846" s="10"/>
      <c r="S846" s="9"/>
      <c r="T846" s="9"/>
      <c r="U846" s="9"/>
      <c r="V846" s="9"/>
      <c r="W846" s="9"/>
      <c r="X846" s="9"/>
      <c r="Y846" s="9"/>
      <c r="Z846" s="9"/>
    </row>
    <row r="847" spans="1:26" ht="13.5" customHeight="1">
      <c r="A847" s="293"/>
      <c r="B847" s="293"/>
      <c r="C847" s="293"/>
      <c r="D847" s="293"/>
      <c r="E847" s="293"/>
      <c r="F847" s="293"/>
      <c r="G847" s="9"/>
      <c r="H847" s="9"/>
      <c r="I847" s="9"/>
      <c r="J847" s="480"/>
      <c r="K847" s="9"/>
      <c r="L847" s="9"/>
      <c r="M847" s="9"/>
      <c r="N847" s="9"/>
      <c r="O847" s="8"/>
      <c r="P847" s="8"/>
      <c r="Q847" s="9"/>
      <c r="R847" s="10"/>
      <c r="S847" s="9"/>
      <c r="T847" s="9"/>
      <c r="U847" s="9"/>
      <c r="V847" s="9"/>
      <c r="W847" s="9"/>
      <c r="X847" s="9"/>
      <c r="Y847" s="9"/>
      <c r="Z847" s="9"/>
    </row>
    <row r="848" spans="1:26" ht="13.5" customHeight="1">
      <c r="A848" s="293"/>
      <c r="B848" s="293"/>
      <c r="C848" s="293"/>
      <c r="D848" s="293"/>
      <c r="E848" s="293"/>
      <c r="F848" s="293"/>
      <c r="G848" s="9"/>
      <c r="H848" s="9"/>
      <c r="I848" s="9"/>
      <c r="J848" s="480"/>
      <c r="K848" s="9"/>
      <c r="L848" s="9"/>
      <c r="M848" s="9"/>
      <c r="N848" s="9"/>
      <c r="O848" s="8"/>
      <c r="P848" s="8"/>
      <c r="Q848" s="9"/>
      <c r="R848" s="10"/>
      <c r="S848" s="9"/>
      <c r="T848" s="9"/>
      <c r="U848" s="9"/>
      <c r="V848" s="9"/>
      <c r="W848" s="9"/>
      <c r="X848" s="9"/>
      <c r="Y848" s="9"/>
      <c r="Z848" s="9"/>
    </row>
    <row r="849" spans="1:26" ht="13.5" customHeight="1">
      <c r="A849" s="293"/>
      <c r="B849" s="293"/>
      <c r="C849" s="293"/>
      <c r="D849" s="293"/>
      <c r="E849" s="293"/>
      <c r="F849" s="293"/>
      <c r="G849" s="9"/>
      <c r="H849" s="9"/>
      <c r="I849" s="9"/>
      <c r="J849" s="480"/>
      <c r="K849" s="9"/>
      <c r="L849" s="9"/>
      <c r="M849" s="9"/>
      <c r="N849" s="9"/>
      <c r="O849" s="8"/>
      <c r="P849" s="8"/>
      <c r="Q849" s="9"/>
      <c r="R849" s="10"/>
      <c r="S849" s="9"/>
      <c r="T849" s="9"/>
      <c r="U849" s="9"/>
      <c r="V849" s="9"/>
      <c r="W849" s="9"/>
      <c r="X849" s="9"/>
      <c r="Y849" s="9"/>
      <c r="Z849" s="9"/>
    </row>
    <row r="850" spans="1:26" ht="13.5" customHeight="1">
      <c r="A850" s="293"/>
      <c r="B850" s="293"/>
      <c r="C850" s="293"/>
      <c r="D850" s="293"/>
      <c r="E850" s="293"/>
      <c r="F850" s="293"/>
      <c r="G850" s="9"/>
      <c r="H850" s="9"/>
      <c r="I850" s="9"/>
      <c r="J850" s="480"/>
      <c r="K850" s="9"/>
      <c r="L850" s="9"/>
      <c r="M850" s="9"/>
      <c r="N850" s="9"/>
      <c r="O850" s="8"/>
      <c r="P850" s="8"/>
      <c r="Q850" s="9"/>
      <c r="R850" s="10"/>
      <c r="S850" s="9"/>
      <c r="T850" s="9"/>
      <c r="U850" s="9"/>
      <c r="V850" s="9"/>
      <c r="W850" s="9"/>
      <c r="X850" s="9"/>
      <c r="Y850" s="9"/>
      <c r="Z850" s="9"/>
    </row>
    <row r="851" spans="1:26" ht="13.5" customHeight="1">
      <c r="A851" s="293"/>
      <c r="B851" s="293"/>
      <c r="C851" s="293"/>
      <c r="D851" s="293"/>
      <c r="E851" s="293"/>
      <c r="F851" s="293"/>
      <c r="G851" s="9"/>
      <c r="H851" s="9"/>
      <c r="I851" s="9"/>
      <c r="J851" s="480"/>
      <c r="K851" s="9"/>
      <c r="L851" s="9"/>
      <c r="M851" s="9"/>
      <c r="N851" s="9"/>
      <c r="O851" s="8"/>
      <c r="P851" s="8"/>
      <c r="Q851" s="9"/>
      <c r="R851" s="10"/>
      <c r="S851" s="9"/>
      <c r="T851" s="9"/>
      <c r="U851" s="9"/>
      <c r="V851" s="9"/>
      <c r="W851" s="9"/>
      <c r="X851" s="9"/>
      <c r="Y851" s="9"/>
      <c r="Z851" s="9"/>
    </row>
    <row r="852" spans="1:26" ht="13.5" customHeight="1">
      <c r="A852" s="293"/>
      <c r="B852" s="293"/>
      <c r="C852" s="293"/>
      <c r="D852" s="293"/>
      <c r="E852" s="293"/>
      <c r="F852" s="293"/>
      <c r="G852" s="9"/>
      <c r="H852" s="9"/>
      <c r="I852" s="9"/>
      <c r="J852" s="480"/>
      <c r="K852" s="9"/>
      <c r="L852" s="9"/>
      <c r="M852" s="9"/>
      <c r="N852" s="9"/>
      <c r="O852" s="8"/>
      <c r="P852" s="8"/>
      <c r="Q852" s="9"/>
      <c r="R852" s="10"/>
      <c r="S852" s="9"/>
      <c r="T852" s="9"/>
      <c r="U852" s="9"/>
      <c r="V852" s="9"/>
      <c r="W852" s="9"/>
      <c r="X852" s="9"/>
      <c r="Y852" s="9"/>
      <c r="Z852" s="9"/>
    </row>
    <row r="853" spans="1:26" ht="13.5" customHeight="1">
      <c r="A853" s="293"/>
      <c r="B853" s="293"/>
      <c r="C853" s="293"/>
      <c r="D853" s="293"/>
      <c r="E853" s="293"/>
      <c r="F853" s="293"/>
      <c r="G853" s="9"/>
      <c r="H853" s="9"/>
      <c r="I853" s="9"/>
      <c r="J853" s="480"/>
      <c r="K853" s="9"/>
      <c r="L853" s="9"/>
      <c r="M853" s="9"/>
      <c r="N853" s="9"/>
      <c r="O853" s="8"/>
      <c r="P853" s="8"/>
      <c r="Q853" s="9"/>
      <c r="R853" s="10"/>
      <c r="S853" s="9"/>
      <c r="T853" s="9"/>
      <c r="U853" s="9"/>
      <c r="V853" s="9"/>
      <c r="W853" s="9"/>
      <c r="X853" s="9"/>
      <c r="Y853" s="9"/>
      <c r="Z853" s="9"/>
    </row>
    <row r="854" spans="1:26" ht="13.5" customHeight="1">
      <c r="A854" s="293"/>
      <c r="B854" s="293"/>
      <c r="C854" s="293"/>
      <c r="D854" s="293"/>
      <c r="E854" s="293"/>
      <c r="F854" s="293"/>
      <c r="G854" s="9"/>
      <c r="H854" s="9"/>
      <c r="I854" s="9"/>
      <c r="J854" s="480"/>
      <c r="K854" s="9"/>
      <c r="L854" s="9"/>
      <c r="M854" s="9"/>
      <c r="N854" s="9"/>
      <c r="O854" s="8"/>
      <c r="P854" s="8"/>
      <c r="Q854" s="9"/>
      <c r="R854" s="10"/>
      <c r="S854" s="9"/>
      <c r="T854" s="9"/>
      <c r="U854" s="9"/>
      <c r="V854" s="9"/>
      <c r="W854" s="9"/>
      <c r="X854" s="9"/>
      <c r="Y854" s="9"/>
      <c r="Z854" s="9"/>
    </row>
    <row r="855" spans="1:26" ht="13.5" customHeight="1">
      <c r="A855" s="293"/>
      <c r="B855" s="293"/>
      <c r="C855" s="293"/>
      <c r="D855" s="293"/>
      <c r="E855" s="293"/>
      <c r="F855" s="293"/>
      <c r="G855" s="9"/>
      <c r="H855" s="9"/>
      <c r="I855" s="9"/>
      <c r="J855" s="480"/>
      <c r="K855" s="9"/>
      <c r="L855" s="9"/>
      <c r="M855" s="9"/>
      <c r="N855" s="9"/>
      <c r="O855" s="8"/>
      <c r="P855" s="8"/>
      <c r="Q855" s="9"/>
      <c r="R855" s="10"/>
      <c r="S855" s="9"/>
      <c r="T855" s="9"/>
      <c r="U855" s="9"/>
      <c r="V855" s="9"/>
      <c r="W855" s="9"/>
      <c r="X855" s="9"/>
      <c r="Y855" s="9"/>
      <c r="Z855" s="9"/>
    </row>
    <row r="856" spans="1:26" ht="13.5" customHeight="1">
      <c r="A856" s="293"/>
      <c r="B856" s="293"/>
      <c r="C856" s="293"/>
      <c r="D856" s="293"/>
      <c r="E856" s="293"/>
      <c r="F856" s="293"/>
      <c r="G856" s="9"/>
      <c r="H856" s="9"/>
      <c r="I856" s="9"/>
      <c r="J856" s="480"/>
      <c r="K856" s="9"/>
      <c r="L856" s="9"/>
      <c r="M856" s="9"/>
      <c r="N856" s="9"/>
      <c r="O856" s="8"/>
      <c r="P856" s="8"/>
      <c r="Q856" s="9"/>
      <c r="R856" s="10"/>
      <c r="S856" s="9"/>
      <c r="T856" s="9"/>
      <c r="U856" s="9"/>
      <c r="V856" s="9"/>
      <c r="W856" s="9"/>
      <c r="X856" s="9"/>
      <c r="Y856" s="9"/>
      <c r="Z856" s="9"/>
    </row>
    <row r="857" spans="1:26" ht="13.5" customHeight="1">
      <c r="A857" s="293"/>
      <c r="B857" s="293"/>
      <c r="C857" s="293"/>
      <c r="D857" s="293"/>
      <c r="E857" s="293"/>
      <c r="F857" s="293"/>
      <c r="G857" s="9"/>
      <c r="H857" s="9"/>
      <c r="I857" s="9"/>
      <c r="J857" s="480"/>
      <c r="K857" s="9"/>
      <c r="L857" s="9"/>
      <c r="M857" s="9"/>
      <c r="N857" s="9"/>
      <c r="O857" s="8"/>
      <c r="P857" s="8"/>
      <c r="Q857" s="9"/>
      <c r="R857" s="10"/>
      <c r="S857" s="9"/>
      <c r="T857" s="9"/>
      <c r="U857" s="9"/>
      <c r="V857" s="9"/>
      <c r="W857" s="9"/>
      <c r="X857" s="9"/>
      <c r="Y857" s="9"/>
      <c r="Z857" s="9"/>
    </row>
    <row r="858" spans="1:26" ht="13.5" customHeight="1">
      <c r="A858" s="293"/>
      <c r="B858" s="293"/>
      <c r="C858" s="293"/>
      <c r="D858" s="293"/>
      <c r="E858" s="293"/>
      <c r="F858" s="293"/>
      <c r="G858" s="9"/>
      <c r="H858" s="9"/>
      <c r="I858" s="9"/>
      <c r="J858" s="480"/>
      <c r="K858" s="9"/>
      <c r="L858" s="9"/>
      <c r="M858" s="9"/>
      <c r="N858" s="9"/>
      <c r="O858" s="8"/>
      <c r="P858" s="8"/>
      <c r="Q858" s="9"/>
      <c r="R858" s="10"/>
      <c r="S858" s="9"/>
      <c r="T858" s="9"/>
      <c r="U858" s="9"/>
      <c r="V858" s="9"/>
      <c r="W858" s="9"/>
      <c r="X858" s="9"/>
      <c r="Y858" s="9"/>
      <c r="Z858" s="9"/>
    </row>
    <row r="859" spans="1:26" ht="13.5" customHeight="1">
      <c r="A859" s="293"/>
      <c r="B859" s="293"/>
      <c r="C859" s="293"/>
      <c r="D859" s="293"/>
      <c r="E859" s="293"/>
      <c r="F859" s="293"/>
      <c r="G859" s="9"/>
      <c r="H859" s="9"/>
      <c r="I859" s="9"/>
      <c r="J859" s="480"/>
      <c r="K859" s="9"/>
      <c r="L859" s="9"/>
      <c r="M859" s="9"/>
      <c r="N859" s="9"/>
      <c r="O859" s="8"/>
      <c r="P859" s="8"/>
      <c r="Q859" s="9"/>
      <c r="R859" s="10"/>
      <c r="S859" s="9"/>
      <c r="T859" s="9"/>
      <c r="U859" s="9"/>
      <c r="V859" s="9"/>
      <c r="W859" s="9"/>
      <c r="X859" s="9"/>
      <c r="Y859" s="9"/>
      <c r="Z859" s="9"/>
    </row>
    <row r="860" spans="1:26" ht="13.5" customHeight="1">
      <c r="A860" s="293"/>
      <c r="B860" s="293"/>
      <c r="C860" s="293"/>
      <c r="D860" s="293"/>
      <c r="E860" s="293"/>
      <c r="F860" s="293"/>
      <c r="G860" s="9"/>
      <c r="H860" s="9"/>
      <c r="I860" s="9"/>
      <c r="J860" s="480"/>
      <c r="K860" s="9"/>
      <c r="L860" s="9"/>
      <c r="M860" s="9"/>
      <c r="N860" s="9"/>
      <c r="O860" s="8"/>
      <c r="P860" s="8"/>
      <c r="Q860" s="9"/>
      <c r="R860" s="10"/>
      <c r="S860" s="9"/>
      <c r="T860" s="9"/>
      <c r="U860" s="9"/>
      <c r="V860" s="9"/>
      <c r="W860" s="9"/>
      <c r="X860" s="9"/>
      <c r="Y860" s="9"/>
      <c r="Z860" s="9"/>
    </row>
    <row r="861" spans="1:26" ht="13.5" customHeight="1">
      <c r="A861" s="293"/>
      <c r="B861" s="293"/>
      <c r="C861" s="293"/>
      <c r="D861" s="293"/>
      <c r="E861" s="293"/>
      <c r="F861" s="293"/>
      <c r="G861" s="9"/>
      <c r="H861" s="9"/>
      <c r="I861" s="9"/>
      <c r="J861" s="480"/>
      <c r="K861" s="9"/>
      <c r="L861" s="9"/>
      <c r="M861" s="9"/>
      <c r="N861" s="9"/>
      <c r="O861" s="8"/>
      <c r="P861" s="8"/>
      <c r="Q861" s="9"/>
      <c r="R861" s="10"/>
      <c r="S861" s="9"/>
      <c r="T861" s="9"/>
      <c r="U861" s="9"/>
      <c r="V861" s="9"/>
      <c r="W861" s="9"/>
      <c r="X861" s="9"/>
      <c r="Y861" s="9"/>
      <c r="Z861" s="9"/>
    </row>
    <row r="862" spans="1:26" ht="13.5" customHeight="1">
      <c r="A862" s="293"/>
      <c r="B862" s="293"/>
      <c r="C862" s="293"/>
      <c r="D862" s="293"/>
      <c r="E862" s="293"/>
      <c r="F862" s="293"/>
      <c r="G862" s="9"/>
      <c r="H862" s="9"/>
      <c r="I862" s="9"/>
      <c r="J862" s="480"/>
      <c r="K862" s="9"/>
      <c r="L862" s="9"/>
      <c r="M862" s="9"/>
      <c r="N862" s="9"/>
      <c r="O862" s="8"/>
      <c r="P862" s="8"/>
      <c r="Q862" s="9"/>
      <c r="R862" s="10"/>
      <c r="S862" s="9"/>
      <c r="T862" s="9"/>
      <c r="U862" s="9"/>
      <c r="V862" s="9"/>
      <c r="W862" s="9"/>
      <c r="X862" s="9"/>
      <c r="Y862" s="9"/>
      <c r="Z862" s="9"/>
    </row>
    <row r="863" spans="1:26" ht="13.5" customHeight="1">
      <c r="A863" s="293"/>
      <c r="B863" s="293"/>
      <c r="C863" s="293"/>
      <c r="D863" s="293"/>
      <c r="E863" s="293"/>
      <c r="F863" s="293"/>
      <c r="G863" s="9"/>
      <c r="H863" s="9"/>
      <c r="I863" s="9"/>
      <c r="J863" s="480"/>
      <c r="K863" s="9"/>
      <c r="L863" s="9"/>
      <c r="M863" s="9"/>
      <c r="N863" s="9"/>
      <c r="O863" s="8"/>
      <c r="P863" s="8"/>
      <c r="Q863" s="9"/>
      <c r="R863" s="10"/>
      <c r="S863" s="9"/>
      <c r="T863" s="9"/>
      <c r="U863" s="9"/>
      <c r="V863" s="9"/>
      <c r="W863" s="9"/>
      <c r="X863" s="9"/>
      <c r="Y863" s="9"/>
      <c r="Z863" s="9"/>
    </row>
    <row r="864" spans="1:26" ht="13.5" customHeight="1">
      <c r="A864" s="293"/>
      <c r="B864" s="293"/>
      <c r="C864" s="293"/>
      <c r="D864" s="293"/>
      <c r="E864" s="293"/>
      <c r="F864" s="293"/>
      <c r="G864" s="9"/>
      <c r="H864" s="9"/>
      <c r="I864" s="9"/>
      <c r="J864" s="480"/>
      <c r="K864" s="9"/>
      <c r="L864" s="9"/>
      <c r="M864" s="9"/>
      <c r="N864" s="9"/>
      <c r="O864" s="8"/>
      <c r="P864" s="8"/>
      <c r="Q864" s="9"/>
      <c r="R864" s="10"/>
      <c r="S864" s="9"/>
      <c r="T864" s="9"/>
      <c r="U864" s="9"/>
      <c r="V864" s="9"/>
      <c r="W864" s="9"/>
      <c r="X864" s="9"/>
      <c r="Y864" s="9"/>
      <c r="Z864" s="9"/>
    </row>
    <row r="865" spans="1:26" ht="13.5" customHeight="1">
      <c r="A865" s="293"/>
      <c r="B865" s="293"/>
      <c r="C865" s="293"/>
      <c r="D865" s="293"/>
      <c r="E865" s="293"/>
      <c r="F865" s="293"/>
      <c r="G865" s="9"/>
      <c r="H865" s="9"/>
      <c r="I865" s="9"/>
      <c r="J865" s="480"/>
      <c r="K865" s="9"/>
      <c r="L865" s="9"/>
      <c r="M865" s="9"/>
      <c r="N865" s="9"/>
      <c r="O865" s="8"/>
      <c r="P865" s="8"/>
      <c r="Q865" s="9"/>
      <c r="R865" s="10"/>
      <c r="S865" s="9"/>
      <c r="T865" s="9"/>
      <c r="U865" s="9"/>
      <c r="V865" s="9"/>
      <c r="W865" s="9"/>
      <c r="X865" s="9"/>
      <c r="Y865" s="9"/>
      <c r="Z865" s="9"/>
    </row>
    <row r="866" spans="1:26" ht="13.5" customHeight="1">
      <c r="A866" s="293"/>
      <c r="B866" s="293"/>
      <c r="C866" s="293"/>
      <c r="D866" s="293"/>
      <c r="E866" s="293"/>
      <c r="F866" s="293"/>
      <c r="G866" s="9"/>
      <c r="H866" s="9"/>
      <c r="I866" s="9"/>
      <c r="J866" s="480"/>
      <c r="K866" s="9"/>
      <c r="L866" s="9"/>
      <c r="M866" s="9"/>
      <c r="N866" s="9"/>
      <c r="O866" s="8"/>
      <c r="P866" s="8"/>
      <c r="Q866" s="9"/>
      <c r="R866" s="10"/>
      <c r="S866" s="9"/>
      <c r="T866" s="9"/>
      <c r="U866" s="9"/>
      <c r="V866" s="9"/>
      <c r="W866" s="9"/>
      <c r="X866" s="9"/>
      <c r="Y866" s="9"/>
      <c r="Z866" s="9"/>
    </row>
    <row r="867" spans="1:26" ht="13.5" customHeight="1">
      <c r="A867" s="293"/>
      <c r="B867" s="293"/>
      <c r="C867" s="293"/>
      <c r="D867" s="293"/>
      <c r="E867" s="293"/>
      <c r="F867" s="293"/>
      <c r="G867" s="9"/>
      <c r="H867" s="9"/>
      <c r="I867" s="9"/>
      <c r="J867" s="480"/>
      <c r="K867" s="9"/>
      <c r="L867" s="9"/>
      <c r="M867" s="9"/>
      <c r="N867" s="9"/>
      <c r="O867" s="8"/>
      <c r="P867" s="8"/>
      <c r="Q867" s="9"/>
      <c r="R867" s="10"/>
      <c r="S867" s="9"/>
      <c r="T867" s="9"/>
      <c r="U867" s="9"/>
      <c r="V867" s="9"/>
      <c r="W867" s="9"/>
      <c r="X867" s="9"/>
      <c r="Y867" s="9"/>
      <c r="Z867" s="9"/>
    </row>
    <row r="868" spans="1:26" ht="13.5" customHeight="1">
      <c r="A868" s="293"/>
      <c r="B868" s="293"/>
      <c r="C868" s="293"/>
      <c r="D868" s="293"/>
      <c r="E868" s="293"/>
      <c r="F868" s="293"/>
      <c r="G868" s="9"/>
      <c r="H868" s="9"/>
      <c r="I868" s="9"/>
      <c r="J868" s="480"/>
      <c r="K868" s="9"/>
      <c r="L868" s="9"/>
      <c r="M868" s="9"/>
      <c r="N868" s="9"/>
      <c r="O868" s="8"/>
      <c r="P868" s="8"/>
      <c r="Q868" s="9"/>
      <c r="R868" s="10"/>
      <c r="S868" s="9"/>
      <c r="T868" s="9"/>
      <c r="U868" s="9"/>
      <c r="V868" s="9"/>
      <c r="W868" s="9"/>
      <c r="X868" s="9"/>
      <c r="Y868" s="9"/>
      <c r="Z868" s="9"/>
    </row>
    <row r="869" spans="1:26" ht="13.5" customHeight="1">
      <c r="A869" s="293"/>
      <c r="B869" s="293"/>
      <c r="C869" s="293"/>
      <c r="D869" s="293"/>
      <c r="E869" s="293"/>
      <c r="F869" s="293"/>
      <c r="G869" s="9"/>
      <c r="H869" s="9"/>
      <c r="I869" s="9"/>
      <c r="J869" s="480"/>
      <c r="K869" s="9"/>
      <c r="L869" s="9"/>
      <c r="M869" s="9"/>
      <c r="N869" s="9"/>
      <c r="O869" s="8"/>
      <c r="P869" s="8"/>
      <c r="Q869" s="9"/>
      <c r="R869" s="10"/>
      <c r="S869" s="9"/>
      <c r="T869" s="9"/>
      <c r="U869" s="9"/>
      <c r="V869" s="9"/>
      <c r="W869" s="9"/>
      <c r="X869" s="9"/>
      <c r="Y869" s="9"/>
      <c r="Z869" s="9"/>
    </row>
    <row r="870" spans="1:26" ht="13.5" customHeight="1">
      <c r="A870" s="293"/>
      <c r="B870" s="293"/>
      <c r="C870" s="293"/>
      <c r="D870" s="293"/>
      <c r="E870" s="293"/>
      <c r="F870" s="293"/>
      <c r="G870" s="9"/>
      <c r="H870" s="9"/>
      <c r="I870" s="9"/>
      <c r="J870" s="480"/>
      <c r="K870" s="9"/>
      <c r="L870" s="9"/>
      <c r="M870" s="9"/>
      <c r="N870" s="9"/>
      <c r="O870" s="8"/>
      <c r="P870" s="8"/>
      <c r="Q870" s="9"/>
      <c r="R870" s="10"/>
      <c r="S870" s="9"/>
      <c r="T870" s="9"/>
      <c r="U870" s="9"/>
      <c r="V870" s="9"/>
      <c r="W870" s="9"/>
      <c r="X870" s="9"/>
      <c r="Y870" s="9"/>
      <c r="Z870" s="9"/>
    </row>
    <row r="871" spans="1:26" ht="13.5" customHeight="1">
      <c r="A871" s="293"/>
      <c r="B871" s="293"/>
      <c r="C871" s="293"/>
      <c r="D871" s="293"/>
      <c r="E871" s="293"/>
      <c r="F871" s="293"/>
      <c r="G871" s="9"/>
      <c r="H871" s="9"/>
      <c r="I871" s="9"/>
      <c r="J871" s="480"/>
      <c r="K871" s="9"/>
      <c r="L871" s="9"/>
      <c r="M871" s="9"/>
      <c r="N871" s="9"/>
      <c r="O871" s="8"/>
      <c r="P871" s="8"/>
      <c r="Q871" s="9"/>
      <c r="R871" s="10"/>
      <c r="S871" s="9"/>
      <c r="T871" s="9"/>
      <c r="U871" s="9"/>
      <c r="V871" s="9"/>
      <c r="W871" s="9"/>
      <c r="X871" s="9"/>
      <c r="Y871" s="9"/>
      <c r="Z871" s="9"/>
    </row>
    <row r="872" spans="1:26" ht="13.5" customHeight="1">
      <c r="A872" s="293"/>
      <c r="B872" s="293"/>
      <c r="C872" s="293"/>
      <c r="D872" s="293"/>
      <c r="E872" s="293"/>
      <c r="F872" s="293"/>
      <c r="G872" s="9"/>
      <c r="H872" s="9"/>
      <c r="I872" s="9"/>
      <c r="J872" s="480"/>
      <c r="K872" s="9"/>
      <c r="L872" s="9"/>
      <c r="M872" s="9"/>
      <c r="N872" s="9"/>
      <c r="O872" s="8"/>
      <c r="P872" s="8"/>
      <c r="Q872" s="9"/>
      <c r="R872" s="10"/>
      <c r="S872" s="9"/>
      <c r="T872" s="9"/>
      <c r="U872" s="9"/>
      <c r="V872" s="9"/>
      <c r="W872" s="9"/>
      <c r="X872" s="9"/>
      <c r="Y872" s="9"/>
      <c r="Z872" s="9"/>
    </row>
    <row r="873" spans="1:26" ht="13.5" customHeight="1">
      <c r="A873" s="293"/>
      <c r="B873" s="293"/>
      <c r="C873" s="293"/>
      <c r="D873" s="293"/>
      <c r="E873" s="293"/>
      <c r="F873" s="293"/>
      <c r="G873" s="9"/>
      <c r="H873" s="9"/>
      <c r="I873" s="9"/>
      <c r="J873" s="480"/>
      <c r="K873" s="9"/>
      <c r="L873" s="9"/>
      <c r="M873" s="9"/>
      <c r="N873" s="9"/>
      <c r="O873" s="8"/>
      <c r="P873" s="8"/>
      <c r="Q873" s="9"/>
      <c r="R873" s="10"/>
      <c r="S873" s="9"/>
      <c r="T873" s="9"/>
      <c r="U873" s="9"/>
      <c r="V873" s="9"/>
      <c r="W873" s="9"/>
      <c r="X873" s="9"/>
      <c r="Y873" s="9"/>
      <c r="Z873" s="9"/>
    </row>
    <row r="874" spans="1:26" ht="13.5" customHeight="1">
      <c r="A874" s="293"/>
      <c r="B874" s="293"/>
      <c r="C874" s="293"/>
      <c r="D874" s="293"/>
      <c r="E874" s="293"/>
      <c r="F874" s="293"/>
      <c r="G874" s="9"/>
      <c r="H874" s="9"/>
      <c r="I874" s="9"/>
      <c r="J874" s="480"/>
      <c r="K874" s="9"/>
      <c r="L874" s="9"/>
      <c r="M874" s="9"/>
      <c r="N874" s="9"/>
      <c r="O874" s="8"/>
      <c r="P874" s="8"/>
      <c r="Q874" s="9"/>
      <c r="R874" s="10"/>
      <c r="S874" s="9"/>
      <c r="T874" s="9"/>
      <c r="U874" s="9"/>
      <c r="V874" s="9"/>
      <c r="W874" s="9"/>
      <c r="X874" s="9"/>
      <c r="Y874" s="9"/>
      <c r="Z874" s="9"/>
    </row>
    <row r="875" spans="1:26" ht="13.5" customHeight="1">
      <c r="A875" s="293"/>
      <c r="B875" s="293"/>
      <c r="C875" s="293"/>
      <c r="D875" s="293"/>
      <c r="E875" s="293"/>
      <c r="F875" s="293"/>
      <c r="G875" s="9"/>
      <c r="H875" s="9"/>
      <c r="I875" s="9"/>
      <c r="J875" s="480"/>
      <c r="K875" s="9"/>
      <c r="L875" s="9"/>
      <c r="M875" s="9"/>
      <c r="N875" s="9"/>
      <c r="O875" s="8"/>
      <c r="P875" s="8"/>
      <c r="Q875" s="9"/>
      <c r="R875" s="10"/>
      <c r="S875" s="9"/>
      <c r="T875" s="9"/>
      <c r="U875" s="9"/>
      <c r="V875" s="9"/>
      <c r="W875" s="9"/>
      <c r="X875" s="9"/>
      <c r="Y875" s="9"/>
      <c r="Z875" s="9"/>
    </row>
    <row r="876" spans="1:26" ht="13.5" customHeight="1">
      <c r="A876" s="293"/>
      <c r="B876" s="293"/>
      <c r="C876" s="293"/>
      <c r="D876" s="293"/>
      <c r="E876" s="293"/>
      <c r="F876" s="293"/>
      <c r="G876" s="9"/>
      <c r="H876" s="9"/>
      <c r="I876" s="9"/>
      <c r="J876" s="480"/>
      <c r="K876" s="9"/>
      <c r="L876" s="9"/>
      <c r="M876" s="9"/>
      <c r="N876" s="9"/>
      <c r="O876" s="8"/>
      <c r="P876" s="8"/>
      <c r="Q876" s="9"/>
      <c r="R876" s="10"/>
      <c r="S876" s="9"/>
      <c r="T876" s="9"/>
      <c r="U876" s="9"/>
      <c r="V876" s="9"/>
      <c r="W876" s="9"/>
      <c r="X876" s="9"/>
      <c r="Y876" s="9"/>
      <c r="Z876" s="9"/>
    </row>
    <row r="877" spans="1:26" ht="13.5" customHeight="1">
      <c r="A877" s="293"/>
      <c r="B877" s="293"/>
      <c r="C877" s="293"/>
      <c r="D877" s="293"/>
      <c r="E877" s="293"/>
      <c r="F877" s="293"/>
      <c r="G877" s="9"/>
      <c r="H877" s="9"/>
      <c r="I877" s="9"/>
      <c r="J877" s="480"/>
      <c r="K877" s="9"/>
      <c r="L877" s="9"/>
      <c r="M877" s="9"/>
      <c r="N877" s="9"/>
      <c r="O877" s="8"/>
      <c r="P877" s="8"/>
      <c r="Q877" s="9"/>
      <c r="R877" s="10"/>
      <c r="S877" s="9"/>
      <c r="T877" s="9"/>
      <c r="U877" s="9"/>
      <c r="V877" s="9"/>
      <c r="W877" s="9"/>
      <c r="X877" s="9"/>
      <c r="Y877" s="9"/>
      <c r="Z877" s="9"/>
    </row>
    <row r="878" spans="1:26" ht="13.5" customHeight="1">
      <c r="A878" s="293"/>
      <c r="B878" s="293"/>
      <c r="C878" s="293"/>
      <c r="D878" s="293"/>
      <c r="E878" s="293"/>
      <c r="F878" s="293"/>
      <c r="G878" s="9"/>
      <c r="H878" s="9"/>
      <c r="I878" s="9"/>
      <c r="J878" s="480"/>
      <c r="K878" s="9"/>
      <c r="L878" s="9"/>
      <c r="M878" s="9"/>
      <c r="N878" s="9"/>
      <c r="O878" s="8"/>
      <c r="P878" s="8"/>
      <c r="Q878" s="9"/>
      <c r="R878" s="10"/>
      <c r="S878" s="9"/>
      <c r="T878" s="9"/>
      <c r="U878" s="9"/>
      <c r="V878" s="9"/>
      <c r="W878" s="9"/>
      <c r="X878" s="9"/>
      <c r="Y878" s="9"/>
      <c r="Z878" s="9"/>
    </row>
    <row r="879" spans="1:26" ht="13.5" customHeight="1">
      <c r="A879" s="293"/>
      <c r="B879" s="293"/>
      <c r="C879" s="293"/>
      <c r="D879" s="293"/>
      <c r="E879" s="293"/>
      <c r="F879" s="293"/>
      <c r="G879" s="9"/>
      <c r="H879" s="9"/>
      <c r="I879" s="9"/>
      <c r="J879" s="480"/>
      <c r="K879" s="9"/>
      <c r="L879" s="9"/>
      <c r="M879" s="9"/>
      <c r="N879" s="9"/>
      <c r="O879" s="8"/>
      <c r="P879" s="8"/>
      <c r="Q879" s="9"/>
      <c r="R879" s="10"/>
      <c r="S879" s="9"/>
      <c r="T879" s="9"/>
      <c r="U879" s="9"/>
      <c r="V879" s="9"/>
      <c r="W879" s="9"/>
      <c r="X879" s="9"/>
      <c r="Y879" s="9"/>
      <c r="Z879" s="9"/>
    </row>
    <row r="880" spans="1:26" ht="13.5" customHeight="1">
      <c r="A880" s="293"/>
      <c r="B880" s="293"/>
      <c r="C880" s="293"/>
      <c r="D880" s="293"/>
      <c r="E880" s="293"/>
      <c r="F880" s="293"/>
      <c r="G880" s="9"/>
      <c r="H880" s="9"/>
      <c r="I880" s="9"/>
      <c r="J880" s="480"/>
      <c r="K880" s="9"/>
      <c r="L880" s="9"/>
      <c r="M880" s="9"/>
      <c r="N880" s="9"/>
      <c r="O880" s="8"/>
      <c r="P880" s="8"/>
      <c r="Q880" s="9"/>
      <c r="R880" s="10"/>
      <c r="S880" s="9"/>
      <c r="T880" s="9"/>
      <c r="U880" s="9"/>
      <c r="V880" s="9"/>
      <c r="W880" s="9"/>
      <c r="X880" s="9"/>
      <c r="Y880" s="9"/>
      <c r="Z880" s="9"/>
    </row>
    <row r="881" spans="1:26" ht="13.5" customHeight="1">
      <c r="A881" s="293"/>
      <c r="B881" s="293"/>
      <c r="C881" s="293"/>
      <c r="D881" s="293"/>
      <c r="E881" s="293"/>
      <c r="F881" s="293"/>
      <c r="G881" s="9"/>
      <c r="H881" s="9"/>
      <c r="I881" s="9"/>
      <c r="J881" s="480"/>
      <c r="K881" s="9"/>
      <c r="L881" s="9"/>
      <c r="M881" s="9"/>
      <c r="N881" s="9"/>
      <c r="O881" s="8"/>
      <c r="P881" s="8"/>
      <c r="Q881" s="9"/>
      <c r="R881" s="10"/>
      <c r="S881" s="9"/>
      <c r="T881" s="9"/>
      <c r="U881" s="9"/>
      <c r="V881" s="9"/>
      <c r="W881" s="9"/>
      <c r="X881" s="9"/>
      <c r="Y881" s="9"/>
      <c r="Z881" s="9"/>
    </row>
    <row r="882" spans="1:26" ht="13.5" customHeight="1">
      <c r="A882" s="293"/>
      <c r="B882" s="293"/>
      <c r="C882" s="293"/>
      <c r="D882" s="293"/>
      <c r="E882" s="293"/>
      <c r="F882" s="293"/>
      <c r="G882" s="9"/>
      <c r="H882" s="9"/>
      <c r="I882" s="9"/>
      <c r="J882" s="480"/>
      <c r="K882" s="9"/>
      <c r="L882" s="9"/>
      <c r="M882" s="9"/>
      <c r="N882" s="9"/>
      <c r="O882" s="8"/>
      <c r="P882" s="8"/>
      <c r="Q882" s="9"/>
      <c r="R882" s="10"/>
      <c r="S882" s="9"/>
      <c r="T882" s="9"/>
      <c r="U882" s="9"/>
      <c r="V882" s="9"/>
      <c r="W882" s="9"/>
      <c r="X882" s="9"/>
      <c r="Y882" s="9"/>
      <c r="Z882" s="9"/>
    </row>
    <row r="883" spans="1:26" ht="13.5" customHeight="1">
      <c r="A883" s="293"/>
      <c r="B883" s="293"/>
      <c r="C883" s="293"/>
      <c r="D883" s="293"/>
      <c r="E883" s="293"/>
      <c r="F883" s="293"/>
      <c r="G883" s="9"/>
      <c r="H883" s="9"/>
      <c r="I883" s="9"/>
      <c r="J883" s="480"/>
      <c r="K883" s="9"/>
      <c r="L883" s="9"/>
      <c r="M883" s="9"/>
      <c r="N883" s="9"/>
      <c r="O883" s="8"/>
      <c r="P883" s="8"/>
      <c r="Q883" s="9"/>
      <c r="R883" s="10"/>
      <c r="S883" s="9"/>
      <c r="T883" s="9"/>
      <c r="U883" s="9"/>
      <c r="V883" s="9"/>
      <c r="W883" s="9"/>
      <c r="X883" s="9"/>
      <c r="Y883" s="9"/>
      <c r="Z883" s="9"/>
    </row>
    <row r="884" spans="1:26" ht="13.5" customHeight="1">
      <c r="A884" s="293"/>
      <c r="B884" s="293"/>
      <c r="C884" s="293"/>
      <c r="D884" s="293"/>
      <c r="E884" s="293"/>
      <c r="F884" s="293"/>
      <c r="G884" s="9"/>
      <c r="H884" s="9"/>
      <c r="I884" s="9"/>
      <c r="J884" s="480"/>
      <c r="K884" s="9"/>
      <c r="L884" s="9"/>
      <c r="M884" s="9"/>
      <c r="N884" s="9"/>
      <c r="O884" s="8"/>
      <c r="P884" s="8"/>
      <c r="Q884" s="9"/>
      <c r="R884" s="10"/>
      <c r="S884" s="9"/>
      <c r="T884" s="9"/>
      <c r="U884" s="9"/>
      <c r="V884" s="9"/>
      <c r="W884" s="9"/>
      <c r="X884" s="9"/>
      <c r="Y884" s="9"/>
      <c r="Z884" s="9"/>
    </row>
    <row r="885" spans="1:26" ht="13.5" customHeight="1">
      <c r="A885" s="293"/>
      <c r="B885" s="293"/>
      <c r="C885" s="293"/>
      <c r="D885" s="293"/>
      <c r="E885" s="293"/>
      <c r="F885" s="293"/>
      <c r="G885" s="9"/>
      <c r="H885" s="9"/>
      <c r="I885" s="9"/>
      <c r="J885" s="480"/>
      <c r="K885" s="9"/>
      <c r="L885" s="9"/>
      <c r="M885" s="9"/>
      <c r="N885" s="9"/>
      <c r="O885" s="8"/>
      <c r="P885" s="8"/>
      <c r="Q885" s="9"/>
      <c r="R885" s="10"/>
      <c r="S885" s="9"/>
      <c r="T885" s="9"/>
      <c r="U885" s="9"/>
      <c r="V885" s="9"/>
      <c r="W885" s="9"/>
      <c r="X885" s="9"/>
      <c r="Y885" s="9"/>
      <c r="Z885" s="9"/>
    </row>
    <row r="886" spans="1:26" ht="13.5" customHeight="1">
      <c r="A886" s="293"/>
      <c r="B886" s="293"/>
      <c r="C886" s="293"/>
      <c r="D886" s="293"/>
      <c r="E886" s="293"/>
      <c r="F886" s="293"/>
      <c r="G886" s="9"/>
      <c r="H886" s="9"/>
      <c r="I886" s="9"/>
      <c r="J886" s="480"/>
      <c r="K886" s="9"/>
      <c r="L886" s="9"/>
      <c r="M886" s="9"/>
      <c r="N886" s="9"/>
      <c r="O886" s="8"/>
      <c r="P886" s="8"/>
      <c r="Q886" s="9"/>
      <c r="R886" s="10"/>
      <c r="S886" s="9"/>
      <c r="T886" s="9"/>
      <c r="U886" s="9"/>
      <c r="V886" s="9"/>
      <c r="W886" s="9"/>
      <c r="X886" s="9"/>
      <c r="Y886" s="9"/>
      <c r="Z886" s="9"/>
    </row>
    <row r="887" spans="1:26" ht="13.5" customHeight="1">
      <c r="A887" s="293"/>
      <c r="B887" s="293"/>
      <c r="C887" s="293"/>
      <c r="D887" s="293"/>
      <c r="E887" s="293"/>
      <c r="F887" s="293"/>
      <c r="G887" s="9"/>
      <c r="H887" s="9"/>
      <c r="I887" s="9"/>
      <c r="J887" s="480"/>
      <c r="K887" s="9"/>
      <c r="L887" s="9"/>
      <c r="M887" s="9"/>
      <c r="N887" s="9"/>
      <c r="O887" s="8"/>
      <c r="P887" s="8"/>
      <c r="Q887" s="9"/>
      <c r="R887" s="10"/>
      <c r="S887" s="9"/>
      <c r="T887" s="9"/>
      <c r="U887" s="9"/>
      <c r="V887" s="9"/>
      <c r="W887" s="9"/>
      <c r="X887" s="9"/>
      <c r="Y887" s="9"/>
      <c r="Z887" s="9"/>
    </row>
    <row r="888" spans="1:26" ht="13.5" customHeight="1">
      <c r="A888" s="293"/>
      <c r="B888" s="293"/>
      <c r="C888" s="293"/>
      <c r="D888" s="293"/>
      <c r="E888" s="293"/>
      <c r="F888" s="293"/>
      <c r="G888" s="9"/>
      <c r="H888" s="9"/>
      <c r="I888" s="9"/>
      <c r="J888" s="480"/>
      <c r="K888" s="9"/>
      <c r="L888" s="9"/>
      <c r="M888" s="9"/>
      <c r="N888" s="9"/>
      <c r="O888" s="8"/>
      <c r="P888" s="8"/>
      <c r="Q888" s="9"/>
      <c r="R888" s="10"/>
      <c r="S888" s="9"/>
      <c r="T888" s="9"/>
      <c r="U888" s="9"/>
      <c r="V888" s="9"/>
      <c r="W888" s="9"/>
      <c r="X888" s="9"/>
      <c r="Y888" s="9"/>
      <c r="Z888" s="9"/>
    </row>
    <row r="889" spans="1:26" ht="13.5" customHeight="1">
      <c r="A889" s="293"/>
      <c r="B889" s="293"/>
      <c r="C889" s="293"/>
      <c r="D889" s="293"/>
      <c r="E889" s="293"/>
      <c r="F889" s="293"/>
      <c r="G889" s="9"/>
      <c r="H889" s="9"/>
      <c r="I889" s="9"/>
      <c r="J889" s="480"/>
      <c r="K889" s="9"/>
      <c r="L889" s="9"/>
      <c r="M889" s="9"/>
      <c r="N889" s="9"/>
      <c r="O889" s="8"/>
      <c r="P889" s="8"/>
      <c r="Q889" s="9"/>
      <c r="R889" s="10"/>
      <c r="S889" s="9"/>
      <c r="T889" s="9"/>
      <c r="U889" s="9"/>
      <c r="V889" s="9"/>
      <c r="W889" s="9"/>
      <c r="X889" s="9"/>
      <c r="Y889" s="9"/>
      <c r="Z889" s="9"/>
    </row>
    <row r="890" spans="1:26" ht="13.5" customHeight="1">
      <c r="A890" s="293"/>
      <c r="B890" s="293"/>
      <c r="C890" s="293"/>
      <c r="D890" s="293"/>
      <c r="E890" s="293"/>
      <c r="F890" s="293"/>
      <c r="G890" s="9"/>
      <c r="H890" s="9"/>
      <c r="I890" s="9"/>
      <c r="J890" s="480"/>
      <c r="K890" s="9"/>
      <c r="L890" s="9"/>
      <c r="M890" s="9"/>
      <c r="N890" s="9"/>
      <c r="O890" s="8"/>
      <c r="P890" s="8"/>
      <c r="Q890" s="9"/>
      <c r="R890" s="10"/>
      <c r="S890" s="9"/>
      <c r="T890" s="9"/>
      <c r="U890" s="9"/>
      <c r="V890" s="9"/>
      <c r="W890" s="9"/>
      <c r="X890" s="9"/>
      <c r="Y890" s="9"/>
      <c r="Z890" s="9"/>
    </row>
    <row r="891" spans="1:26" ht="13.5" customHeight="1">
      <c r="A891" s="293"/>
      <c r="B891" s="293"/>
      <c r="C891" s="293"/>
      <c r="D891" s="293"/>
      <c r="E891" s="293"/>
      <c r="F891" s="293"/>
      <c r="G891" s="9"/>
      <c r="H891" s="9"/>
      <c r="I891" s="9"/>
      <c r="J891" s="480"/>
      <c r="K891" s="9"/>
      <c r="L891" s="9"/>
      <c r="M891" s="9"/>
      <c r="N891" s="9"/>
      <c r="O891" s="8"/>
      <c r="P891" s="8"/>
      <c r="Q891" s="9"/>
      <c r="R891" s="10"/>
      <c r="S891" s="9"/>
      <c r="T891" s="9"/>
      <c r="U891" s="9"/>
      <c r="V891" s="9"/>
      <c r="W891" s="9"/>
      <c r="X891" s="9"/>
      <c r="Y891" s="9"/>
      <c r="Z891" s="9"/>
    </row>
    <row r="892" spans="1:26" ht="13.5" customHeight="1">
      <c r="A892" s="293"/>
      <c r="B892" s="293"/>
      <c r="C892" s="293"/>
      <c r="D892" s="293"/>
      <c r="E892" s="293"/>
      <c r="F892" s="293"/>
      <c r="G892" s="9"/>
      <c r="H892" s="9"/>
      <c r="I892" s="9"/>
      <c r="J892" s="480"/>
      <c r="K892" s="9"/>
      <c r="L892" s="9"/>
      <c r="M892" s="9"/>
      <c r="N892" s="9"/>
      <c r="O892" s="8"/>
      <c r="P892" s="8"/>
      <c r="Q892" s="9"/>
      <c r="R892" s="10"/>
      <c r="S892" s="9"/>
      <c r="T892" s="9"/>
      <c r="U892" s="9"/>
      <c r="V892" s="9"/>
      <c r="W892" s="9"/>
      <c r="X892" s="9"/>
      <c r="Y892" s="9"/>
      <c r="Z892" s="9"/>
    </row>
    <row r="893" spans="1:26" ht="13.5" customHeight="1">
      <c r="A893" s="293"/>
      <c r="B893" s="293"/>
      <c r="C893" s="293"/>
      <c r="D893" s="293"/>
      <c r="E893" s="293"/>
      <c r="F893" s="293"/>
      <c r="G893" s="9"/>
      <c r="H893" s="9"/>
      <c r="I893" s="9"/>
      <c r="J893" s="480"/>
      <c r="K893" s="9"/>
      <c r="L893" s="9"/>
      <c r="M893" s="9"/>
      <c r="N893" s="9"/>
      <c r="O893" s="8"/>
      <c r="P893" s="8"/>
      <c r="Q893" s="9"/>
      <c r="R893" s="10"/>
      <c r="S893" s="9"/>
      <c r="T893" s="9"/>
      <c r="U893" s="9"/>
      <c r="V893" s="9"/>
      <c r="W893" s="9"/>
      <c r="X893" s="9"/>
      <c r="Y893" s="9"/>
      <c r="Z893" s="9"/>
    </row>
    <row r="894" spans="1:26" ht="13.5" customHeight="1">
      <c r="A894" s="293"/>
      <c r="B894" s="293"/>
      <c r="C894" s="293"/>
      <c r="D894" s="293"/>
      <c r="E894" s="293"/>
      <c r="F894" s="293"/>
      <c r="G894" s="9"/>
      <c r="H894" s="9"/>
      <c r="I894" s="9"/>
      <c r="J894" s="480"/>
      <c r="K894" s="9"/>
      <c r="L894" s="9"/>
      <c r="M894" s="9"/>
      <c r="N894" s="9"/>
      <c r="O894" s="8"/>
      <c r="P894" s="8"/>
      <c r="Q894" s="9"/>
      <c r="R894" s="10"/>
      <c r="S894" s="9"/>
      <c r="T894" s="9"/>
      <c r="U894" s="9"/>
      <c r="V894" s="9"/>
      <c r="W894" s="9"/>
      <c r="X894" s="9"/>
      <c r="Y894" s="9"/>
      <c r="Z894" s="9"/>
    </row>
    <row r="895" spans="1:26" ht="13.5" customHeight="1">
      <c r="A895" s="293"/>
      <c r="B895" s="293"/>
      <c r="C895" s="293"/>
      <c r="D895" s="293"/>
      <c r="E895" s="293"/>
      <c r="F895" s="293"/>
      <c r="G895" s="9"/>
      <c r="H895" s="9"/>
      <c r="I895" s="9"/>
      <c r="J895" s="480"/>
      <c r="K895" s="9"/>
      <c r="L895" s="9"/>
      <c r="M895" s="9"/>
      <c r="N895" s="9"/>
      <c r="O895" s="8"/>
      <c r="P895" s="8"/>
      <c r="Q895" s="9"/>
      <c r="R895" s="10"/>
      <c r="S895" s="9"/>
      <c r="T895" s="9"/>
      <c r="U895" s="9"/>
      <c r="V895" s="9"/>
      <c r="W895" s="9"/>
      <c r="X895" s="9"/>
      <c r="Y895" s="9"/>
      <c r="Z895" s="9"/>
    </row>
    <row r="896" spans="1:26" ht="13.5" customHeight="1">
      <c r="A896" s="293"/>
      <c r="B896" s="293"/>
      <c r="C896" s="293"/>
      <c r="D896" s="293"/>
      <c r="E896" s="293"/>
      <c r="F896" s="293"/>
      <c r="G896" s="9"/>
      <c r="H896" s="9"/>
      <c r="I896" s="9"/>
      <c r="J896" s="480"/>
      <c r="K896" s="9"/>
      <c r="L896" s="9"/>
      <c r="M896" s="9"/>
      <c r="N896" s="9"/>
      <c r="O896" s="8"/>
      <c r="P896" s="8"/>
      <c r="Q896" s="9"/>
      <c r="R896" s="10"/>
      <c r="S896" s="9"/>
      <c r="T896" s="9"/>
      <c r="U896" s="9"/>
      <c r="V896" s="9"/>
      <c r="W896" s="9"/>
      <c r="X896" s="9"/>
      <c r="Y896" s="9"/>
      <c r="Z896" s="9"/>
    </row>
    <row r="897" spans="1:26" ht="13.5" customHeight="1">
      <c r="A897" s="293"/>
      <c r="B897" s="293"/>
      <c r="C897" s="293"/>
      <c r="D897" s="293"/>
      <c r="E897" s="293"/>
      <c r="F897" s="293"/>
      <c r="G897" s="9"/>
      <c r="H897" s="9"/>
      <c r="I897" s="9"/>
      <c r="J897" s="480"/>
      <c r="K897" s="9"/>
      <c r="L897" s="9"/>
      <c r="M897" s="9"/>
      <c r="N897" s="9"/>
      <c r="O897" s="8"/>
      <c r="P897" s="8"/>
      <c r="Q897" s="9"/>
      <c r="R897" s="10"/>
      <c r="S897" s="9"/>
      <c r="T897" s="9"/>
      <c r="U897" s="9"/>
      <c r="V897" s="9"/>
      <c r="W897" s="9"/>
      <c r="X897" s="9"/>
      <c r="Y897" s="9"/>
      <c r="Z897" s="9"/>
    </row>
    <row r="898" spans="1:26" ht="13.5" customHeight="1">
      <c r="A898" s="293"/>
      <c r="B898" s="293"/>
      <c r="C898" s="293"/>
      <c r="D898" s="293"/>
      <c r="E898" s="293"/>
      <c r="F898" s="293"/>
      <c r="G898" s="9"/>
      <c r="H898" s="9"/>
      <c r="I898" s="9"/>
      <c r="J898" s="480"/>
      <c r="K898" s="9"/>
      <c r="L898" s="9"/>
      <c r="M898" s="9"/>
      <c r="N898" s="9"/>
      <c r="O898" s="8"/>
      <c r="P898" s="8"/>
      <c r="Q898" s="9"/>
      <c r="R898" s="10"/>
      <c r="S898" s="9"/>
      <c r="T898" s="9"/>
      <c r="U898" s="9"/>
      <c r="V898" s="9"/>
      <c r="W898" s="9"/>
      <c r="X898" s="9"/>
      <c r="Y898" s="9"/>
      <c r="Z898" s="9"/>
    </row>
    <row r="899" spans="1:26" ht="13.5" customHeight="1">
      <c r="A899" s="293"/>
      <c r="B899" s="293"/>
      <c r="C899" s="293"/>
      <c r="D899" s="293"/>
      <c r="E899" s="293"/>
      <c r="F899" s="293"/>
      <c r="G899" s="9"/>
      <c r="H899" s="9"/>
      <c r="I899" s="9"/>
      <c r="J899" s="480"/>
      <c r="K899" s="9"/>
      <c r="L899" s="9"/>
      <c r="M899" s="9"/>
      <c r="N899" s="9"/>
      <c r="O899" s="8"/>
      <c r="P899" s="8"/>
      <c r="Q899" s="9"/>
      <c r="R899" s="10"/>
      <c r="S899" s="9"/>
      <c r="T899" s="9"/>
      <c r="U899" s="9"/>
      <c r="V899" s="9"/>
      <c r="W899" s="9"/>
      <c r="X899" s="9"/>
      <c r="Y899" s="9"/>
      <c r="Z899" s="9"/>
    </row>
    <row r="900" spans="1:26" ht="13.5" customHeight="1">
      <c r="A900" s="293"/>
      <c r="B900" s="293"/>
      <c r="C900" s="293"/>
      <c r="D900" s="293"/>
      <c r="E900" s="293"/>
      <c r="F900" s="293"/>
      <c r="G900" s="9"/>
      <c r="H900" s="9"/>
      <c r="I900" s="9"/>
      <c r="J900" s="480"/>
      <c r="K900" s="9"/>
      <c r="L900" s="9"/>
      <c r="M900" s="9"/>
      <c r="N900" s="9"/>
      <c r="O900" s="8"/>
      <c r="P900" s="8"/>
      <c r="Q900" s="9"/>
      <c r="R900" s="10"/>
      <c r="S900" s="9"/>
      <c r="T900" s="9"/>
      <c r="U900" s="9"/>
      <c r="V900" s="9"/>
      <c r="W900" s="9"/>
      <c r="X900" s="9"/>
      <c r="Y900" s="9"/>
      <c r="Z900" s="9"/>
    </row>
    <row r="901" spans="1:26" ht="13.5" customHeight="1">
      <c r="A901" s="293"/>
      <c r="B901" s="293"/>
      <c r="C901" s="293"/>
      <c r="D901" s="293"/>
      <c r="E901" s="293"/>
      <c r="F901" s="293"/>
      <c r="G901" s="9"/>
      <c r="H901" s="9"/>
      <c r="I901" s="9"/>
      <c r="J901" s="480"/>
      <c r="K901" s="9"/>
      <c r="L901" s="9"/>
      <c r="M901" s="9"/>
      <c r="N901" s="9"/>
      <c r="O901" s="8"/>
      <c r="P901" s="8"/>
      <c r="Q901" s="9"/>
      <c r="R901" s="10"/>
      <c r="S901" s="9"/>
      <c r="T901" s="9"/>
      <c r="U901" s="9"/>
      <c r="V901" s="9"/>
      <c r="W901" s="9"/>
      <c r="X901" s="9"/>
      <c r="Y901" s="9"/>
      <c r="Z901" s="9"/>
    </row>
    <row r="902" spans="1:26" ht="13.5" customHeight="1">
      <c r="A902" s="293"/>
      <c r="B902" s="293"/>
      <c r="C902" s="293"/>
      <c r="D902" s="293"/>
      <c r="E902" s="293"/>
      <c r="F902" s="293"/>
      <c r="G902" s="9"/>
      <c r="H902" s="9"/>
      <c r="I902" s="9"/>
      <c r="J902" s="480"/>
      <c r="K902" s="9"/>
      <c r="L902" s="9"/>
      <c r="M902" s="9"/>
      <c r="N902" s="9"/>
      <c r="O902" s="8"/>
      <c r="P902" s="8"/>
      <c r="Q902" s="9"/>
      <c r="R902" s="10"/>
      <c r="S902" s="9"/>
      <c r="T902" s="9"/>
      <c r="U902" s="9"/>
      <c r="V902" s="9"/>
      <c r="W902" s="9"/>
      <c r="X902" s="9"/>
      <c r="Y902" s="9"/>
      <c r="Z902" s="9"/>
    </row>
    <row r="903" spans="1:26" ht="13.5" customHeight="1">
      <c r="A903" s="293"/>
      <c r="B903" s="293"/>
      <c r="C903" s="293"/>
      <c r="D903" s="293"/>
      <c r="E903" s="293"/>
      <c r="F903" s="293"/>
      <c r="G903" s="9"/>
      <c r="H903" s="9"/>
      <c r="I903" s="9"/>
      <c r="J903" s="480"/>
      <c r="K903" s="9"/>
      <c r="L903" s="9"/>
      <c r="M903" s="9"/>
      <c r="N903" s="9"/>
      <c r="O903" s="8"/>
      <c r="P903" s="8"/>
      <c r="Q903" s="9"/>
      <c r="R903" s="10"/>
      <c r="S903" s="9"/>
      <c r="T903" s="9"/>
      <c r="U903" s="9"/>
      <c r="V903" s="9"/>
      <c r="W903" s="9"/>
      <c r="X903" s="9"/>
      <c r="Y903" s="9"/>
      <c r="Z903" s="9"/>
    </row>
    <row r="904" spans="1:26" ht="13.5" customHeight="1">
      <c r="A904" s="293"/>
      <c r="B904" s="293"/>
      <c r="C904" s="293"/>
      <c r="D904" s="293"/>
      <c r="E904" s="293"/>
      <c r="F904" s="293"/>
      <c r="G904" s="9"/>
      <c r="H904" s="9"/>
      <c r="I904" s="9"/>
      <c r="J904" s="480"/>
      <c r="K904" s="9"/>
      <c r="L904" s="9"/>
      <c r="M904" s="9"/>
      <c r="N904" s="9"/>
      <c r="O904" s="8"/>
      <c r="P904" s="8"/>
      <c r="Q904" s="9"/>
      <c r="R904" s="10"/>
      <c r="S904" s="9"/>
      <c r="T904" s="9"/>
      <c r="U904" s="9"/>
      <c r="V904" s="9"/>
      <c r="W904" s="9"/>
      <c r="X904" s="9"/>
      <c r="Y904" s="9"/>
      <c r="Z904" s="9"/>
    </row>
    <row r="905" spans="1:26" ht="13.5" customHeight="1">
      <c r="A905" s="293"/>
      <c r="B905" s="293"/>
      <c r="C905" s="293"/>
      <c r="D905" s="293"/>
      <c r="E905" s="293"/>
      <c r="F905" s="293"/>
      <c r="G905" s="9"/>
      <c r="H905" s="9"/>
      <c r="I905" s="9"/>
      <c r="J905" s="480"/>
      <c r="K905" s="9"/>
      <c r="L905" s="9"/>
      <c r="M905" s="9"/>
      <c r="N905" s="9"/>
      <c r="O905" s="8"/>
      <c r="P905" s="8"/>
      <c r="Q905" s="9"/>
      <c r="R905" s="10"/>
      <c r="S905" s="9"/>
      <c r="T905" s="9"/>
      <c r="U905" s="9"/>
      <c r="V905" s="9"/>
      <c r="W905" s="9"/>
      <c r="X905" s="9"/>
      <c r="Y905" s="9"/>
      <c r="Z905" s="9"/>
    </row>
    <row r="906" spans="1:26" ht="13.5" customHeight="1">
      <c r="A906" s="293"/>
      <c r="B906" s="293"/>
      <c r="C906" s="293"/>
      <c r="D906" s="293"/>
      <c r="E906" s="293"/>
      <c r="F906" s="293"/>
      <c r="G906" s="9"/>
      <c r="H906" s="9"/>
      <c r="I906" s="9"/>
      <c r="J906" s="480"/>
      <c r="K906" s="9"/>
      <c r="L906" s="9"/>
      <c r="M906" s="9"/>
      <c r="N906" s="9"/>
      <c r="O906" s="8"/>
      <c r="P906" s="8"/>
      <c r="Q906" s="9"/>
      <c r="R906" s="10"/>
      <c r="S906" s="9"/>
      <c r="T906" s="9"/>
      <c r="U906" s="9"/>
      <c r="V906" s="9"/>
      <c r="W906" s="9"/>
      <c r="X906" s="9"/>
      <c r="Y906" s="9"/>
      <c r="Z906" s="9"/>
    </row>
    <row r="907" spans="1:26" ht="13.5" customHeight="1">
      <c r="A907" s="293"/>
      <c r="B907" s="293"/>
      <c r="C907" s="293"/>
      <c r="D907" s="293"/>
      <c r="E907" s="293"/>
      <c r="F907" s="293"/>
      <c r="G907" s="9"/>
      <c r="H907" s="9"/>
      <c r="I907" s="9"/>
      <c r="J907" s="480"/>
      <c r="K907" s="9"/>
      <c r="L907" s="9"/>
      <c r="M907" s="9"/>
      <c r="N907" s="9"/>
      <c r="O907" s="8"/>
      <c r="P907" s="8"/>
      <c r="Q907" s="9"/>
      <c r="R907" s="10"/>
      <c r="S907" s="9"/>
      <c r="T907" s="9"/>
      <c r="U907" s="9"/>
      <c r="V907" s="9"/>
      <c r="W907" s="9"/>
      <c r="X907" s="9"/>
      <c r="Y907" s="9"/>
      <c r="Z907" s="9"/>
    </row>
    <row r="908" spans="1:26" ht="13.5" customHeight="1">
      <c r="A908" s="293"/>
      <c r="B908" s="293"/>
      <c r="C908" s="293"/>
      <c r="D908" s="293"/>
      <c r="E908" s="293"/>
      <c r="F908" s="293"/>
      <c r="G908" s="9"/>
      <c r="H908" s="9"/>
      <c r="I908" s="9"/>
      <c r="J908" s="480"/>
      <c r="K908" s="9"/>
      <c r="L908" s="9"/>
      <c r="M908" s="9"/>
      <c r="N908" s="9"/>
      <c r="O908" s="8"/>
      <c r="P908" s="8"/>
      <c r="Q908" s="9"/>
      <c r="R908" s="10"/>
      <c r="S908" s="9"/>
      <c r="T908" s="9"/>
      <c r="U908" s="9"/>
      <c r="V908" s="9"/>
      <c r="W908" s="9"/>
      <c r="X908" s="9"/>
      <c r="Y908" s="9"/>
      <c r="Z908" s="9"/>
    </row>
    <row r="909" spans="1:26" ht="13.5" customHeight="1">
      <c r="A909" s="293"/>
      <c r="B909" s="293"/>
      <c r="C909" s="293"/>
      <c r="D909" s="293"/>
      <c r="E909" s="293"/>
      <c r="F909" s="293"/>
      <c r="G909" s="9"/>
      <c r="H909" s="9"/>
      <c r="I909" s="9"/>
      <c r="J909" s="480"/>
      <c r="K909" s="9"/>
      <c r="L909" s="9"/>
      <c r="M909" s="9"/>
      <c r="N909" s="9"/>
      <c r="O909" s="8"/>
      <c r="P909" s="8"/>
      <c r="Q909" s="9"/>
      <c r="R909" s="10"/>
      <c r="S909" s="9"/>
      <c r="T909" s="9"/>
      <c r="U909" s="9"/>
      <c r="V909" s="9"/>
      <c r="W909" s="9"/>
      <c r="X909" s="9"/>
      <c r="Y909" s="9"/>
      <c r="Z909" s="9"/>
    </row>
    <row r="910" spans="1:26" ht="13.5" customHeight="1">
      <c r="A910" s="293"/>
      <c r="B910" s="293"/>
      <c r="C910" s="293"/>
      <c r="D910" s="293"/>
      <c r="E910" s="293"/>
      <c r="F910" s="293"/>
      <c r="G910" s="9"/>
      <c r="H910" s="9"/>
      <c r="I910" s="9"/>
      <c r="J910" s="480"/>
      <c r="K910" s="9"/>
      <c r="L910" s="9"/>
      <c r="M910" s="9"/>
      <c r="N910" s="9"/>
      <c r="O910" s="8"/>
      <c r="P910" s="8"/>
      <c r="Q910" s="9"/>
      <c r="R910" s="10"/>
      <c r="S910" s="9"/>
      <c r="T910" s="9"/>
      <c r="U910" s="9"/>
      <c r="V910" s="9"/>
      <c r="W910" s="9"/>
      <c r="X910" s="9"/>
      <c r="Y910" s="9"/>
      <c r="Z910" s="9"/>
    </row>
    <row r="911" spans="1:26" ht="13.5" customHeight="1">
      <c r="A911" s="293"/>
      <c r="B911" s="293"/>
      <c r="C911" s="293"/>
      <c r="D911" s="293"/>
      <c r="E911" s="293"/>
      <c r="F911" s="293"/>
      <c r="G911" s="9"/>
      <c r="H911" s="9"/>
      <c r="I911" s="9"/>
      <c r="J911" s="480"/>
      <c r="K911" s="9"/>
      <c r="L911" s="9"/>
      <c r="M911" s="9"/>
      <c r="N911" s="9"/>
      <c r="O911" s="8"/>
      <c r="P911" s="8"/>
      <c r="Q911" s="9"/>
      <c r="R911" s="10"/>
      <c r="S911" s="9"/>
      <c r="T911" s="9"/>
      <c r="U911" s="9"/>
      <c r="V911" s="9"/>
      <c r="W911" s="9"/>
      <c r="X911" s="9"/>
      <c r="Y911" s="9"/>
      <c r="Z911" s="9"/>
    </row>
    <row r="912" spans="1:26" ht="13.5" customHeight="1">
      <c r="A912" s="293"/>
      <c r="B912" s="293"/>
      <c r="C912" s="293"/>
      <c r="D912" s="293"/>
      <c r="E912" s="293"/>
      <c r="F912" s="293"/>
      <c r="G912" s="9"/>
      <c r="H912" s="9"/>
      <c r="I912" s="9"/>
      <c r="J912" s="480"/>
      <c r="K912" s="9"/>
      <c r="L912" s="9"/>
      <c r="M912" s="9"/>
      <c r="N912" s="9"/>
      <c r="O912" s="8"/>
      <c r="P912" s="8"/>
      <c r="Q912" s="9"/>
      <c r="R912" s="10"/>
      <c r="S912" s="9"/>
      <c r="T912" s="9"/>
      <c r="U912" s="9"/>
      <c r="V912" s="9"/>
      <c r="W912" s="9"/>
      <c r="X912" s="9"/>
      <c r="Y912" s="9"/>
      <c r="Z912" s="9"/>
    </row>
    <row r="913" spans="1:26" ht="13.5" customHeight="1">
      <c r="A913" s="293"/>
      <c r="B913" s="293"/>
      <c r="C913" s="293"/>
      <c r="D913" s="293"/>
      <c r="E913" s="293"/>
      <c r="F913" s="293"/>
      <c r="G913" s="9"/>
      <c r="H913" s="9"/>
      <c r="I913" s="9"/>
      <c r="J913" s="480"/>
      <c r="K913" s="9"/>
      <c r="L913" s="9"/>
      <c r="M913" s="9"/>
      <c r="N913" s="9"/>
      <c r="O913" s="8"/>
      <c r="P913" s="8"/>
      <c r="Q913" s="9"/>
      <c r="R913" s="10"/>
      <c r="S913" s="9"/>
      <c r="T913" s="9"/>
      <c r="U913" s="9"/>
      <c r="V913" s="9"/>
      <c r="W913" s="9"/>
      <c r="X913" s="9"/>
      <c r="Y913" s="9"/>
      <c r="Z913" s="9"/>
    </row>
    <row r="914" spans="1:26" ht="13.5" customHeight="1">
      <c r="A914" s="293"/>
      <c r="B914" s="293"/>
      <c r="C914" s="293"/>
      <c r="D914" s="293"/>
      <c r="E914" s="293"/>
      <c r="F914" s="293"/>
      <c r="G914" s="9"/>
      <c r="H914" s="9"/>
      <c r="I914" s="9"/>
      <c r="J914" s="480"/>
      <c r="K914" s="9"/>
      <c r="L914" s="9"/>
      <c r="M914" s="9"/>
      <c r="N914" s="9"/>
      <c r="O914" s="8"/>
      <c r="P914" s="8"/>
      <c r="Q914" s="9"/>
      <c r="R914" s="10"/>
      <c r="S914" s="9"/>
      <c r="T914" s="9"/>
      <c r="U914" s="9"/>
      <c r="V914" s="9"/>
      <c r="W914" s="9"/>
      <c r="X914" s="9"/>
      <c r="Y914" s="9"/>
      <c r="Z914" s="9"/>
    </row>
    <row r="915" spans="1:26" ht="13.5" customHeight="1">
      <c r="A915" s="293"/>
      <c r="B915" s="293"/>
      <c r="C915" s="293"/>
      <c r="D915" s="293"/>
      <c r="E915" s="293"/>
      <c r="F915" s="293"/>
      <c r="G915" s="9"/>
      <c r="H915" s="9"/>
      <c r="I915" s="9"/>
      <c r="J915" s="480"/>
      <c r="K915" s="9"/>
      <c r="L915" s="9"/>
      <c r="M915" s="9"/>
      <c r="N915" s="9"/>
      <c r="O915" s="8"/>
      <c r="P915" s="8"/>
      <c r="Q915" s="9"/>
      <c r="R915" s="10"/>
      <c r="S915" s="9"/>
      <c r="T915" s="9"/>
      <c r="U915" s="9"/>
      <c r="V915" s="9"/>
      <c r="W915" s="9"/>
      <c r="X915" s="9"/>
      <c r="Y915" s="9"/>
      <c r="Z915" s="9"/>
    </row>
    <row r="916" spans="1:26" ht="13.5" customHeight="1">
      <c r="A916" s="293"/>
      <c r="B916" s="293"/>
      <c r="C916" s="293"/>
      <c r="D916" s="293"/>
      <c r="E916" s="293"/>
      <c r="F916" s="293"/>
      <c r="G916" s="9"/>
      <c r="H916" s="9"/>
      <c r="I916" s="9"/>
      <c r="J916" s="480"/>
      <c r="K916" s="9"/>
      <c r="L916" s="9"/>
      <c r="M916" s="9"/>
      <c r="N916" s="9"/>
      <c r="O916" s="8"/>
      <c r="P916" s="8"/>
      <c r="Q916" s="9"/>
      <c r="R916" s="10"/>
      <c r="S916" s="9"/>
      <c r="T916" s="9"/>
      <c r="U916" s="9"/>
      <c r="V916" s="9"/>
      <c r="W916" s="9"/>
      <c r="X916" s="9"/>
      <c r="Y916" s="9"/>
      <c r="Z916" s="9"/>
    </row>
    <row r="917" spans="1:26" ht="13.5" customHeight="1">
      <c r="A917" s="293"/>
      <c r="B917" s="293"/>
      <c r="C917" s="293"/>
      <c r="D917" s="293"/>
      <c r="E917" s="293"/>
      <c r="F917" s="293"/>
      <c r="G917" s="9"/>
      <c r="H917" s="9"/>
      <c r="I917" s="9"/>
      <c r="J917" s="480"/>
      <c r="K917" s="9"/>
      <c r="L917" s="9"/>
      <c r="M917" s="9"/>
      <c r="N917" s="9"/>
      <c r="O917" s="8"/>
      <c r="P917" s="8"/>
      <c r="Q917" s="9"/>
      <c r="R917" s="10"/>
      <c r="S917" s="9"/>
      <c r="T917" s="9"/>
      <c r="U917" s="9"/>
      <c r="V917" s="9"/>
      <c r="W917" s="9"/>
      <c r="X917" s="9"/>
      <c r="Y917" s="9"/>
      <c r="Z917" s="9"/>
    </row>
    <row r="918" spans="1:26" ht="13.5" customHeight="1">
      <c r="A918" s="293"/>
      <c r="B918" s="293"/>
      <c r="C918" s="293"/>
      <c r="D918" s="293"/>
      <c r="E918" s="293"/>
      <c r="F918" s="293"/>
      <c r="G918" s="9"/>
      <c r="H918" s="9"/>
      <c r="I918" s="9"/>
      <c r="J918" s="480"/>
      <c r="K918" s="9"/>
      <c r="L918" s="9"/>
      <c r="M918" s="9"/>
      <c r="N918" s="9"/>
      <c r="O918" s="8"/>
      <c r="P918" s="8"/>
      <c r="Q918" s="9"/>
      <c r="R918" s="10"/>
      <c r="S918" s="9"/>
      <c r="T918" s="9"/>
      <c r="U918" s="9"/>
      <c r="V918" s="9"/>
      <c r="W918" s="9"/>
      <c r="X918" s="9"/>
      <c r="Y918" s="9"/>
      <c r="Z918" s="9"/>
    </row>
    <row r="919" spans="1:26" ht="13.5" customHeight="1">
      <c r="A919" s="293"/>
      <c r="B919" s="293"/>
      <c r="C919" s="293"/>
      <c r="D919" s="293"/>
      <c r="E919" s="293"/>
      <c r="F919" s="293"/>
      <c r="G919" s="9"/>
      <c r="H919" s="9"/>
      <c r="I919" s="9"/>
      <c r="J919" s="480"/>
      <c r="K919" s="9"/>
      <c r="L919" s="9"/>
      <c r="M919" s="9"/>
      <c r="N919" s="9"/>
      <c r="O919" s="8"/>
      <c r="P919" s="8"/>
      <c r="Q919" s="9"/>
      <c r="R919" s="10"/>
      <c r="S919" s="9"/>
      <c r="T919" s="9"/>
      <c r="U919" s="9"/>
      <c r="V919" s="9"/>
      <c r="W919" s="9"/>
      <c r="X919" s="9"/>
      <c r="Y919" s="9"/>
      <c r="Z919" s="9"/>
    </row>
    <row r="920" spans="1:26" ht="13.5" customHeight="1">
      <c r="A920" s="293"/>
      <c r="B920" s="293"/>
      <c r="C920" s="293"/>
      <c r="D920" s="293"/>
      <c r="E920" s="293"/>
      <c r="F920" s="293"/>
      <c r="G920" s="9"/>
      <c r="H920" s="9"/>
      <c r="I920" s="9"/>
      <c r="J920" s="480"/>
      <c r="K920" s="9"/>
      <c r="L920" s="9"/>
      <c r="M920" s="9"/>
      <c r="N920" s="9"/>
      <c r="O920" s="8"/>
      <c r="P920" s="8"/>
      <c r="Q920" s="9"/>
      <c r="R920" s="10"/>
      <c r="S920" s="9"/>
      <c r="T920" s="9"/>
      <c r="U920" s="9"/>
      <c r="V920" s="9"/>
      <c r="W920" s="9"/>
      <c r="X920" s="9"/>
      <c r="Y920" s="9"/>
      <c r="Z920" s="9"/>
    </row>
    <row r="921" spans="1:26" ht="13.5" customHeight="1">
      <c r="A921" s="293"/>
      <c r="B921" s="293"/>
      <c r="C921" s="293"/>
      <c r="D921" s="293"/>
      <c r="E921" s="293"/>
      <c r="F921" s="293"/>
      <c r="G921" s="9"/>
      <c r="H921" s="9"/>
      <c r="I921" s="9"/>
      <c r="J921" s="480"/>
      <c r="K921" s="9"/>
      <c r="L921" s="9"/>
      <c r="M921" s="9"/>
      <c r="N921" s="9"/>
      <c r="O921" s="8"/>
      <c r="P921" s="8"/>
      <c r="Q921" s="9"/>
      <c r="R921" s="10"/>
      <c r="S921" s="9"/>
      <c r="T921" s="9"/>
      <c r="U921" s="9"/>
      <c r="V921" s="9"/>
      <c r="W921" s="9"/>
      <c r="X921" s="9"/>
      <c r="Y921" s="9"/>
      <c r="Z921" s="9"/>
    </row>
    <row r="922" spans="1:26" ht="13.5" customHeight="1">
      <c r="A922" s="293"/>
      <c r="B922" s="293"/>
      <c r="C922" s="293"/>
      <c r="D922" s="293"/>
      <c r="E922" s="293"/>
      <c r="F922" s="293"/>
      <c r="G922" s="9"/>
      <c r="H922" s="9"/>
      <c r="I922" s="9"/>
      <c r="J922" s="480"/>
      <c r="K922" s="9"/>
      <c r="L922" s="9"/>
      <c r="M922" s="9"/>
      <c r="N922" s="9"/>
      <c r="O922" s="8"/>
      <c r="P922" s="8"/>
      <c r="Q922" s="9"/>
      <c r="R922" s="10"/>
      <c r="S922" s="9"/>
      <c r="T922" s="9"/>
      <c r="U922" s="9"/>
      <c r="V922" s="9"/>
      <c r="W922" s="9"/>
      <c r="X922" s="9"/>
      <c r="Y922" s="9"/>
      <c r="Z922" s="9"/>
    </row>
    <row r="923" spans="1:26" ht="13.5" customHeight="1">
      <c r="A923" s="293"/>
      <c r="B923" s="293"/>
      <c r="C923" s="293"/>
      <c r="D923" s="293"/>
      <c r="E923" s="293"/>
      <c r="F923" s="293"/>
      <c r="G923" s="9"/>
      <c r="H923" s="9"/>
      <c r="I923" s="9"/>
      <c r="J923" s="480"/>
      <c r="K923" s="9"/>
      <c r="L923" s="9"/>
      <c r="M923" s="9"/>
      <c r="N923" s="9"/>
      <c r="O923" s="8"/>
      <c r="P923" s="8"/>
      <c r="Q923" s="9"/>
      <c r="R923" s="10"/>
      <c r="S923" s="9"/>
      <c r="T923" s="9"/>
      <c r="U923" s="9"/>
      <c r="V923" s="9"/>
      <c r="W923" s="9"/>
      <c r="X923" s="9"/>
      <c r="Y923" s="9"/>
      <c r="Z923" s="9"/>
    </row>
    <row r="924" spans="1:26" ht="13.5" customHeight="1">
      <c r="A924" s="293"/>
      <c r="B924" s="293"/>
      <c r="C924" s="293"/>
      <c r="D924" s="293"/>
      <c r="E924" s="293"/>
      <c r="F924" s="293"/>
      <c r="G924" s="9"/>
      <c r="H924" s="9"/>
      <c r="I924" s="9"/>
      <c r="J924" s="480"/>
      <c r="K924" s="9"/>
      <c r="L924" s="9"/>
      <c r="M924" s="9"/>
      <c r="N924" s="9"/>
      <c r="O924" s="8"/>
      <c r="P924" s="8"/>
      <c r="Q924" s="9"/>
      <c r="R924" s="10"/>
      <c r="S924" s="9"/>
      <c r="T924" s="9"/>
      <c r="U924" s="9"/>
      <c r="V924" s="9"/>
      <c r="W924" s="9"/>
      <c r="X924" s="9"/>
      <c r="Y924" s="9"/>
      <c r="Z924" s="9"/>
    </row>
    <row r="925" spans="1:26" ht="13.5" customHeight="1">
      <c r="A925" s="293"/>
      <c r="B925" s="293"/>
      <c r="C925" s="293"/>
      <c r="D925" s="293"/>
      <c r="E925" s="293"/>
      <c r="F925" s="293"/>
      <c r="G925" s="9"/>
      <c r="H925" s="9"/>
      <c r="I925" s="9"/>
      <c r="J925" s="480"/>
      <c r="K925" s="9"/>
      <c r="L925" s="9"/>
      <c r="M925" s="9"/>
      <c r="N925" s="9"/>
      <c r="O925" s="8"/>
      <c r="P925" s="8"/>
      <c r="Q925" s="9"/>
      <c r="R925" s="10"/>
      <c r="S925" s="9"/>
      <c r="T925" s="9"/>
      <c r="U925" s="9"/>
      <c r="V925" s="9"/>
      <c r="W925" s="9"/>
      <c r="X925" s="9"/>
      <c r="Y925" s="9"/>
      <c r="Z925" s="9"/>
    </row>
    <row r="926" spans="1:26" ht="13.5" customHeight="1">
      <c r="A926" s="293"/>
      <c r="B926" s="293"/>
      <c r="C926" s="293"/>
      <c r="D926" s="293"/>
      <c r="E926" s="293"/>
      <c r="F926" s="293"/>
      <c r="G926" s="9"/>
      <c r="H926" s="9"/>
      <c r="I926" s="9"/>
      <c r="J926" s="480"/>
      <c r="K926" s="9"/>
      <c r="L926" s="9"/>
      <c r="M926" s="9"/>
      <c r="N926" s="9"/>
      <c r="O926" s="8"/>
      <c r="P926" s="8"/>
      <c r="Q926" s="9"/>
      <c r="R926" s="10"/>
      <c r="S926" s="9"/>
      <c r="T926" s="9"/>
      <c r="U926" s="9"/>
      <c r="V926" s="9"/>
      <c r="W926" s="9"/>
      <c r="X926" s="9"/>
      <c r="Y926" s="9"/>
      <c r="Z926" s="9"/>
    </row>
    <row r="927" spans="1:26" ht="13.5" customHeight="1">
      <c r="A927" s="293"/>
      <c r="B927" s="293"/>
      <c r="C927" s="293"/>
      <c r="D927" s="293"/>
      <c r="E927" s="293"/>
      <c r="F927" s="293"/>
      <c r="G927" s="9"/>
      <c r="H927" s="9"/>
      <c r="I927" s="9"/>
      <c r="J927" s="480"/>
      <c r="K927" s="9"/>
      <c r="L927" s="9"/>
      <c r="M927" s="9"/>
      <c r="N927" s="9"/>
      <c r="O927" s="8"/>
      <c r="P927" s="8"/>
      <c r="Q927" s="9"/>
      <c r="R927" s="10"/>
      <c r="S927" s="9"/>
      <c r="T927" s="9"/>
      <c r="U927" s="9"/>
      <c r="V927" s="9"/>
      <c r="W927" s="9"/>
      <c r="X927" s="9"/>
      <c r="Y927" s="9"/>
      <c r="Z927" s="9"/>
    </row>
    <row r="928" spans="1:26" ht="13.5" customHeight="1">
      <c r="A928" s="293"/>
      <c r="B928" s="293"/>
      <c r="C928" s="293"/>
      <c r="D928" s="293"/>
      <c r="E928" s="293"/>
      <c r="F928" s="293"/>
      <c r="G928" s="9"/>
      <c r="H928" s="9"/>
      <c r="I928" s="9"/>
      <c r="J928" s="480"/>
      <c r="K928" s="9"/>
      <c r="L928" s="9"/>
      <c r="M928" s="9"/>
      <c r="N928" s="9"/>
      <c r="O928" s="8"/>
      <c r="P928" s="8"/>
      <c r="Q928" s="9"/>
      <c r="R928" s="10"/>
      <c r="S928" s="9"/>
      <c r="T928" s="9"/>
      <c r="U928" s="9"/>
      <c r="V928" s="9"/>
      <c r="W928" s="9"/>
      <c r="X928" s="9"/>
      <c r="Y928" s="9"/>
      <c r="Z928" s="9"/>
    </row>
    <row r="929" spans="1:26" ht="13.5" customHeight="1">
      <c r="A929" s="293"/>
      <c r="B929" s="293"/>
      <c r="C929" s="293"/>
      <c r="D929" s="293"/>
      <c r="E929" s="293"/>
      <c r="F929" s="293"/>
      <c r="G929" s="9"/>
      <c r="H929" s="9"/>
      <c r="I929" s="9"/>
      <c r="J929" s="480"/>
      <c r="K929" s="9"/>
      <c r="L929" s="9"/>
      <c r="M929" s="9"/>
      <c r="N929" s="9"/>
      <c r="O929" s="8"/>
      <c r="P929" s="8"/>
      <c r="Q929" s="9"/>
      <c r="R929" s="10"/>
      <c r="S929" s="9"/>
      <c r="T929" s="9"/>
      <c r="U929" s="9"/>
      <c r="V929" s="9"/>
      <c r="W929" s="9"/>
      <c r="X929" s="9"/>
      <c r="Y929" s="9"/>
      <c r="Z929" s="9"/>
    </row>
    <row r="930" spans="1:26" ht="13.5" customHeight="1">
      <c r="A930" s="293"/>
      <c r="B930" s="293"/>
      <c r="C930" s="293"/>
      <c r="D930" s="293"/>
      <c r="E930" s="293"/>
      <c r="F930" s="293"/>
      <c r="G930" s="9"/>
      <c r="H930" s="9"/>
      <c r="I930" s="9"/>
      <c r="J930" s="480"/>
      <c r="K930" s="9"/>
      <c r="L930" s="9"/>
      <c r="M930" s="9"/>
      <c r="N930" s="9"/>
      <c r="O930" s="8"/>
      <c r="P930" s="8"/>
      <c r="Q930" s="9"/>
      <c r="R930" s="10"/>
      <c r="S930" s="9"/>
      <c r="T930" s="9"/>
      <c r="U930" s="9"/>
      <c r="V930" s="9"/>
      <c r="W930" s="9"/>
      <c r="X930" s="9"/>
      <c r="Y930" s="9"/>
      <c r="Z930" s="9"/>
    </row>
    <row r="931" spans="1:26" ht="13.5" customHeight="1">
      <c r="A931" s="293"/>
      <c r="B931" s="293"/>
      <c r="C931" s="293"/>
      <c r="D931" s="293"/>
      <c r="E931" s="293"/>
      <c r="F931" s="293"/>
      <c r="G931" s="9"/>
      <c r="H931" s="9"/>
      <c r="I931" s="9"/>
      <c r="J931" s="480"/>
      <c r="K931" s="9"/>
      <c r="L931" s="9"/>
      <c r="M931" s="9"/>
      <c r="N931" s="9"/>
      <c r="O931" s="8"/>
      <c r="P931" s="8"/>
      <c r="Q931" s="9"/>
      <c r="R931" s="10"/>
      <c r="S931" s="9"/>
      <c r="T931" s="9"/>
      <c r="U931" s="9"/>
      <c r="V931" s="9"/>
      <c r="W931" s="9"/>
      <c r="X931" s="9"/>
      <c r="Y931" s="9"/>
      <c r="Z931" s="9"/>
    </row>
    <row r="932" spans="1:26" ht="13.5" customHeight="1">
      <c r="A932" s="293"/>
      <c r="B932" s="293"/>
      <c r="C932" s="293"/>
      <c r="D932" s="293"/>
      <c r="E932" s="293"/>
      <c r="F932" s="293"/>
      <c r="G932" s="9"/>
      <c r="H932" s="9"/>
      <c r="I932" s="9"/>
      <c r="J932" s="480"/>
      <c r="K932" s="9"/>
      <c r="L932" s="9"/>
      <c r="M932" s="9"/>
      <c r="N932" s="9"/>
      <c r="O932" s="8"/>
      <c r="P932" s="8"/>
      <c r="Q932" s="9"/>
      <c r="R932" s="10"/>
      <c r="S932" s="9"/>
      <c r="T932" s="9"/>
      <c r="U932" s="9"/>
      <c r="V932" s="9"/>
      <c r="W932" s="9"/>
      <c r="X932" s="9"/>
      <c r="Y932" s="9"/>
      <c r="Z932" s="9"/>
    </row>
    <row r="933" spans="1:26" ht="13.5" customHeight="1">
      <c r="A933" s="293"/>
      <c r="B933" s="293"/>
      <c r="C933" s="293"/>
      <c r="D933" s="293"/>
      <c r="E933" s="293"/>
      <c r="F933" s="293"/>
      <c r="G933" s="9"/>
      <c r="H933" s="9"/>
      <c r="I933" s="9"/>
      <c r="J933" s="480"/>
      <c r="K933" s="9"/>
      <c r="L933" s="9"/>
      <c r="M933" s="9"/>
      <c r="N933" s="9"/>
      <c r="O933" s="8"/>
      <c r="P933" s="8"/>
      <c r="Q933" s="9"/>
      <c r="R933" s="10"/>
      <c r="S933" s="9"/>
      <c r="T933" s="9"/>
      <c r="U933" s="9"/>
      <c r="V933" s="9"/>
      <c r="W933" s="9"/>
      <c r="X933" s="9"/>
      <c r="Y933" s="9"/>
      <c r="Z933" s="9"/>
    </row>
    <row r="934" spans="1:26" ht="13.5" customHeight="1">
      <c r="A934" s="293"/>
      <c r="B934" s="293"/>
      <c r="C934" s="293"/>
      <c r="D934" s="293"/>
      <c r="E934" s="293"/>
      <c r="F934" s="293"/>
      <c r="G934" s="9"/>
      <c r="H934" s="9"/>
      <c r="I934" s="9"/>
      <c r="J934" s="480"/>
      <c r="K934" s="9"/>
      <c r="L934" s="9"/>
      <c r="M934" s="9"/>
      <c r="N934" s="9"/>
      <c r="O934" s="8"/>
      <c r="P934" s="8"/>
      <c r="Q934" s="9"/>
      <c r="R934" s="10"/>
      <c r="S934" s="9"/>
      <c r="T934" s="9"/>
      <c r="U934" s="9"/>
      <c r="V934" s="9"/>
      <c r="W934" s="9"/>
      <c r="X934" s="9"/>
      <c r="Y934" s="9"/>
      <c r="Z934" s="9"/>
    </row>
    <row r="935" spans="1:26" ht="13.5" customHeight="1">
      <c r="A935" s="293"/>
      <c r="B935" s="293"/>
      <c r="C935" s="293"/>
      <c r="D935" s="293"/>
      <c r="E935" s="293"/>
      <c r="F935" s="293"/>
      <c r="G935" s="9"/>
      <c r="H935" s="9"/>
      <c r="I935" s="9"/>
      <c r="J935" s="480"/>
      <c r="K935" s="9"/>
      <c r="L935" s="9"/>
      <c r="M935" s="9"/>
      <c r="N935" s="9"/>
      <c r="O935" s="8"/>
      <c r="P935" s="8"/>
      <c r="Q935" s="9"/>
      <c r="R935" s="10"/>
      <c r="S935" s="9"/>
      <c r="T935" s="9"/>
      <c r="U935" s="9"/>
      <c r="V935" s="9"/>
      <c r="W935" s="9"/>
      <c r="X935" s="9"/>
      <c r="Y935" s="9"/>
      <c r="Z935" s="9"/>
    </row>
    <row r="936" spans="1:26" ht="13.5" customHeight="1">
      <c r="A936" s="293"/>
      <c r="B936" s="293"/>
      <c r="C936" s="293"/>
      <c r="D936" s="293"/>
      <c r="E936" s="293"/>
      <c r="F936" s="293"/>
      <c r="G936" s="9"/>
      <c r="H936" s="9"/>
      <c r="I936" s="9"/>
      <c r="J936" s="480"/>
      <c r="K936" s="9"/>
      <c r="L936" s="9"/>
      <c r="M936" s="9"/>
      <c r="N936" s="9"/>
      <c r="O936" s="8"/>
      <c r="P936" s="8"/>
      <c r="Q936" s="9"/>
      <c r="R936" s="10"/>
      <c r="S936" s="9"/>
      <c r="T936" s="9"/>
      <c r="U936" s="9"/>
      <c r="V936" s="9"/>
      <c r="W936" s="9"/>
      <c r="X936" s="9"/>
      <c r="Y936" s="9"/>
      <c r="Z936" s="9"/>
    </row>
    <row r="937" spans="1:26" ht="13.5" customHeight="1">
      <c r="A937" s="293"/>
      <c r="B937" s="293"/>
      <c r="C937" s="293"/>
      <c r="D937" s="293"/>
      <c r="E937" s="293"/>
      <c r="F937" s="293"/>
      <c r="G937" s="9"/>
      <c r="H937" s="9"/>
      <c r="I937" s="9"/>
      <c r="J937" s="480"/>
      <c r="K937" s="9"/>
      <c r="L937" s="9"/>
      <c r="M937" s="9"/>
      <c r="N937" s="9"/>
      <c r="O937" s="8"/>
      <c r="P937" s="8"/>
      <c r="Q937" s="9"/>
      <c r="R937" s="10"/>
      <c r="S937" s="9"/>
      <c r="T937" s="9"/>
      <c r="U937" s="9"/>
      <c r="V937" s="9"/>
      <c r="W937" s="9"/>
      <c r="X937" s="9"/>
      <c r="Y937" s="9"/>
      <c r="Z937" s="9"/>
    </row>
    <row r="938" spans="1:26" ht="13.5" customHeight="1">
      <c r="A938" s="293"/>
      <c r="B938" s="293"/>
      <c r="C938" s="293"/>
      <c r="D938" s="293"/>
      <c r="E938" s="293"/>
      <c r="F938" s="293"/>
      <c r="G938" s="9"/>
      <c r="H938" s="9"/>
      <c r="I938" s="9"/>
      <c r="J938" s="480"/>
      <c r="K938" s="9"/>
      <c r="L938" s="9"/>
      <c r="M938" s="9"/>
      <c r="N938" s="9"/>
      <c r="O938" s="8"/>
      <c r="P938" s="8"/>
      <c r="Q938" s="9"/>
      <c r="R938" s="10"/>
      <c r="S938" s="9"/>
      <c r="T938" s="9"/>
      <c r="U938" s="9"/>
      <c r="V938" s="9"/>
      <c r="W938" s="9"/>
      <c r="X938" s="9"/>
      <c r="Y938" s="9"/>
      <c r="Z938" s="9"/>
    </row>
    <row r="939" spans="1:26" ht="13.5" customHeight="1">
      <c r="A939" s="293"/>
      <c r="B939" s="293"/>
      <c r="C939" s="293"/>
      <c r="D939" s="293"/>
      <c r="E939" s="293"/>
      <c r="F939" s="293"/>
      <c r="G939" s="9"/>
      <c r="H939" s="9"/>
      <c r="I939" s="9"/>
      <c r="J939" s="480"/>
      <c r="K939" s="9"/>
      <c r="L939" s="9"/>
      <c r="M939" s="9"/>
      <c r="N939" s="9"/>
      <c r="O939" s="8"/>
      <c r="P939" s="8"/>
      <c r="Q939" s="9"/>
      <c r="R939" s="10"/>
      <c r="S939" s="9"/>
      <c r="T939" s="9"/>
      <c r="U939" s="9"/>
      <c r="V939" s="9"/>
      <c r="W939" s="9"/>
      <c r="X939" s="9"/>
      <c r="Y939" s="9"/>
      <c r="Z939" s="9"/>
    </row>
    <row r="940" spans="1:26" ht="13.5" customHeight="1">
      <c r="A940" s="293"/>
      <c r="B940" s="293"/>
      <c r="C940" s="293"/>
      <c r="D940" s="293"/>
      <c r="E940" s="293"/>
      <c r="F940" s="293"/>
      <c r="G940" s="9"/>
      <c r="H940" s="9"/>
      <c r="I940" s="9"/>
      <c r="J940" s="480"/>
      <c r="K940" s="9"/>
      <c r="L940" s="9"/>
      <c r="M940" s="9"/>
      <c r="N940" s="9"/>
      <c r="O940" s="8"/>
      <c r="P940" s="8"/>
      <c r="Q940" s="9"/>
      <c r="R940" s="10"/>
      <c r="S940" s="9"/>
      <c r="T940" s="9"/>
      <c r="U940" s="9"/>
      <c r="V940" s="9"/>
      <c r="W940" s="9"/>
      <c r="X940" s="9"/>
      <c r="Y940" s="9"/>
      <c r="Z940" s="9"/>
    </row>
    <row r="941" spans="1:26" ht="13.5" customHeight="1">
      <c r="A941" s="293"/>
      <c r="B941" s="293"/>
      <c r="C941" s="293"/>
      <c r="D941" s="293"/>
      <c r="E941" s="293"/>
      <c r="F941" s="293"/>
      <c r="G941" s="9"/>
      <c r="H941" s="9"/>
      <c r="I941" s="9"/>
      <c r="J941" s="480"/>
      <c r="K941" s="9"/>
      <c r="L941" s="9"/>
      <c r="M941" s="9"/>
      <c r="N941" s="9"/>
      <c r="O941" s="8"/>
      <c r="P941" s="8"/>
      <c r="Q941" s="9"/>
      <c r="R941" s="10"/>
      <c r="S941" s="9"/>
      <c r="T941" s="9"/>
      <c r="U941" s="9"/>
      <c r="V941" s="9"/>
      <c r="W941" s="9"/>
      <c r="X941" s="9"/>
      <c r="Y941" s="9"/>
      <c r="Z941" s="9"/>
    </row>
    <row r="942" spans="1:26" ht="13.5" customHeight="1">
      <c r="A942" s="293"/>
      <c r="B942" s="293"/>
      <c r="C942" s="293"/>
      <c r="D942" s="293"/>
      <c r="E942" s="293"/>
      <c r="F942" s="293"/>
      <c r="G942" s="9"/>
      <c r="H942" s="9"/>
      <c r="I942" s="9"/>
      <c r="J942" s="480"/>
      <c r="K942" s="9"/>
      <c r="L942" s="9"/>
      <c r="M942" s="9"/>
      <c r="N942" s="9"/>
      <c r="O942" s="8"/>
      <c r="P942" s="8"/>
      <c r="Q942" s="9"/>
      <c r="R942" s="10"/>
      <c r="S942" s="9"/>
      <c r="T942" s="9"/>
      <c r="U942" s="9"/>
      <c r="V942" s="9"/>
      <c r="W942" s="9"/>
      <c r="X942" s="9"/>
      <c r="Y942" s="9"/>
      <c r="Z942" s="9"/>
    </row>
    <row r="943" spans="1:26" ht="13.5" customHeight="1">
      <c r="A943" s="293"/>
      <c r="B943" s="293"/>
      <c r="C943" s="293"/>
      <c r="D943" s="293"/>
      <c r="E943" s="293"/>
      <c r="F943" s="293"/>
      <c r="G943" s="9"/>
      <c r="H943" s="9"/>
      <c r="I943" s="9"/>
      <c r="J943" s="480"/>
      <c r="K943" s="9"/>
      <c r="L943" s="9"/>
      <c r="M943" s="9"/>
      <c r="N943" s="9"/>
      <c r="O943" s="8"/>
      <c r="P943" s="8"/>
      <c r="Q943" s="9"/>
      <c r="R943" s="10"/>
      <c r="S943" s="9"/>
      <c r="T943" s="9"/>
      <c r="U943" s="9"/>
      <c r="V943" s="9"/>
      <c r="W943" s="9"/>
      <c r="X943" s="9"/>
      <c r="Y943" s="9"/>
      <c r="Z943" s="9"/>
    </row>
    <row r="944" spans="1:26" ht="13.5" customHeight="1">
      <c r="A944" s="293"/>
      <c r="B944" s="293"/>
      <c r="C944" s="293"/>
      <c r="D944" s="293"/>
      <c r="E944" s="293"/>
      <c r="F944" s="293"/>
      <c r="G944" s="9"/>
      <c r="H944" s="9"/>
      <c r="I944" s="9"/>
      <c r="J944" s="480"/>
      <c r="K944" s="9"/>
      <c r="L944" s="9"/>
      <c r="M944" s="9"/>
      <c r="N944" s="9"/>
      <c r="O944" s="8"/>
      <c r="P944" s="8"/>
      <c r="Q944" s="9"/>
      <c r="R944" s="10"/>
      <c r="S944" s="9"/>
      <c r="T944" s="9"/>
      <c r="U944" s="9"/>
      <c r="V944" s="9"/>
      <c r="W944" s="9"/>
      <c r="X944" s="9"/>
      <c r="Y944" s="9"/>
      <c r="Z944" s="9"/>
    </row>
    <row r="945" spans="1:26" ht="13.5" customHeight="1">
      <c r="A945" s="293"/>
      <c r="B945" s="293"/>
      <c r="C945" s="293"/>
      <c r="D945" s="293"/>
      <c r="E945" s="293"/>
      <c r="F945" s="293"/>
      <c r="G945" s="9"/>
      <c r="H945" s="9"/>
      <c r="I945" s="9"/>
      <c r="J945" s="480"/>
      <c r="K945" s="9"/>
      <c r="L945" s="9"/>
      <c r="M945" s="9"/>
      <c r="N945" s="9"/>
      <c r="O945" s="8"/>
      <c r="P945" s="8"/>
      <c r="Q945" s="9"/>
      <c r="R945" s="10"/>
      <c r="S945" s="9"/>
      <c r="T945" s="9"/>
      <c r="U945" s="9"/>
      <c r="V945" s="9"/>
      <c r="W945" s="9"/>
      <c r="X945" s="9"/>
      <c r="Y945" s="9"/>
      <c r="Z945" s="9"/>
    </row>
    <row r="946" spans="1:26" ht="13.5" customHeight="1">
      <c r="A946" s="293"/>
      <c r="B946" s="293"/>
      <c r="C946" s="293"/>
      <c r="D946" s="293"/>
      <c r="E946" s="293"/>
      <c r="F946" s="293"/>
      <c r="G946" s="9"/>
      <c r="H946" s="9"/>
      <c r="I946" s="9"/>
      <c r="J946" s="480"/>
      <c r="K946" s="9"/>
      <c r="L946" s="9"/>
      <c r="M946" s="9"/>
      <c r="N946" s="9"/>
      <c r="O946" s="8"/>
      <c r="P946" s="8"/>
      <c r="Q946" s="9"/>
      <c r="R946" s="10"/>
      <c r="S946" s="9"/>
      <c r="T946" s="9"/>
      <c r="U946" s="9"/>
      <c r="V946" s="9"/>
      <c r="W946" s="9"/>
      <c r="X946" s="9"/>
      <c r="Y946" s="9"/>
      <c r="Z946" s="9"/>
    </row>
    <row r="947" spans="1:26" ht="13.5" customHeight="1">
      <c r="A947" s="293"/>
      <c r="B947" s="293"/>
      <c r="C947" s="293"/>
      <c r="D947" s="293"/>
      <c r="E947" s="293"/>
      <c r="F947" s="293"/>
      <c r="G947" s="9"/>
      <c r="H947" s="9"/>
      <c r="I947" s="9"/>
      <c r="J947" s="480"/>
      <c r="K947" s="9"/>
      <c r="L947" s="9"/>
      <c r="M947" s="9"/>
      <c r="N947" s="9"/>
      <c r="O947" s="8"/>
      <c r="P947" s="8"/>
      <c r="Q947" s="9"/>
      <c r="R947" s="10"/>
      <c r="S947" s="9"/>
      <c r="T947" s="9"/>
      <c r="U947" s="9"/>
      <c r="V947" s="9"/>
      <c r="W947" s="9"/>
      <c r="X947" s="9"/>
      <c r="Y947" s="9"/>
      <c r="Z947" s="9"/>
    </row>
    <row r="948" spans="1:26" ht="13.5" customHeight="1">
      <c r="A948" s="293"/>
      <c r="B948" s="293"/>
      <c r="C948" s="293"/>
      <c r="D948" s="293"/>
      <c r="E948" s="293"/>
      <c r="F948" s="293"/>
      <c r="G948" s="9"/>
      <c r="H948" s="9"/>
      <c r="I948" s="9"/>
      <c r="J948" s="480"/>
      <c r="K948" s="9"/>
      <c r="L948" s="9"/>
      <c r="M948" s="9"/>
      <c r="N948" s="9"/>
      <c r="O948" s="8"/>
      <c r="P948" s="8"/>
      <c r="Q948" s="9"/>
      <c r="R948" s="10"/>
      <c r="S948" s="9"/>
      <c r="T948" s="9"/>
      <c r="U948" s="9"/>
      <c r="V948" s="9"/>
      <c r="W948" s="9"/>
      <c r="X948" s="9"/>
      <c r="Y948" s="9"/>
      <c r="Z948" s="9"/>
    </row>
    <row r="949" spans="1:26" ht="13.5" customHeight="1">
      <c r="A949" s="293"/>
      <c r="B949" s="293"/>
      <c r="C949" s="293"/>
      <c r="D949" s="293"/>
      <c r="E949" s="293"/>
      <c r="F949" s="293"/>
      <c r="G949" s="9"/>
      <c r="H949" s="9"/>
      <c r="I949" s="9"/>
      <c r="J949" s="480"/>
      <c r="K949" s="9"/>
      <c r="L949" s="9"/>
      <c r="M949" s="9"/>
      <c r="N949" s="9"/>
      <c r="O949" s="8"/>
      <c r="P949" s="8"/>
      <c r="Q949" s="9"/>
      <c r="R949" s="10"/>
      <c r="S949" s="9"/>
      <c r="T949" s="9"/>
      <c r="U949" s="9"/>
      <c r="V949" s="9"/>
      <c r="W949" s="9"/>
      <c r="X949" s="9"/>
      <c r="Y949" s="9"/>
      <c r="Z949" s="9"/>
    </row>
    <row r="950" spans="1:26" ht="13.5" customHeight="1">
      <c r="A950" s="293"/>
      <c r="B950" s="293"/>
      <c r="C950" s="293"/>
      <c r="D950" s="293"/>
      <c r="E950" s="293"/>
      <c r="F950" s="293"/>
      <c r="G950" s="9"/>
      <c r="H950" s="9"/>
      <c r="I950" s="9"/>
      <c r="J950" s="480"/>
      <c r="K950" s="9"/>
      <c r="L950" s="9"/>
      <c r="M950" s="9"/>
      <c r="N950" s="9"/>
      <c r="O950" s="8"/>
      <c r="P950" s="8"/>
      <c r="Q950" s="9"/>
      <c r="R950" s="10"/>
      <c r="S950" s="9"/>
      <c r="T950" s="9"/>
      <c r="U950" s="9"/>
      <c r="V950" s="9"/>
      <c r="W950" s="9"/>
      <c r="X950" s="9"/>
      <c r="Y950" s="9"/>
      <c r="Z950" s="9"/>
    </row>
    <row r="951" spans="1:26" ht="13.5" customHeight="1">
      <c r="A951" s="293"/>
      <c r="B951" s="293"/>
      <c r="C951" s="293"/>
      <c r="D951" s="293"/>
      <c r="E951" s="293"/>
      <c r="F951" s="293"/>
      <c r="G951" s="9"/>
      <c r="H951" s="9"/>
      <c r="I951" s="9"/>
      <c r="J951" s="480"/>
      <c r="K951" s="9"/>
      <c r="L951" s="9"/>
      <c r="M951" s="9"/>
      <c r="N951" s="9"/>
      <c r="O951" s="8"/>
      <c r="P951" s="8"/>
      <c r="Q951" s="9"/>
      <c r="R951" s="10"/>
      <c r="S951" s="9"/>
      <c r="T951" s="9"/>
      <c r="U951" s="9"/>
      <c r="V951" s="9"/>
      <c r="W951" s="9"/>
      <c r="X951" s="9"/>
      <c r="Y951" s="9"/>
      <c r="Z951" s="9"/>
    </row>
    <row r="952" spans="1:26" ht="13.5" customHeight="1">
      <c r="A952" s="293"/>
      <c r="B952" s="293"/>
      <c r="C952" s="293"/>
      <c r="D952" s="293"/>
      <c r="E952" s="293"/>
      <c r="F952" s="293"/>
      <c r="G952" s="9"/>
      <c r="H952" s="9"/>
      <c r="I952" s="9"/>
      <c r="J952" s="480"/>
      <c r="K952" s="9"/>
      <c r="L952" s="9"/>
      <c r="M952" s="9"/>
      <c r="N952" s="9"/>
      <c r="O952" s="8"/>
      <c r="P952" s="8"/>
      <c r="Q952" s="9"/>
      <c r="R952" s="10"/>
      <c r="S952" s="9"/>
      <c r="T952" s="9"/>
      <c r="U952" s="9"/>
      <c r="V952" s="9"/>
      <c r="W952" s="9"/>
      <c r="X952" s="9"/>
      <c r="Y952" s="9"/>
      <c r="Z952" s="9"/>
    </row>
    <row r="953" spans="1:26" ht="13.5" customHeight="1">
      <c r="A953" s="293"/>
      <c r="B953" s="293"/>
      <c r="C953" s="293"/>
      <c r="D953" s="293"/>
      <c r="E953" s="293"/>
      <c r="F953" s="293"/>
      <c r="G953" s="9"/>
      <c r="H953" s="9"/>
      <c r="I953" s="9"/>
      <c r="J953" s="480"/>
      <c r="K953" s="9"/>
      <c r="L953" s="9"/>
      <c r="M953" s="9"/>
      <c r="N953" s="9"/>
      <c r="O953" s="8"/>
      <c r="P953" s="8"/>
      <c r="Q953" s="9"/>
      <c r="R953" s="10"/>
      <c r="S953" s="9"/>
      <c r="T953" s="9"/>
      <c r="U953" s="9"/>
      <c r="V953" s="9"/>
      <c r="W953" s="9"/>
      <c r="X953" s="9"/>
      <c r="Y953" s="9"/>
      <c r="Z953" s="9"/>
    </row>
    <row r="954" spans="1:26" ht="13.5" customHeight="1">
      <c r="A954" s="293"/>
      <c r="B954" s="293"/>
      <c r="C954" s="293"/>
      <c r="D954" s="293"/>
      <c r="E954" s="293"/>
      <c r="F954" s="293"/>
      <c r="G954" s="9"/>
      <c r="H954" s="9"/>
      <c r="I954" s="9"/>
      <c r="J954" s="480"/>
      <c r="K954" s="9"/>
      <c r="L954" s="9"/>
      <c r="M954" s="9"/>
      <c r="N954" s="9"/>
      <c r="O954" s="8"/>
      <c r="P954" s="8"/>
      <c r="Q954" s="9"/>
      <c r="R954" s="10"/>
      <c r="S954" s="9"/>
      <c r="T954" s="9"/>
      <c r="U954" s="9"/>
      <c r="V954" s="9"/>
      <c r="W954" s="9"/>
      <c r="X954" s="9"/>
      <c r="Y954" s="9"/>
      <c r="Z954" s="9"/>
    </row>
    <row r="955" spans="1:26" ht="13.5" customHeight="1">
      <c r="A955" s="293"/>
      <c r="B955" s="293"/>
      <c r="C955" s="293"/>
      <c r="D955" s="293"/>
      <c r="E955" s="293"/>
      <c r="F955" s="293"/>
      <c r="G955" s="9"/>
      <c r="H955" s="9"/>
      <c r="I955" s="9"/>
      <c r="J955" s="480"/>
      <c r="K955" s="9"/>
      <c r="L955" s="9"/>
      <c r="M955" s="9"/>
      <c r="N955" s="9"/>
      <c r="O955" s="8"/>
      <c r="P955" s="8"/>
      <c r="Q955" s="9"/>
      <c r="R955" s="10"/>
      <c r="S955" s="9"/>
      <c r="T955" s="9"/>
      <c r="U955" s="9"/>
      <c r="V955" s="9"/>
      <c r="W955" s="9"/>
      <c r="X955" s="9"/>
      <c r="Y955" s="9"/>
      <c r="Z955" s="9"/>
    </row>
    <row r="956" spans="1:26" ht="13.5" customHeight="1">
      <c r="A956" s="293"/>
      <c r="B956" s="293"/>
      <c r="C956" s="293"/>
      <c r="D956" s="293"/>
      <c r="E956" s="293"/>
      <c r="F956" s="293"/>
      <c r="G956" s="9"/>
      <c r="H956" s="9"/>
      <c r="I956" s="9"/>
      <c r="J956" s="480"/>
      <c r="K956" s="9"/>
      <c r="L956" s="9"/>
      <c r="M956" s="9"/>
      <c r="N956" s="9"/>
      <c r="O956" s="8"/>
      <c r="P956" s="8"/>
      <c r="Q956" s="9"/>
      <c r="R956" s="10"/>
      <c r="S956" s="9"/>
      <c r="T956" s="9"/>
      <c r="U956" s="9"/>
      <c r="V956" s="9"/>
      <c r="W956" s="9"/>
      <c r="X956" s="9"/>
      <c r="Y956" s="9"/>
      <c r="Z956" s="9"/>
    </row>
    <row r="957" spans="1:26" ht="13.5" customHeight="1">
      <c r="A957" s="293"/>
      <c r="B957" s="293"/>
      <c r="C957" s="293"/>
      <c r="D957" s="293"/>
      <c r="E957" s="293"/>
      <c r="F957" s="293"/>
      <c r="G957" s="9"/>
      <c r="H957" s="9"/>
      <c r="I957" s="9"/>
      <c r="J957" s="480"/>
      <c r="K957" s="9"/>
      <c r="L957" s="9"/>
      <c r="M957" s="9"/>
      <c r="N957" s="9"/>
      <c r="O957" s="8"/>
      <c r="P957" s="8"/>
      <c r="Q957" s="9"/>
      <c r="R957" s="10"/>
      <c r="S957" s="9"/>
      <c r="T957" s="9"/>
      <c r="U957" s="9"/>
      <c r="V957" s="9"/>
      <c r="W957" s="9"/>
      <c r="X957" s="9"/>
      <c r="Y957" s="9"/>
      <c r="Z957" s="9"/>
    </row>
    <row r="958" spans="1:26" ht="13.5" customHeight="1">
      <c r="A958" s="293"/>
      <c r="B958" s="293"/>
      <c r="C958" s="293"/>
      <c r="D958" s="293"/>
      <c r="E958" s="293"/>
      <c r="F958" s="293"/>
      <c r="G958" s="9"/>
      <c r="H958" s="9"/>
      <c r="I958" s="9"/>
      <c r="J958" s="480"/>
      <c r="K958" s="9"/>
      <c r="L958" s="9"/>
      <c r="M958" s="9"/>
      <c r="N958" s="9"/>
      <c r="O958" s="8"/>
      <c r="P958" s="8"/>
      <c r="Q958" s="9"/>
      <c r="R958" s="10"/>
      <c r="S958" s="9"/>
      <c r="T958" s="9"/>
      <c r="U958" s="9"/>
      <c r="V958" s="9"/>
      <c r="W958" s="9"/>
      <c r="X958" s="9"/>
      <c r="Y958" s="9"/>
      <c r="Z958" s="9"/>
    </row>
    <row r="959" spans="1:26" ht="13.5" customHeight="1">
      <c r="A959" s="293"/>
      <c r="B959" s="293"/>
      <c r="C959" s="293"/>
      <c r="D959" s="293"/>
      <c r="E959" s="293"/>
      <c r="F959" s="293"/>
      <c r="G959" s="9"/>
      <c r="H959" s="9"/>
      <c r="I959" s="9"/>
      <c r="J959" s="480"/>
      <c r="K959" s="9"/>
      <c r="L959" s="9"/>
      <c r="M959" s="9"/>
      <c r="N959" s="9"/>
      <c r="O959" s="8"/>
      <c r="P959" s="8"/>
      <c r="Q959" s="9"/>
      <c r="R959" s="10"/>
      <c r="S959" s="9"/>
      <c r="T959" s="9"/>
      <c r="U959" s="9"/>
      <c r="V959" s="9"/>
      <c r="W959" s="9"/>
      <c r="X959" s="9"/>
      <c r="Y959" s="9"/>
      <c r="Z959" s="9"/>
    </row>
    <row r="960" spans="1:26" ht="13.5" customHeight="1">
      <c r="A960" s="293"/>
      <c r="B960" s="293"/>
      <c r="C960" s="293"/>
      <c r="D960" s="293"/>
      <c r="E960" s="293"/>
      <c r="F960" s="293"/>
      <c r="G960" s="9"/>
      <c r="H960" s="9"/>
      <c r="I960" s="9"/>
      <c r="J960" s="480"/>
      <c r="K960" s="9"/>
      <c r="L960" s="9"/>
      <c r="M960" s="9"/>
      <c r="N960" s="9"/>
      <c r="O960" s="8"/>
      <c r="P960" s="8"/>
      <c r="Q960" s="9"/>
      <c r="R960" s="10"/>
      <c r="S960" s="9"/>
      <c r="T960" s="9"/>
      <c r="U960" s="9"/>
      <c r="V960" s="9"/>
      <c r="W960" s="9"/>
      <c r="X960" s="9"/>
      <c r="Y960" s="9"/>
      <c r="Z960" s="9"/>
    </row>
    <row r="961" spans="1:26" ht="13.5" customHeight="1">
      <c r="A961" s="293"/>
      <c r="B961" s="293"/>
      <c r="C961" s="293"/>
      <c r="D961" s="293"/>
      <c r="E961" s="293"/>
      <c r="F961" s="293"/>
      <c r="G961" s="9"/>
      <c r="H961" s="9"/>
      <c r="I961" s="9"/>
      <c r="J961" s="480"/>
      <c r="K961" s="9"/>
      <c r="L961" s="9"/>
      <c r="M961" s="9"/>
      <c r="N961" s="9"/>
      <c r="O961" s="8"/>
      <c r="P961" s="8"/>
      <c r="Q961" s="9"/>
      <c r="R961" s="10"/>
      <c r="S961" s="9"/>
      <c r="T961" s="9"/>
      <c r="U961" s="9"/>
      <c r="V961" s="9"/>
      <c r="W961" s="9"/>
      <c r="X961" s="9"/>
      <c r="Y961" s="9"/>
      <c r="Z961" s="9"/>
    </row>
    <row r="962" spans="1:26" ht="13.5" customHeight="1">
      <c r="A962" s="293"/>
      <c r="B962" s="293"/>
      <c r="C962" s="293"/>
      <c r="D962" s="293"/>
      <c r="E962" s="293"/>
      <c r="F962" s="293"/>
      <c r="G962" s="9"/>
      <c r="H962" s="9"/>
      <c r="I962" s="9"/>
      <c r="J962" s="480"/>
      <c r="K962" s="9"/>
      <c r="L962" s="9"/>
      <c r="M962" s="9"/>
      <c r="N962" s="9"/>
      <c r="O962" s="8"/>
      <c r="P962" s="8"/>
      <c r="Q962" s="9"/>
      <c r="R962" s="10"/>
      <c r="S962" s="9"/>
      <c r="T962" s="9"/>
      <c r="U962" s="9"/>
      <c r="V962" s="9"/>
      <c r="W962" s="9"/>
      <c r="X962" s="9"/>
      <c r="Y962" s="9"/>
      <c r="Z962" s="9"/>
    </row>
    <row r="963" spans="1:26" ht="13.5" customHeight="1">
      <c r="A963" s="293"/>
      <c r="B963" s="293"/>
      <c r="C963" s="293"/>
      <c r="D963" s="293"/>
      <c r="E963" s="293"/>
      <c r="F963" s="293"/>
      <c r="G963" s="9"/>
      <c r="H963" s="9"/>
      <c r="I963" s="9"/>
      <c r="J963" s="480"/>
      <c r="K963" s="9"/>
      <c r="L963" s="9"/>
      <c r="M963" s="9"/>
      <c r="N963" s="9"/>
      <c r="O963" s="8"/>
      <c r="P963" s="8"/>
      <c r="Q963" s="9"/>
      <c r="R963" s="10"/>
      <c r="S963" s="9"/>
      <c r="T963" s="9"/>
      <c r="U963" s="9"/>
      <c r="V963" s="9"/>
      <c r="W963" s="9"/>
      <c r="X963" s="9"/>
      <c r="Y963" s="9"/>
      <c r="Z963" s="9"/>
    </row>
    <row r="964" spans="1:26" ht="13.5" customHeight="1">
      <c r="A964" s="293"/>
      <c r="B964" s="293"/>
      <c r="C964" s="293"/>
      <c r="D964" s="293"/>
      <c r="E964" s="293"/>
      <c r="F964" s="293"/>
      <c r="G964" s="9"/>
      <c r="H964" s="9"/>
      <c r="I964" s="9"/>
      <c r="J964" s="480"/>
      <c r="K964" s="9"/>
      <c r="L964" s="9"/>
      <c r="M964" s="9"/>
      <c r="N964" s="9"/>
      <c r="O964" s="8"/>
      <c r="P964" s="8"/>
      <c r="Q964" s="9"/>
      <c r="R964" s="10"/>
      <c r="S964" s="9"/>
      <c r="T964" s="9"/>
      <c r="U964" s="9"/>
      <c r="V964" s="9"/>
      <c r="W964" s="9"/>
      <c r="X964" s="9"/>
      <c r="Y964" s="9"/>
      <c r="Z964" s="9"/>
    </row>
    <row r="965" spans="1:26" ht="13.5" customHeight="1">
      <c r="A965" s="293"/>
      <c r="B965" s="293"/>
      <c r="C965" s="293"/>
      <c r="D965" s="293"/>
      <c r="E965" s="293"/>
      <c r="F965" s="293"/>
      <c r="G965" s="9"/>
      <c r="H965" s="9"/>
      <c r="I965" s="9"/>
      <c r="J965" s="480"/>
      <c r="K965" s="9"/>
      <c r="L965" s="9"/>
      <c r="M965" s="9"/>
      <c r="N965" s="9"/>
      <c r="O965" s="8"/>
      <c r="P965" s="8"/>
      <c r="Q965" s="9"/>
      <c r="R965" s="10"/>
      <c r="S965" s="9"/>
      <c r="T965" s="9"/>
      <c r="U965" s="9"/>
      <c r="V965" s="9"/>
      <c r="W965" s="9"/>
      <c r="X965" s="9"/>
      <c r="Y965" s="9"/>
      <c r="Z965" s="9"/>
    </row>
    <row r="966" spans="1:26" ht="13.5" customHeight="1">
      <c r="A966" s="293"/>
      <c r="B966" s="293"/>
      <c r="C966" s="293"/>
      <c r="D966" s="293"/>
      <c r="E966" s="293"/>
      <c r="F966" s="293"/>
      <c r="G966" s="9"/>
      <c r="H966" s="9"/>
      <c r="I966" s="9"/>
      <c r="J966" s="480"/>
      <c r="K966" s="9"/>
      <c r="L966" s="9"/>
      <c r="M966" s="9"/>
      <c r="N966" s="9"/>
      <c r="O966" s="8"/>
      <c r="P966" s="8"/>
      <c r="Q966" s="9"/>
      <c r="R966" s="10"/>
      <c r="S966" s="9"/>
      <c r="T966" s="9"/>
      <c r="U966" s="9"/>
      <c r="V966" s="9"/>
      <c r="W966" s="9"/>
      <c r="X966" s="9"/>
      <c r="Y966" s="9"/>
      <c r="Z966" s="9"/>
    </row>
    <row r="967" spans="1:26" ht="13.5" customHeight="1">
      <c r="A967" s="293"/>
      <c r="B967" s="293"/>
      <c r="C967" s="293"/>
      <c r="D967" s="293"/>
      <c r="E967" s="293"/>
      <c r="F967" s="293"/>
      <c r="G967" s="9"/>
      <c r="H967" s="9"/>
      <c r="I967" s="9"/>
      <c r="J967" s="480"/>
      <c r="K967" s="9"/>
      <c r="L967" s="9"/>
      <c r="M967" s="9"/>
      <c r="N967" s="9"/>
      <c r="O967" s="8"/>
      <c r="P967" s="8"/>
      <c r="Q967" s="9"/>
      <c r="R967" s="10"/>
      <c r="S967" s="9"/>
      <c r="T967" s="9"/>
      <c r="U967" s="9"/>
      <c r="V967" s="9"/>
      <c r="W967" s="9"/>
      <c r="X967" s="9"/>
      <c r="Y967" s="9"/>
      <c r="Z967" s="9"/>
    </row>
    <row r="968" spans="1:26" ht="13.5" customHeight="1">
      <c r="A968" s="293"/>
      <c r="B968" s="293"/>
      <c r="C968" s="293"/>
      <c r="D968" s="293"/>
      <c r="E968" s="293"/>
      <c r="F968" s="293"/>
      <c r="G968" s="9"/>
      <c r="H968" s="9"/>
      <c r="I968" s="9"/>
      <c r="J968" s="480"/>
      <c r="K968" s="9"/>
      <c r="L968" s="9"/>
      <c r="M968" s="9"/>
      <c r="N968" s="9"/>
      <c r="O968" s="8"/>
      <c r="P968" s="8"/>
      <c r="Q968" s="9"/>
      <c r="R968" s="10"/>
      <c r="S968" s="9"/>
      <c r="T968" s="9"/>
      <c r="U968" s="9"/>
      <c r="V968" s="9"/>
      <c r="W968" s="9"/>
      <c r="X968" s="9"/>
      <c r="Y968" s="9"/>
      <c r="Z968" s="9"/>
    </row>
    <row r="969" spans="1:26" ht="13.5" customHeight="1">
      <c r="A969" s="293"/>
      <c r="B969" s="293"/>
      <c r="C969" s="293"/>
      <c r="D969" s="293"/>
      <c r="E969" s="293"/>
      <c r="F969" s="293"/>
      <c r="G969" s="9"/>
      <c r="H969" s="9"/>
      <c r="I969" s="9"/>
      <c r="J969" s="480"/>
      <c r="K969" s="9"/>
      <c r="L969" s="9"/>
      <c r="M969" s="9"/>
      <c r="N969" s="9"/>
      <c r="O969" s="8"/>
      <c r="P969" s="8"/>
      <c r="Q969" s="9"/>
      <c r="R969" s="10"/>
      <c r="S969" s="9"/>
      <c r="T969" s="9"/>
      <c r="U969" s="9"/>
      <c r="V969" s="9"/>
      <c r="W969" s="9"/>
      <c r="X969" s="9"/>
      <c r="Y969" s="9"/>
      <c r="Z969" s="9"/>
    </row>
    <row r="970" spans="1:26" ht="13.5" customHeight="1">
      <c r="A970" s="293"/>
      <c r="B970" s="293"/>
      <c r="C970" s="293"/>
      <c r="D970" s="293"/>
      <c r="E970" s="293"/>
      <c r="F970" s="293"/>
      <c r="G970" s="9"/>
      <c r="H970" s="9"/>
      <c r="I970" s="9"/>
      <c r="J970" s="480"/>
      <c r="K970" s="9"/>
      <c r="L970" s="9"/>
      <c r="M970" s="9"/>
      <c r="N970" s="9"/>
      <c r="O970" s="8"/>
      <c r="P970" s="8"/>
      <c r="Q970" s="9"/>
      <c r="R970" s="10"/>
      <c r="S970" s="9"/>
      <c r="T970" s="9"/>
      <c r="U970" s="9"/>
      <c r="V970" s="9"/>
      <c r="W970" s="9"/>
      <c r="X970" s="9"/>
      <c r="Y970" s="9"/>
      <c r="Z970" s="9"/>
    </row>
    <row r="971" spans="1:26" ht="13.5" customHeight="1">
      <c r="A971" s="293"/>
      <c r="B971" s="293"/>
      <c r="C971" s="293"/>
      <c r="D971" s="293"/>
      <c r="E971" s="293"/>
      <c r="F971" s="293"/>
      <c r="G971" s="9"/>
      <c r="H971" s="9"/>
      <c r="I971" s="9"/>
      <c r="J971" s="480"/>
      <c r="K971" s="9"/>
      <c r="L971" s="9"/>
      <c r="M971" s="9"/>
      <c r="N971" s="9"/>
      <c r="O971" s="8"/>
      <c r="P971" s="8"/>
      <c r="Q971" s="9"/>
      <c r="R971" s="10"/>
      <c r="S971" s="9"/>
      <c r="T971" s="9"/>
      <c r="U971" s="9"/>
      <c r="V971" s="9"/>
      <c r="W971" s="9"/>
      <c r="X971" s="9"/>
      <c r="Y971" s="9"/>
      <c r="Z971" s="9"/>
    </row>
    <row r="972" spans="1:26" ht="13.5" customHeight="1">
      <c r="A972" s="293"/>
      <c r="B972" s="293"/>
      <c r="C972" s="293"/>
      <c r="D972" s="293"/>
      <c r="E972" s="293"/>
      <c r="F972" s="293"/>
      <c r="G972" s="9"/>
      <c r="H972" s="9"/>
      <c r="I972" s="9"/>
      <c r="J972" s="480"/>
      <c r="K972" s="9"/>
      <c r="L972" s="9"/>
      <c r="M972" s="9"/>
      <c r="N972" s="9"/>
      <c r="O972" s="8"/>
      <c r="P972" s="8"/>
      <c r="Q972" s="9"/>
      <c r="R972" s="10"/>
      <c r="S972" s="9"/>
      <c r="T972" s="9"/>
      <c r="U972" s="9"/>
      <c r="V972" s="9"/>
      <c r="W972" s="9"/>
      <c r="X972" s="9"/>
      <c r="Y972" s="9"/>
      <c r="Z972" s="9"/>
    </row>
    <row r="973" spans="1:26" ht="13.5" customHeight="1">
      <c r="A973" s="293"/>
      <c r="B973" s="293"/>
      <c r="C973" s="293"/>
      <c r="D973" s="293"/>
      <c r="E973" s="293"/>
      <c r="F973" s="293"/>
      <c r="G973" s="9"/>
      <c r="H973" s="9"/>
      <c r="I973" s="9"/>
      <c r="J973" s="480"/>
      <c r="K973" s="9"/>
      <c r="L973" s="9"/>
      <c r="M973" s="9"/>
      <c r="N973" s="9"/>
      <c r="O973" s="8"/>
      <c r="P973" s="8"/>
      <c r="Q973" s="9"/>
      <c r="R973" s="10"/>
      <c r="S973" s="9"/>
      <c r="T973" s="9"/>
      <c r="U973" s="9"/>
      <c r="V973" s="9"/>
      <c r="W973" s="9"/>
      <c r="X973" s="9"/>
      <c r="Y973" s="9"/>
      <c r="Z973" s="9"/>
    </row>
    <row r="974" spans="1:26" ht="13.5" customHeight="1">
      <c r="A974" s="293"/>
      <c r="B974" s="293"/>
      <c r="C974" s="293"/>
      <c r="D974" s="293"/>
      <c r="E974" s="293"/>
      <c r="F974" s="293"/>
      <c r="G974" s="9"/>
      <c r="H974" s="9"/>
      <c r="I974" s="9"/>
      <c r="J974" s="480"/>
      <c r="K974" s="9"/>
      <c r="L974" s="9"/>
      <c r="M974" s="9"/>
      <c r="N974" s="9"/>
      <c r="O974" s="8"/>
      <c r="P974" s="8"/>
      <c r="Q974" s="9"/>
      <c r="R974" s="10"/>
      <c r="S974" s="9"/>
      <c r="T974" s="9"/>
      <c r="U974" s="9"/>
      <c r="V974" s="9"/>
      <c r="W974" s="9"/>
      <c r="X974" s="9"/>
      <c r="Y974" s="9"/>
      <c r="Z974" s="9"/>
    </row>
    <row r="975" spans="1:26" ht="13.5" customHeight="1">
      <c r="A975" s="293"/>
      <c r="B975" s="293"/>
      <c r="C975" s="293"/>
      <c r="D975" s="293"/>
      <c r="E975" s="293"/>
      <c r="F975" s="293"/>
      <c r="G975" s="9"/>
      <c r="H975" s="9"/>
      <c r="I975" s="9"/>
      <c r="J975" s="480"/>
      <c r="K975" s="9"/>
      <c r="L975" s="9"/>
      <c r="M975" s="9"/>
      <c r="N975" s="9"/>
      <c r="O975" s="8"/>
      <c r="P975" s="8"/>
      <c r="Q975" s="9"/>
      <c r="R975" s="10"/>
      <c r="S975" s="9"/>
      <c r="T975" s="9"/>
      <c r="U975" s="9"/>
      <c r="V975" s="9"/>
      <c r="W975" s="9"/>
      <c r="X975" s="9"/>
      <c r="Y975" s="9"/>
      <c r="Z975" s="9"/>
    </row>
    <row r="976" spans="1:26" ht="13.5" customHeight="1">
      <c r="A976" s="293"/>
      <c r="B976" s="293"/>
      <c r="C976" s="293"/>
      <c r="D976" s="293"/>
      <c r="E976" s="293"/>
      <c r="F976" s="293"/>
      <c r="G976" s="9"/>
      <c r="H976" s="9"/>
      <c r="I976" s="9"/>
      <c r="J976" s="480"/>
      <c r="K976" s="9"/>
      <c r="L976" s="9"/>
      <c r="M976" s="9"/>
      <c r="N976" s="9"/>
      <c r="O976" s="8"/>
      <c r="P976" s="8"/>
      <c r="Q976" s="9"/>
      <c r="R976" s="10"/>
      <c r="S976" s="9"/>
      <c r="T976" s="9"/>
      <c r="U976" s="9"/>
      <c r="V976" s="9"/>
      <c r="W976" s="9"/>
      <c r="X976" s="9"/>
      <c r="Y976" s="9"/>
      <c r="Z976" s="9"/>
    </row>
    <row r="977" spans="1:26" ht="13.5" customHeight="1">
      <c r="A977" s="293"/>
      <c r="B977" s="293"/>
      <c r="C977" s="293"/>
      <c r="D977" s="293"/>
      <c r="E977" s="293"/>
      <c r="F977" s="293"/>
      <c r="G977" s="9"/>
      <c r="H977" s="9"/>
      <c r="I977" s="9"/>
      <c r="J977" s="480"/>
      <c r="K977" s="9"/>
      <c r="L977" s="9"/>
      <c r="M977" s="9"/>
      <c r="N977" s="9"/>
      <c r="O977" s="8"/>
      <c r="P977" s="8"/>
      <c r="Q977" s="9"/>
      <c r="R977" s="10"/>
      <c r="S977" s="9"/>
      <c r="T977" s="9"/>
      <c r="U977" s="9"/>
      <c r="V977" s="9"/>
      <c r="W977" s="9"/>
      <c r="X977" s="9"/>
      <c r="Y977" s="9"/>
      <c r="Z977" s="9"/>
    </row>
    <row r="978" spans="1:26" ht="13.5" customHeight="1">
      <c r="A978" s="293"/>
      <c r="B978" s="293"/>
      <c r="C978" s="293"/>
      <c r="D978" s="293"/>
      <c r="E978" s="293"/>
      <c r="F978" s="293"/>
      <c r="G978" s="9"/>
      <c r="H978" s="9"/>
      <c r="I978" s="9"/>
      <c r="J978" s="480"/>
      <c r="K978" s="9"/>
      <c r="L978" s="9"/>
      <c r="M978" s="9"/>
      <c r="N978" s="9"/>
      <c r="O978" s="8"/>
      <c r="P978" s="8"/>
      <c r="Q978" s="9"/>
      <c r="R978" s="10"/>
      <c r="S978" s="9"/>
      <c r="T978" s="9"/>
      <c r="U978" s="9"/>
      <c r="V978" s="9"/>
      <c r="W978" s="9"/>
      <c r="X978" s="9"/>
      <c r="Y978" s="9"/>
      <c r="Z978" s="9"/>
    </row>
    <row r="979" spans="1:26" ht="13.5" customHeight="1">
      <c r="A979" s="293"/>
      <c r="B979" s="293"/>
      <c r="C979" s="293"/>
      <c r="D979" s="293"/>
      <c r="E979" s="293"/>
      <c r="F979" s="293"/>
      <c r="G979" s="9"/>
      <c r="H979" s="9"/>
      <c r="I979" s="9"/>
      <c r="J979" s="480"/>
      <c r="K979" s="9"/>
      <c r="L979" s="9"/>
      <c r="M979" s="9"/>
      <c r="N979" s="9"/>
      <c r="O979" s="8"/>
      <c r="P979" s="8"/>
      <c r="Q979" s="9"/>
      <c r="R979" s="10"/>
      <c r="S979" s="9"/>
      <c r="T979" s="9"/>
      <c r="U979" s="9"/>
      <c r="V979" s="9"/>
      <c r="W979" s="9"/>
      <c r="X979" s="9"/>
      <c r="Y979" s="9"/>
      <c r="Z979" s="9"/>
    </row>
    <row r="980" spans="1:26" ht="13.5" customHeight="1">
      <c r="A980" s="293"/>
      <c r="B980" s="293"/>
      <c r="C980" s="293"/>
      <c r="D980" s="293"/>
      <c r="E980" s="293"/>
      <c r="F980" s="293"/>
      <c r="G980" s="9"/>
      <c r="H980" s="9"/>
      <c r="I980" s="9"/>
      <c r="J980" s="480"/>
      <c r="K980" s="9"/>
      <c r="L980" s="9"/>
      <c r="M980" s="9"/>
      <c r="N980" s="9"/>
      <c r="O980" s="8"/>
      <c r="P980" s="8"/>
      <c r="Q980" s="9"/>
      <c r="R980" s="10"/>
      <c r="S980" s="9"/>
      <c r="T980" s="9"/>
      <c r="U980" s="9"/>
      <c r="V980" s="9"/>
      <c r="W980" s="9"/>
      <c r="X980" s="9"/>
      <c r="Y980" s="9"/>
      <c r="Z980" s="9"/>
    </row>
    <row r="981" spans="1:26" ht="13.5" customHeight="1">
      <c r="A981" s="293"/>
      <c r="B981" s="293"/>
      <c r="C981" s="293"/>
      <c r="D981" s="293"/>
      <c r="E981" s="293"/>
      <c r="F981" s="293"/>
      <c r="G981" s="9"/>
      <c r="H981" s="9"/>
      <c r="I981" s="9"/>
      <c r="J981" s="480"/>
      <c r="K981" s="9"/>
      <c r="L981" s="9"/>
      <c r="M981" s="9"/>
      <c r="N981" s="9"/>
      <c r="O981" s="8"/>
      <c r="P981" s="8"/>
      <c r="Q981" s="9"/>
      <c r="R981" s="10"/>
      <c r="S981" s="9"/>
      <c r="T981" s="9"/>
      <c r="U981" s="9"/>
      <c r="V981" s="9"/>
      <c r="W981" s="9"/>
      <c r="X981" s="9"/>
      <c r="Y981" s="9"/>
      <c r="Z981" s="9"/>
    </row>
    <row r="982" spans="1:26" ht="13.5" customHeight="1">
      <c r="A982" s="293"/>
      <c r="B982" s="293"/>
      <c r="C982" s="293"/>
      <c r="D982" s="293"/>
      <c r="E982" s="293"/>
      <c r="F982" s="293"/>
      <c r="G982" s="9"/>
      <c r="H982" s="9"/>
      <c r="I982" s="9"/>
      <c r="J982" s="480"/>
      <c r="K982" s="9"/>
      <c r="L982" s="9"/>
      <c r="M982" s="9"/>
      <c r="N982" s="9"/>
      <c r="O982" s="8"/>
      <c r="P982" s="8"/>
      <c r="Q982" s="9"/>
      <c r="R982" s="10"/>
      <c r="S982" s="9"/>
      <c r="T982" s="9"/>
      <c r="U982" s="9"/>
      <c r="V982" s="9"/>
      <c r="W982" s="9"/>
      <c r="X982" s="9"/>
      <c r="Y982" s="9"/>
      <c r="Z982" s="9"/>
    </row>
    <row r="983" spans="1:26" ht="13.5" customHeight="1">
      <c r="A983" s="293"/>
      <c r="B983" s="293"/>
      <c r="C983" s="293"/>
      <c r="D983" s="293"/>
      <c r="E983" s="293"/>
      <c r="F983" s="293"/>
      <c r="G983" s="9"/>
      <c r="H983" s="9"/>
      <c r="I983" s="9"/>
      <c r="J983" s="480"/>
      <c r="K983" s="9"/>
      <c r="L983" s="9"/>
      <c r="M983" s="9"/>
      <c r="N983" s="9"/>
      <c r="O983" s="8"/>
      <c r="P983" s="8"/>
      <c r="Q983" s="9"/>
      <c r="R983" s="10"/>
      <c r="S983" s="9"/>
      <c r="T983" s="9"/>
      <c r="U983" s="9"/>
      <c r="V983" s="9"/>
      <c r="W983" s="9"/>
      <c r="X983" s="9"/>
      <c r="Y983" s="9"/>
      <c r="Z983" s="9"/>
    </row>
    <row r="984" spans="1:26" ht="13.5" customHeight="1">
      <c r="A984" s="293"/>
      <c r="B984" s="293"/>
      <c r="C984" s="293"/>
      <c r="D984" s="293"/>
      <c r="E984" s="293"/>
      <c r="F984" s="293"/>
      <c r="G984" s="9"/>
      <c r="H984" s="9"/>
      <c r="I984" s="9"/>
      <c r="J984" s="480"/>
      <c r="K984" s="9"/>
      <c r="L984" s="9"/>
      <c r="M984" s="9"/>
      <c r="N984" s="9"/>
      <c r="O984" s="8"/>
      <c r="P984" s="8"/>
      <c r="Q984" s="9"/>
      <c r="R984" s="10"/>
      <c r="S984" s="9"/>
      <c r="T984" s="9"/>
      <c r="U984" s="9"/>
      <c r="V984" s="9"/>
      <c r="W984" s="9"/>
      <c r="X984" s="9"/>
      <c r="Y984" s="9"/>
      <c r="Z984" s="9"/>
    </row>
    <row r="985" spans="1:26" ht="13.5" customHeight="1">
      <c r="A985" s="293"/>
      <c r="B985" s="293"/>
      <c r="C985" s="293"/>
      <c r="D985" s="293"/>
      <c r="E985" s="293"/>
      <c r="F985" s="293"/>
      <c r="G985" s="9"/>
      <c r="H985" s="9"/>
      <c r="I985" s="9"/>
      <c r="J985" s="480"/>
      <c r="K985" s="9"/>
      <c r="L985" s="9"/>
      <c r="M985" s="9"/>
      <c r="N985" s="9"/>
      <c r="O985" s="8"/>
      <c r="P985" s="8"/>
      <c r="Q985" s="9"/>
      <c r="R985" s="10"/>
      <c r="S985" s="9"/>
      <c r="T985" s="9"/>
      <c r="U985" s="9"/>
      <c r="V985" s="9"/>
      <c r="W985" s="9"/>
      <c r="X985" s="9"/>
      <c r="Y985" s="9"/>
      <c r="Z985" s="9"/>
    </row>
    <row r="986" spans="1:26" ht="13.5" customHeight="1">
      <c r="A986" s="293"/>
      <c r="B986" s="293"/>
      <c r="C986" s="293"/>
      <c r="D986" s="293"/>
      <c r="E986" s="293"/>
      <c r="F986" s="293"/>
      <c r="G986" s="9"/>
      <c r="H986" s="9"/>
      <c r="I986" s="9"/>
      <c r="J986" s="480"/>
      <c r="K986" s="9"/>
      <c r="L986" s="9"/>
      <c r="M986" s="9"/>
      <c r="N986" s="9"/>
      <c r="O986" s="8"/>
      <c r="P986" s="8"/>
      <c r="Q986" s="9"/>
      <c r="R986" s="10"/>
      <c r="S986" s="9"/>
      <c r="T986" s="9"/>
      <c r="U986" s="9"/>
      <c r="V986" s="9"/>
      <c r="W986" s="9"/>
      <c r="X986" s="9"/>
      <c r="Y986" s="9"/>
      <c r="Z986" s="9"/>
    </row>
    <row r="987" spans="1:26" ht="13.5" customHeight="1">
      <c r="A987" s="293"/>
      <c r="B987" s="293"/>
      <c r="C987" s="293"/>
      <c r="D987" s="293"/>
      <c r="E987" s="293"/>
      <c r="F987" s="293"/>
      <c r="G987" s="9"/>
      <c r="H987" s="9"/>
      <c r="I987" s="9"/>
      <c r="J987" s="480"/>
      <c r="K987" s="9"/>
      <c r="L987" s="9"/>
      <c r="M987" s="9"/>
      <c r="N987" s="9"/>
      <c r="O987" s="8"/>
      <c r="P987" s="8"/>
      <c r="Q987" s="9"/>
      <c r="R987" s="10"/>
      <c r="S987" s="9"/>
      <c r="T987" s="9"/>
      <c r="U987" s="9"/>
      <c r="V987" s="9"/>
      <c r="W987" s="9"/>
      <c r="X987" s="9"/>
      <c r="Y987" s="9"/>
      <c r="Z987" s="9"/>
    </row>
    <row r="988" spans="1:26" ht="13.5" customHeight="1">
      <c r="A988" s="293"/>
      <c r="B988" s="293"/>
      <c r="C988" s="293"/>
      <c r="D988" s="293"/>
      <c r="E988" s="293"/>
      <c r="F988" s="293"/>
      <c r="G988" s="9"/>
      <c r="H988" s="9"/>
      <c r="I988" s="9"/>
      <c r="J988" s="480"/>
      <c r="K988" s="9"/>
      <c r="L988" s="9"/>
      <c r="M988" s="9"/>
      <c r="N988" s="9"/>
      <c r="O988" s="8"/>
      <c r="P988" s="8"/>
      <c r="Q988" s="9"/>
      <c r="R988" s="10"/>
      <c r="S988" s="9"/>
      <c r="T988" s="9"/>
      <c r="U988" s="9"/>
      <c r="V988" s="9"/>
      <c r="W988" s="9"/>
      <c r="X988" s="9"/>
      <c r="Y988" s="9"/>
      <c r="Z988" s="9"/>
    </row>
    <row r="989" spans="1:26" ht="13.5" customHeight="1">
      <c r="A989" s="293"/>
      <c r="B989" s="293"/>
      <c r="C989" s="293"/>
      <c r="D989" s="293"/>
      <c r="E989" s="293"/>
      <c r="F989" s="293"/>
      <c r="G989" s="9"/>
      <c r="H989" s="9"/>
      <c r="I989" s="9"/>
      <c r="J989" s="480"/>
      <c r="K989" s="9"/>
      <c r="L989" s="9"/>
      <c r="M989" s="9"/>
      <c r="N989" s="9"/>
      <c r="O989" s="8"/>
      <c r="P989" s="8"/>
      <c r="Q989" s="9"/>
      <c r="R989" s="10"/>
      <c r="S989" s="9"/>
      <c r="T989" s="9"/>
      <c r="U989" s="9"/>
      <c r="V989" s="9"/>
      <c r="W989" s="9"/>
      <c r="X989" s="9"/>
      <c r="Y989" s="9"/>
      <c r="Z989" s="9"/>
    </row>
    <row r="990" spans="1:26" ht="13.5" customHeight="1">
      <c r="A990" s="293"/>
      <c r="B990" s="293"/>
      <c r="C990" s="293"/>
      <c r="D990" s="293"/>
      <c r="E990" s="293"/>
      <c r="F990" s="293"/>
      <c r="G990" s="9"/>
      <c r="H990" s="9"/>
      <c r="I990" s="9"/>
      <c r="J990" s="480"/>
      <c r="K990" s="9"/>
      <c r="L990" s="9"/>
      <c r="M990" s="9"/>
      <c r="N990" s="9"/>
      <c r="O990" s="8"/>
      <c r="P990" s="8"/>
      <c r="Q990" s="9"/>
      <c r="R990" s="10"/>
      <c r="S990" s="9"/>
      <c r="T990" s="9"/>
      <c r="U990" s="9"/>
      <c r="V990" s="9"/>
      <c r="W990" s="9"/>
      <c r="X990" s="9"/>
      <c r="Y990" s="9"/>
      <c r="Z990" s="9"/>
    </row>
    <row r="991" spans="1:26" ht="13.5" customHeight="1">
      <c r="A991" s="293"/>
      <c r="B991" s="293"/>
      <c r="C991" s="293"/>
      <c r="D991" s="293"/>
      <c r="E991" s="293"/>
      <c r="F991" s="293"/>
      <c r="G991" s="9"/>
      <c r="H991" s="9"/>
      <c r="I991" s="9"/>
      <c r="J991" s="480"/>
      <c r="K991" s="9"/>
      <c r="L991" s="9"/>
      <c r="M991" s="9"/>
      <c r="N991" s="9"/>
      <c r="O991" s="8"/>
      <c r="P991" s="8"/>
      <c r="Q991" s="9"/>
      <c r="R991" s="10"/>
      <c r="S991" s="9"/>
      <c r="T991" s="9"/>
      <c r="U991" s="9"/>
      <c r="V991" s="9"/>
      <c r="W991" s="9"/>
      <c r="X991" s="9"/>
      <c r="Y991" s="9"/>
      <c r="Z991" s="9"/>
    </row>
    <row r="992" spans="1:26" ht="13.5" customHeight="1">
      <c r="A992" s="293"/>
      <c r="B992" s="293"/>
      <c r="C992" s="293"/>
      <c r="D992" s="293"/>
      <c r="E992" s="293"/>
      <c r="F992" s="293"/>
      <c r="G992" s="9"/>
      <c r="H992" s="9"/>
      <c r="I992" s="9"/>
      <c r="J992" s="480"/>
      <c r="K992" s="9"/>
      <c r="L992" s="9"/>
      <c r="M992" s="9"/>
      <c r="N992" s="9"/>
      <c r="O992" s="8"/>
      <c r="P992" s="8"/>
      <c r="Q992" s="9"/>
      <c r="R992" s="10"/>
      <c r="S992" s="9"/>
      <c r="T992" s="9"/>
      <c r="U992" s="9"/>
      <c r="V992" s="9"/>
      <c r="W992" s="9"/>
      <c r="X992" s="9"/>
      <c r="Y992" s="9"/>
      <c r="Z992" s="9"/>
    </row>
    <row r="993" spans="1:26" ht="13.5" customHeight="1">
      <c r="A993" s="293"/>
      <c r="B993" s="293"/>
      <c r="C993" s="293"/>
      <c r="D993" s="293"/>
      <c r="E993" s="293"/>
      <c r="F993" s="293"/>
      <c r="G993" s="9"/>
      <c r="H993" s="9"/>
      <c r="I993" s="9"/>
      <c r="J993" s="480"/>
      <c r="K993" s="9"/>
      <c r="L993" s="9"/>
      <c r="M993" s="9"/>
      <c r="N993" s="9"/>
      <c r="O993" s="8"/>
      <c r="P993" s="8"/>
      <c r="Q993" s="9"/>
      <c r="R993" s="10"/>
      <c r="S993" s="9"/>
      <c r="T993" s="9"/>
      <c r="U993" s="9"/>
      <c r="V993" s="9"/>
      <c r="W993" s="9"/>
      <c r="X993" s="9"/>
      <c r="Y993" s="9"/>
      <c r="Z993" s="9"/>
    </row>
    <row r="994" spans="1:26" ht="13.5" customHeight="1">
      <c r="A994" s="293"/>
      <c r="B994" s="293"/>
      <c r="C994" s="293"/>
      <c r="D994" s="293"/>
      <c r="E994" s="293"/>
      <c r="F994" s="293"/>
      <c r="G994" s="9"/>
      <c r="H994" s="9"/>
      <c r="I994" s="9"/>
      <c r="J994" s="480"/>
      <c r="K994" s="9"/>
      <c r="L994" s="9"/>
      <c r="M994" s="9"/>
      <c r="N994" s="9"/>
      <c r="O994" s="8"/>
      <c r="P994" s="8"/>
      <c r="Q994" s="9"/>
      <c r="R994" s="10"/>
      <c r="S994" s="9"/>
      <c r="T994" s="9"/>
      <c r="U994" s="9"/>
      <c r="V994" s="9"/>
      <c r="W994" s="9"/>
      <c r="X994" s="9"/>
      <c r="Y994" s="9"/>
      <c r="Z994" s="9"/>
    </row>
    <row r="995" spans="1:26" ht="13.5" customHeight="1">
      <c r="A995" s="293"/>
      <c r="B995" s="293"/>
      <c r="C995" s="293"/>
      <c r="D995" s="293"/>
      <c r="E995" s="293"/>
      <c r="F995" s="293"/>
      <c r="G995" s="9"/>
      <c r="H995" s="9"/>
      <c r="I995" s="9"/>
      <c r="J995" s="480"/>
      <c r="K995" s="9"/>
      <c r="L995" s="9"/>
      <c r="M995" s="9"/>
      <c r="N995" s="9"/>
      <c r="O995" s="8"/>
      <c r="P995" s="8"/>
      <c r="Q995" s="9"/>
      <c r="R995" s="10"/>
      <c r="S995" s="9"/>
      <c r="T995" s="9"/>
      <c r="U995" s="9"/>
      <c r="V995" s="9"/>
      <c r="W995" s="9"/>
      <c r="X995" s="9"/>
      <c r="Y995" s="9"/>
      <c r="Z995" s="9"/>
    </row>
    <row r="996" spans="1:26" ht="13.5" customHeight="1">
      <c r="A996" s="293"/>
      <c r="B996" s="293"/>
      <c r="C996" s="293"/>
      <c r="D996" s="293"/>
      <c r="E996" s="293"/>
      <c r="F996" s="293"/>
      <c r="G996" s="9"/>
      <c r="H996" s="9"/>
      <c r="I996" s="9"/>
      <c r="J996" s="480"/>
      <c r="K996" s="9"/>
      <c r="L996" s="9"/>
      <c r="M996" s="9"/>
      <c r="N996" s="9"/>
      <c r="O996" s="8"/>
      <c r="P996" s="8"/>
      <c r="Q996" s="9"/>
      <c r="R996" s="10"/>
      <c r="S996" s="9"/>
      <c r="T996" s="9"/>
      <c r="U996" s="9"/>
      <c r="V996" s="9"/>
      <c r="W996" s="9"/>
      <c r="X996" s="9"/>
      <c r="Y996" s="9"/>
      <c r="Z996" s="9"/>
    </row>
    <row r="997" spans="1:26" ht="13.5" customHeight="1">
      <c r="A997" s="293"/>
      <c r="B997" s="293"/>
      <c r="C997" s="293"/>
      <c r="D997" s="293"/>
      <c r="E997" s="293"/>
      <c r="F997" s="293"/>
      <c r="G997" s="9"/>
      <c r="H997" s="9"/>
      <c r="I997" s="9"/>
      <c r="J997" s="480"/>
      <c r="K997" s="9"/>
      <c r="L997" s="9"/>
      <c r="M997" s="9"/>
      <c r="N997" s="9"/>
      <c r="O997" s="8"/>
      <c r="P997" s="8"/>
      <c r="Q997" s="9"/>
      <c r="R997" s="10"/>
      <c r="S997" s="9"/>
      <c r="T997" s="9"/>
      <c r="U997" s="9"/>
      <c r="V997" s="9"/>
      <c r="W997" s="9"/>
      <c r="X997" s="9"/>
      <c r="Y997" s="9"/>
      <c r="Z997" s="9"/>
    </row>
    <row r="998" spans="1:26" ht="13.5" customHeight="1">
      <c r="A998" s="293"/>
      <c r="B998" s="293"/>
      <c r="C998" s="293"/>
      <c r="D998" s="293"/>
      <c r="E998" s="293"/>
      <c r="F998" s="293"/>
      <c r="G998" s="9"/>
      <c r="H998" s="9"/>
      <c r="I998" s="9"/>
      <c r="J998" s="480"/>
      <c r="K998" s="9"/>
      <c r="L998" s="9"/>
      <c r="M998" s="9"/>
      <c r="N998" s="9"/>
      <c r="O998" s="8"/>
      <c r="P998" s="8"/>
      <c r="Q998" s="9"/>
      <c r="R998" s="10"/>
      <c r="S998" s="9"/>
      <c r="T998" s="9"/>
      <c r="U998" s="9"/>
      <c r="V998" s="9"/>
      <c r="W998" s="9"/>
      <c r="X998" s="9"/>
      <c r="Y998" s="9"/>
      <c r="Z998" s="9"/>
    </row>
    <row r="999" spans="1:26" ht="13.5" customHeight="1">
      <c r="A999" s="293"/>
      <c r="B999" s="293"/>
      <c r="C999" s="293"/>
      <c r="D999" s="293"/>
      <c r="E999" s="293"/>
      <c r="F999" s="293"/>
      <c r="G999" s="9"/>
      <c r="H999" s="9"/>
      <c r="I999" s="9"/>
      <c r="J999" s="480"/>
      <c r="K999" s="9"/>
      <c r="L999" s="9"/>
      <c r="M999" s="9"/>
      <c r="N999" s="9"/>
      <c r="O999" s="8"/>
      <c r="P999" s="8"/>
      <c r="Q999" s="9"/>
      <c r="R999" s="10"/>
      <c r="S999" s="9"/>
      <c r="T999" s="9"/>
      <c r="U999" s="9"/>
      <c r="V999" s="9"/>
      <c r="W999" s="9"/>
      <c r="X999" s="9"/>
      <c r="Y999" s="9"/>
      <c r="Z999" s="9"/>
    </row>
    <row r="1000" spans="1:26" ht="13.5" customHeight="1">
      <c r="A1000" s="293"/>
      <c r="B1000" s="293"/>
      <c r="C1000" s="293"/>
      <c r="D1000" s="293"/>
      <c r="E1000" s="293"/>
      <c r="F1000" s="293"/>
      <c r="G1000" s="9"/>
      <c r="H1000" s="9"/>
      <c r="I1000" s="9"/>
      <c r="J1000" s="480"/>
      <c r="K1000" s="9"/>
      <c r="L1000" s="9"/>
      <c r="M1000" s="9"/>
      <c r="N1000" s="9"/>
      <c r="O1000" s="8"/>
      <c r="P1000" s="8"/>
      <c r="Q1000" s="9"/>
      <c r="R1000" s="10"/>
      <c r="S1000" s="9"/>
      <c r="T1000" s="9"/>
      <c r="U1000" s="9"/>
      <c r="V1000" s="9"/>
      <c r="W1000" s="9"/>
      <c r="X1000" s="9"/>
      <c r="Y1000" s="9"/>
      <c r="Z1000" s="9"/>
    </row>
    <row r="1001" spans="1:26" ht="13.5" customHeight="1">
      <c r="A1001" s="293"/>
      <c r="B1001" s="293"/>
      <c r="C1001" s="293"/>
      <c r="D1001" s="293"/>
      <c r="E1001" s="293"/>
      <c r="F1001" s="293"/>
      <c r="G1001" s="9"/>
      <c r="H1001" s="9"/>
      <c r="I1001" s="9"/>
      <c r="J1001" s="480"/>
      <c r="K1001" s="9"/>
      <c r="L1001" s="9"/>
      <c r="M1001" s="9"/>
      <c r="N1001" s="9"/>
      <c r="O1001" s="8"/>
      <c r="P1001" s="8"/>
      <c r="Q1001" s="9"/>
      <c r="R1001" s="10"/>
      <c r="S1001" s="9"/>
      <c r="T1001" s="9"/>
      <c r="U1001" s="9"/>
      <c r="V1001" s="9"/>
      <c r="W1001" s="9"/>
      <c r="X1001" s="9"/>
      <c r="Y1001" s="9"/>
      <c r="Z1001" s="9"/>
    </row>
    <row r="1002" spans="1:26" ht="13.5" customHeight="1">
      <c r="A1002" s="293"/>
      <c r="B1002" s="293"/>
      <c r="C1002" s="293"/>
      <c r="D1002" s="293"/>
      <c r="E1002" s="293"/>
      <c r="F1002" s="293"/>
      <c r="G1002" s="9"/>
      <c r="H1002" s="9"/>
      <c r="I1002" s="9"/>
      <c r="J1002" s="480"/>
      <c r="K1002" s="9"/>
      <c r="L1002" s="9"/>
      <c r="M1002" s="9"/>
      <c r="N1002" s="9"/>
      <c r="O1002" s="8"/>
      <c r="P1002" s="8"/>
      <c r="Q1002" s="9"/>
      <c r="R1002" s="10"/>
      <c r="S1002" s="9"/>
      <c r="T1002" s="9"/>
      <c r="U1002" s="9"/>
      <c r="V1002" s="9"/>
      <c r="W1002" s="9"/>
      <c r="X1002" s="9"/>
      <c r="Y1002" s="9"/>
      <c r="Z1002" s="9"/>
    </row>
    <row r="1003" spans="1:26" ht="13.5" customHeight="1">
      <c r="A1003" s="293"/>
      <c r="B1003" s="293"/>
      <c r="C1003" s="293"/>
      <c r="D1003" s="293"/>
      <c r="E1003" s="293"/>
      <c r="F1003" s="293"/>
      <c r="G1003" s="9"/>
      <c r="H1003" s="9"/>
      <c r="I1003" s="9"/>
      <c r="J1003" s="480"/>
      <c r="K1003" s="9"/>
      <c r="L1003" s="9"/>
      <c r="M1003" s="9"/>
      <c r="N1003" s="9"/>
      <c r="O1003" s="8"/>
      <c r="P1003" s="8"/>
      <c r="Q1003" s="9"/>
      <c r="R1003" s="10"/>
      <c r="S1003" s="9"/>
      <c r="T1003" s="9"/>
      <c r="U1003" s="9"/>
      <c r="V1003" s="9"/>
      <c r="W1003" s="9"/>
      <c r="X1003" s="9"/>
      <c r="Y1003" s="9"/>
      <c r="Z1003" s="9"/>
    </row>
    <row r="1004" spans="1:26" ht="13.5" customHeight="1">
      <c r="A1004" s="293"/>
      <c r="B1004" s="293"/>
      <c r="C1004" s="293"/>
      <c r="D1004" s="293"/>
      <c r="E1004" s="293"/>
      <c r="F1004" s="293"/>
      <c r="G1004" s="9"/>
      <c r="H1004" s="9"/>
      <c r="I1004" s="9"/>
      <c r="J1004" s="480"/>
      <c r="K1004" s="9"/>
      <c r="L1004" s="9"/>
      <c r="M1004" s="9"/>
      <c r="N1004" s="9"/>
      <c r="O1004" s="8"/>
      <c r="P1004" s="8"/>
      <c r="Q1004" s="9"/>
      <c r="R1004" s="10"/>
      <c r="S1004" s="9"/>
      <c r="T1004" s="9"/>
      <c r="U1004" s="9"/>
      <c r="V1004" s="9"/>
      <c r="W1004" s="9"/>
      <c r="X1004" s="9"/>
      <c r="Y1004" s="9"/>
      <c r="Z1004" s="9"/>
    </row>
    <row r="1005" spans="1:26" ht="13.5" customHeight="1">
      <c r="A1005" s="293"/>
      <c r="B1005" s="293"/>
      <c r="C1005" s="293"/>
      <c r="D1005" s="293"/>
      <c r="E1005" s="293"/>
      <c r="F1005" s="293"/>
      <c r="G1005" s="9"/>
      <c r="H1005" s="9"/>
      <c r="I1005" s="9"/>
      <c r="J1005" s="480"/>
      <c r="K1005" s="9"/>
      <c r="L1005" s="9"/>
      <c r="M1005" s="9"/>
      <c r="N1005" s="9"/>
      <c r="O1005" s="8"/>
      <c r="P1005" s="8"/>
      <c r="Q1005" s="9"/>
      <c r="R1005" s="10"/>
      <c r="S1005" s="9"/>
      <c r="T1005" s="9"/>
      <c r="U1005" s="9"/>
      <c r="V1005" s="9"/>
      <c r="W1005" s="9"/>
      <c r="X1005" s="9"/>
      <c r="Y1005" s="9"/>
      <c r="Z1005" s="9"/>
    </row>
    <row r="1006" spans="1:26" ht="13.5" customHeight="1">
      <c r="A1006" s="293"/>
      <c r="B1006" s="293"/>
      <c r="C1006" s="293"/>
      <c r="D1006" s="293"/>
      <c r="E1006" s="293"/>
      <c r="F1006" s="293"/>
      <c r="G1006" s="9"/>
      <c r="H1006" s="9"/>
      <c r="I1006" s="9"/>
      <c r="J1006" s="480"/>
      <c r="K1006" s="9"/>
      <c r="L1006" s="9"/>
      <c r="M1006" s="9"/>
      <c r="N1006" s="9"/>
      <c r="O1006" s="8"/>
      <c r="P1006" s="8"/>
      <c r="Q1006" s="9"/>
      <c r="R1006" s="10"/>
      <c r="S1006" s="9"/>
      <c r="T1006" s="9"/>
      <c r="U1006" s="9"/>
      <c r="V1006" s="9"/>
      <c r="W1006" s="9"/>
      <c r="X1006" s="9"/>
      <c r="Y1006" s="9"/>
      <c r="Z1006" s="9"/>
    </row>
    <row r="1007" spans="1:26" ht="13.5" customHeight="1">
      <c r="A1007" s="293"/>
      <c r="B1007" s="293"/>
      <c r="C1007" s="293"/>
      <c r="D1007" s="293"/>
      <c r="E1007" s="293"/>
      <c r="F1007" s="293"/>
      <c r="G1007" s="9"/>
      <c r="H1007" s="9"/>
      <c r="I1007" s="9"/>
      <c r="J1007" s="480"/>
      <c r="K1007" s="9"/>
      <c r="L1007" s="9"/>
      <c r="M1007" s="9"/>
      <c r="N1007" s="9"/>
      <c r="O1007" s="8"/>
      <c r="P1007" s="8"/>
      <c r="Q1007" s="9"/>
      <c r="R1007" s="10"/>
      <c r="S1007" s="9"/>
      <c r="T1007" s="9"/>
      <c r="U1007" s="9"/>
      <c r="V1007" s="9"/>
      <c r="W1007" s="9"/>
      <c r="X1007" s="9"/>
      <c r="Y1007" s="9"/>
      <c r="Z1007" s="9"/>
    </row>
    <row r="1008" spans="1:26" ht="13.5" customHeight="1">
      <c r="A1008" s="293"/>
      <c r="B1008" s="293"/>
      <c r="C1008" s="293"/>
      <c r="D1008" s="293"/>
      <c r="E1008" s="293"/>
      <c r="F1008" s="293"/>
      <c r="G1008" s="9"/>
      <c r="H1008" s="9"/>
      <c r="I1008" s="9"/>
      <c r="J1008" s="480"/>
      <c r="K1008" s="9"/>
      <c r="L1008" s="9"/>
      <c r="M1008" s="9"/>
      <c r="N1008" s="9"/>
      <c r="O1008" s="8"/>
      <c r="P1008" s="8"/>
      <c r="Q1008" s="9"/>
      <c r="R1008" s="10"/>
      <c r="S1008" s="9"/>
      <c r="T1008" s="9"/>
      <c r="U1008" s="9"/>
      <c r="V1008" s="9"/>
      <c r="W1008" s="9"/>
      <c r="X1008" s="9"/>
      <c r="Y1008" s="9"/>
      <c r="Z1008" s="9"/>
    </row>
    <row r="1009" spans="1:26" ht="13.5" customHeight="1">
      <c r="A1009" s="293"/>
      <c r="B1009" s="293"/>
      <c r="C1009" s="293"/>
      <c r="D1009" s="293"/>
      <c r="E1009" s="293"/>
      <c r="F1009" s="293"/>
      <c r="G1009" s="9"/>
      <c r="H1009" s="9"/>
      <c r="I1009" s="9"/>
      <c r="J1009" s="480"/>
      <c r="K1009" s="9"/>
      <c r="L1009" s="9"/>
      <c r="M1009" s="9"/>
      <c r="N1009" s="9"/>
      <c r="O1009" s="8"/>
      <c r="P1009" s="8"/>
      <c r="Q1009" s="9"/>
      <c r="R1009" s="10"/>
      <c r="S1009" s="9"/>
      <c r="T1009" s="9"/>
      <c r="U1009" s="9"/>
      <c r="V1009" s="9"/>
      <c r="W1009" s="9"/>
      <c r="X1009" s="9"/>
      <c r="Y1009" s="9"/>
      <c r="Z1009" s="9"/>
    </row>
    <row r="1010" spans="1:26" ht="13.5" customHeight="1">
      <c r="A1010" s="293"/>
      <c r="B1010" s="293"/>
      <c r="C1010" s="293"/>
      <c r="D1010" s="293"/>
      <c r="E1010" s="293"/>
      <c r="F1010" s="293"/>
      <c r="G1010" s="9"/>
      <c r="H1010" s="9"/>
      <c r="I1010" s="9"/>
      <c r="J1010" s="480"/>
      <c r="K1010" s="9"/>
      <c r="L1010" s="9"/>
      <c r="M1010" s="9"/>
      <c r="N1010" s="9"/>
      <c r="O1010" s="8"/>
      <c r="P1010" s="8"/>
      <c r="Q1010" s="9"/>
      <c r="R1010" s="10"/>
      <c r="S1010" s="9"/>
      <c r="T1010" s="9"/>
      <c r="U1010" s="9"/>
      <c r="V1010" s="9"/>
      <c r="W1010" s="9"/>
      <c r="X1010" s="9"/>
      <c r="Y1010" s="9"/>
      <c r="Z1010" s="9"/>
    </row>
    <row r="1011" spans="1:26" ht="13.5" customHeight="1">
      <c r="A1011" s="293"/>
      <c r="B1011" s="293"/>
      <c r="C1011" s="293"/>
      <c r="D1011" s="293"/>
      <c r="E1011" s="293"/>
      <c r="F1011" s="293"/>
      <c r="G1011" s="9"/>
      <c r="H1011" s="9"/>
      <c r="I1011" s="9"/>
      <c r="J1011" s="480"/>
      <c r="K1011" s="9"/>
      <c r="L1011" s="9"/>
      <c r="M1011" s="9"/>
      <c r="N1011" s="9"/>
      <c r="O1011" s="8"/>
      <c r="P1011" s="8"/>
      <c r="Q1011" s="9"/>
      <c r="R1011" s="10"/>
      <c r="S1011" s="9"/>
      <c r="T1011" s="9"/>
      <c r="U1011" s="9"/>
      <c r="V1011" s="9"/>
      <c r="W1011" s="9"/>
      <c r="X1011" s="9"/>
      <c r="Y1011" s="9"/>
      <c r="Z1011" s="9"/>
    </row>
  </sheetData>
  <mergeCells count="19">
    <mergeCell ref="E91:F91"/>
    <mergeCell ref="E110:F110"/>
    <mergeCell ref="E5:F5"/>
    <mergeCell ref="E26:F26"/>
    <mergeCell ref="E29:F29"/>
    <mergeCell ref="Q2:T4"/>
    <mergeCell ref="A4:F4"/>
    <mergeCell ref="E48:F49"/>
    <mergeCell ref="E50:F50"/>
    <mergeCell ref="E88:F88"/>
    <mergeCell ref="A48:B49"/>
    <mergeCell ref="C48:D49"/>
    <mergeCell ref="I48:J48"/>
    <mergeCell ref="K48:O49"/>
    <mergeCell ref="A2:B3"/>
    <mergeCell ref="C2:D3"/>
    <mergeCell ref="E2:F3"/>
    <mergeCell ref="I2:J2"/>
    <mergeCell ref="K2:O3"/>
  </mergeCells>
  <phoneticPr fontId="106" type="noConversion"/>
  <printOptions horizontalCentered="1" verticalCentered="1"/>
  <pageMargins left="0.27559055118110237" right="0.19685039370078741" top="0.31496062992125984" bottom="0.27559055118110237" header="0" footer="0"/>
  <pageSetup paperSize="9" fitToHeight="0" orientation="landscape"/>
  <headerFooter>
    <oddFooter>&amp;C&amp;P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00FF"/>
    <pageSetUpPr fitToPage="1"/>
  </sheetPr>
  <dimension ref="A1:Z1041"/>
  <sheetViews>
    <sheetView workbookViewId="0">
      <pane ySplit="4" topLeftCell="A5" activePane="bottomLeft" state="frozen"/>
      <selection pane="bottomLeft" activeCell="B6" sqref="B6"/>
    </sheetView>
  </sheetViews>
  <sheetFormatPr defaultColWidth="14.42578125" defaultRowHeight="15" customHeight="1"/>
  <cols>
    <col min="1" max="1" width="3.5703125" customWidth="1"/>
    <col min="2" max="2" width="11.7109375" customWidth="1"/>
    <col min="3" max="3" width="3.5703125" customWidth="1"/>
    <col min="4" max="4" width="11.7109375" customWidth="1"/>
    <col min="5" max="5" width="6.28515625" customWidth="1"/>
    <col min="6" max="6" width="24.5703125" customWidth="1"/>
    <col min="7" max="8" width="18.42578125" customWidth="1"/>
    <col min="9" max="9" width="15.28515625" customWidth="1"/>
    <col min="10" max="10" width="17.7109375" customWidth="1"/>
    <col min="11" max="11" width="34.140625" customWidth="1"/>
    <col min="12" max="12" width="12.7109375" customWidth="1"/>
    <col min="13" max="13" width="15.42578125" customWidth="1"/>
    <col min="14" max="14" width="14.42578125" customWidth="1"/>
    <col min="15" max="15" width="22.7109375" customWidth="1"/>
    <col min="16" max="16" width="6.5703125" customWidth="1"/>
    <col min="17" max="17" width="16.7109375" customWidth="1"/>
    <col min="18" max="18" width="8.85546875" customWidth="1"/>
    <col min="19" max="19" width="24.5703125" customWidth="1"/>
    <col min="20" max="20" width="12.28515625" customWidth="1"/>
    <col min="21" max="26" width="8.85546875" customWidth="1"/>
  </cols>
  <sheetData>
    <row r="1" spans="1:26" ht="14.25" customHeight="1">
      <c r="A1" s="2682" t="s">
        <v>1</v>
      </c>
      <c r="B1" s="2683"/>
      <c r="C1" s="2683"/>
      <c r="D1" s="2683"/>
      <c r="E1" s="2683"/>
      <c r="F1" s="2683"/>
      <c r="G1" s="2683"/>
      <c r="H1" s="6"/>
      <c r="I1" s="6"/>
      <c r="J1" s="6"/>
      <c r="K1" s="6"/>
      <c r="L1" s="6"/>
      <c r="M1" s="6"/>
      <c r="N1" s="6"/>
      <c r="O1" s="6"/>
      <c r="P1" s="8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20.25" customHeight="1">
      <c r="A2" s="2661" t="s">
        <v>4</v>
      </c>
      <c r="B2" s="2657"/>
      <c r="C2" s="2669" t="s">
        <v>6</v>
      </c>
      <c r="D2" s="2657"/>
      <c r="E2" s="2670" t="s">
        <v>8</v>
      </c>
      <c r="F2" s="2657"/>
      <c r="G2" s="13" t="s">
        <v>10</v>
      </c>
      <c r="H2" s="13" t="s">
        <v>13</v>
      </c>
      <c r="I2" s="2671" t="s">
        <v>15</v>
      </c>
      <c r="J2" s="2643"/>
      <c r="K2" s="2664" t="s">
        <v>18</v>
      </c>
      <c r="L2" s="2634"/>
      <c r="M2" s="2634"/>
      <c r="N2" s="2634"/>
      <c r="O2" s="2635"/>
      <c r="P2" s="8"/>
      <c r="Q2" s="2654" t="s">
        <v>25</v>
      </c>
      <c r="R2" s="2565"/>
      <c r="S2" s="2565"/>
      <c r="T2" s="2565"/>
      <c r="U2" s="9"/>
      <c r="V2" s="9"/>
      <c r="W2" s="9"/>
      <c r="X2" s="9"/>
      <c r="Y2" s="9"/>
      <c r="Z2" s="9"/>
    </row>
    <row r="3" spans="1:26" ht="17.25" customHeight="1">
      <c r="A3" s="2662"/>
      <c r="B3" s="2569"/>
      <c r="C3" s="2575"/>
      <c r="D3" s="2569"/>
      <c r="E3" s="2575"/>
      <c r="F3" s="2569"/>
      <c r="G3" s="20" t="s">
        <v>29</v>
      </c>
      <c r="H3" s="20" t="s">
        <v>30</v>
      </c>
      <c r="I3" s="21" t="s">
        <v>33</v>
      </c>
      <c r="J3" s="21" t="s">
        <v>35</v>
      </c>
      <c r="K3" s="2575"/>
      <c r="L3" s="2590"/>
      <c r="M3" s="2590"/>
      <c r="N3" s="2590"/>
      <c r="O3" s="2637"/>
      <c r="P3" s="8"/>
      <c r="Q3" s="2565"/>
      <c r="R3" s="2565"/>
      <c r="S3" s="2565"/>
      <c r="T3" s="2565"/>
      <c r="U3" s="9"/>
      <c r="V3" s="9"/>
      <c r="W3" s="9"/>
      <c r="X3" s="9"/>
      <c r="Y3" s="9"/>
      <c r="Z3" s="9"/>
    </row>
    <row r="4" spans="1:26" ht="26.25" customHeight="1">
      <c r="A4" s="2684" t="s">
        <v>37</v>
      </c>
      <c r="B4" s="2685"/>
      <c r="C4" s="2685"/>
      <c r="D4" s="2685"/>
      <c r="E4" s="2685"/>
      <c r="F4" s="2686"/>
      <c r="G4" s="29">
        <f t="shared" ref="G4:H4" si="0">SUM(G6+G110+G120+G156+G167+G365+G367)</f>
        <v>1831214498</v>
      </c>
      <c r="H4" s="29">
        <f t="shared" si="0"/>
        <v>1790788608</v>
      </c>
      <c r="I4" s="35">
        <f t="shared" ref="I4:I7" si="1">H4-G4</f>
        <v>-40425890</v>
      </c>
      <c r="J4" s="42">
        <f t="shared" ref="J4:J7" si="2">I4/G4</f>
        <v>-2.207599931310723E-2</v>
      </c>
      <c r="K4" s="45"/>
      <c r="L4" s="47"/>
      <c r="M4" s="47"/>
      <c r="N4" s="47"/>
      <c r="O4" s="52">
        <f>SUM(H4)</f>
        <v>1790788608</v>
      </c>
      <c r="P4" s="8"/>
      <c r="Q4" s="2565"/>
      <c r="R4" s="2565"/>
      <c r="S4" s="2565"/>
      <c r="T4" s="2565"/>
      <c r="U4" s="9"/>
      <c r="V4" s="9"/>
      <c r="W4" s="9"/>
      <c r="X4" s="9"/>
      <c r="Y4" s="9"/>
      <c r="Z4" s="9"/>
    </row>
    <row r="5" spans="1:26" ht="26.25" customHeight="1">
      <c r="A5" s="54" t="s">
        <v>51</v>
      </c>
      <c r="B5" s="56" t="s">
        <v>54</v>
      </c>
      <c r="C5" s="2687" t="s">
        <v>55</v>
      </c>
      <c r="D5" s="2577"/>
      <c r="E5" s="2577"/>
      <c r="F5" s="2578"/>
      <c r="G5" s="57">
        <f>G6+세출1!G110+세출1!G120</f>
        <v>790825948</v>
      </c>
      <c r="H5" s="57">
        <f>H6+세출1!H110+세출1!H120</f>
        <v>778488418</v>
      </c>
      <c r="I5" s="57">
        <f t="shared" si="1"/>
        <v>-12337530</v>
      </c>
      <c r="J5" s="63">
        <f t="shared" si="2"/>
        <v>-1.5600815870042747E-2</v>
      </c>
      <c r="K5" s="64"/>
      <c r="L5" s="66"/>
      <c r="M5" s="66"/>
      <c r="N5" s="68"/>
      <c r="O5" s="62">
        <f>O6+세출1!O110+세출1!O120</f>
        <v>778488418</v>
      </c>
      <c r="P5" s="8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6.25" customHeight="1">
      <c r="A6" s="75"/>
      <c r="B6" s="77"/>
      <c r="C6" s="79"/>
      <c r="D6" s="81" t="s">
        <v>59</v>
      </c>
      <c r="E6" s="2688" t="s">
        <v>55</v>
      </c>
      <c r="F6" s="2578"/>
      <c r="G6" s="57">
        <f t="shared" ref="G6:H6" si="3">G7+G53+G95+G99+G105</f>
        <v>692485050</v>
      </c>
      <c r="H6" s="57">
        <f t="shared" si="3"/>
        <v>676754850</v>
      </c>
      <c r="I6" s="57">
        <f t="shared" si="1"/>
        <v>-15730200</v>
      </c>
      <c r="J6" s="63">
        <f t="shared" si="2"/>
        <v>-2.2715580646831292E-2</v>
      </c>
      <c r="K6" s="64"/>
      <c r="L6" s="66"/>
      <c r="M6" s="66"/>
      <c r="N6" s="68"/>
      <c r="O6" s="95">
        <f>SUM(O7+O53+O95+O99+O105)</f>
        <v>676754850</v>
      </c>
      <c r="P6" s="8"/>
      <c r="Q6" s="8"/>
      <c r="R6" s="9"/>
      <c r="S6" s="9"/>
      <c r="T6" s="9"/>
      <c r="U6" s="9"/>
      <c r="V6" s="9"/>
      <c r="W6" s="9"/>
      <c r="X6" s="9"/>
      <c r="Y6" s="9"/>
      <c r="Z6" s="9"/>
    </row>
    <row r="7" spans="1:26" ht="26.25" customHeight="1">
      <c r="A7" s="75"/>
      <c r="B7" s="77"/>
      <c r="C7" s="100"/>
      <c r="D7" s="102"/>
      <c r="E7" s="104">
        <v>111</v>
      </c>
      <c r="F7" s="21" t="s">
        <v>63</v>
      </c>
      <c r="G7" s="73">
        <v>495605580</v>
      </c>
      <c r="H7" s="78">
        <f>O7</f>
        <v>490312200</v>
      </c>
      <c r="I7" s="78">
        <f t="shared" si="1"/>
        <v>-5293380</v>
      </c>
      <c r="J7" s="108">
        <f t="shared" si="2"/>
        <v>-1.0680630351256337E-2</v>
      </c>
      <c r="K7" s="2667" t="s">
        <v>64</v>
      </c>
      <c r="L7" s="2577"/>
      <c r="M7" s="2577"/>
      <c r="N7" s="2577"/>
      <c r="O7" s="115">
        <f>SUM(O8,O51)</f>
        <v>490312200</v>
      </c>
      <c r="P7" s="8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5.5" customHeight="1">
      <c r="A8" s="75"/>
      <c r="B8" s="77"/>
      <c r="C8" s="100"/>
      <c r="D8" s="117"/>
      <c r="E8" s="119"/>
      <c r="F8" s="117"/>
      <c r="G8" s="120"/>
      <c r="H8" s="120"/>
      <c r="I8" s="120"/>
      <c r="J8" s="97" t="s">
        <v>20</v>
      </c>
      <c r="K8" s="123"/>
      <c r="L8" s="126"/>
      <c r="M8" s="126"/>
      <c r="N8" s="126"/>
      <c r="O8" s="93">
        <f>SUM(O9:O50)</f>
        <v>472313140</v>
      </c>
      <c r="P8" s="8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5.5" customHeight="1">
      <c r="A9" s="75"/>
      <c r="B9" s="77"/>
      <c r="C9" s="100"/>
      <c r="D9" s="117"/>
      <c r="E9" s="119"/>
      <c r="F9" s="117"/>
      <c r="G9" s="120"/>
      <c r="H9" s="120"/>
      <c r="I9" s="120"/>
      <c r="J9" s="132"/>
      <c r="K9" s="133" t="s">
        <v>71</v>
      </c>
      <c r="L9" s="134"/>
      <c r="M9" s="135" t="s">
        <v>72</v>
      </c>
      <c r="N9" s="136" t="s">
        <v>73</v>
      </c>
      <c r="O9" s="138">
        <v>9301200</v>
      </c>
      <c r="P9" s="8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25.5" customHeight="1">
      <c r="A10" s="75"/>
      <c r="B10" s="77"/>
      <c r="C10" s="100"/>
      <c r="D10" s="117"/>
      <c r="E10" s="119"/>
      <c r="F10" s="117"/>
      <c r="G10" s="120"/>
      <c r="H10" s="120"/>
      <c r="I10" s="120"/>
      <c r="J10" s="132"/>
      <c r="K10" s="139" t="s">
        <v>75</v>
      </c>
      <c r="L10" s="141"/>
      <c r="M10" s="135" t="s">
        <v>76</v>
      </c>
      <c r="N10" s="136" t="s">
        <v>77</v>
      </c>
      <c r="O10" s="144">
        <v>29048400</v>
      </c>
      <c r="P10" s="8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25.5" customHeight="1">
      <c r="A11" s="75"/>
      <c r="B11" s="77"/>
      <c r="C11" s="146"/>
      <c r="D11" s="120"/>
      <c r="E11" s="147"/>
      <c r="F11" s="148"/>
      <c r="G11" s="150"/>
      <c r="H11" s="120"/>
      <c r="I11" s="120"/>
      <c r="J11" s="151"/>
      <c r="K11" s="139" t="s">
        <v>78</v>
      </c>
      <c r="L11" s="141"/>
      <c r="M11" s="152" t="s">
        <v>79</v>
      </c>
      <c r="N11" s="153" t="s">
        <v>82</v>
      </c>
      <c r="O11" s="144">
        <v>55029600</v>
      </c>
      <c r="P11" s="8"/>
      <c r="Q11" s="9"/>
      <c r="R11" s="9"/>
      <c r="S11" s="155"/>
      <c r="T11" s="9"/>
      <c r="U11" s="9"/>
      <c r="V11" s="9"/>
      <c r="W11" s="9"/>
      <c r="X11" s="9"/>
      <c r="Y11" s="9"/>
      <c r="Z11" s="9"/>
    </row>
    <row r="12" spans="1:26" ht="25.5" customHeight="1">
      <c r="A12" s="75"/>
      <c r="B12" s="77"/>
      <c r="C12" s="146"/>
      <c r="D12" s="120"/>
      <c r="E12" s="147"/>
      <c r="F12" s="148"/>
      <c r="G12" s="150"/>
      <c r="H12" s="120"/>
      <c r="I12" s="120"/>
      <c r="J12" s="151"/>
      <c r="K12" s="157" t="s">
        <v>83</v>
      </c>
      <c r="L12" s="158"/>
      <c r="M12" s="135" t="s">
        <v>84</v>
      </c>
      <c r="N12" s="136" t="s">
        <v>85</v>
      </c>
      <c r="O12" s="159">
        <v>6843600</v>
      </c>
      <c r="P12" s="8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5.5" customHeight="1">
      <c r="A13" s="75"/>
      <c r="B13" s="77"/>
      <c r="C13" s="146"/>
      <c r="D13" s="120"/>
      <c r="E13" s="147"/>
      <c r="F13" s="148"/>
      <c r="G13" s="150"/>
      <c r="H13" s="120"/>
      <c r="I13" s="120"/>
      <c r="J13" s="151"/>
      <c r="K13" s="139" t="s">
        <v>86</v>
      </c>
      <c r="L13" s="141"/>
      <c r="M13" s="161" t="s">
        <v>87</v>
      </c>
      <c r="N13" s="163" t="s">
        <v>88</v>
      </c>
      <c r="O13" s="144">
        <v>35078000</v>
      </c>
      <c r="P13" s="8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25.5" customHeight="1">
      <c r="A14" s="75"/>
      <c r="B14" s="77"/>
      <c r="C14" s="146"/>
      <c r="D14" s="120"/>
      <c r="E14" s="147"/>
      <c r="F14" s="148"/>
      <c r="G14" s="150"/>
      <c r="H14" s="120"/>
      <c r="I14" s="120"/>
      <c r="J14" s="151"/>
      <c r="K14" s="157" t="s">
        <v>90</v>
      </c>
      <c r="L14" s="158"/>
      <c r="M14" s="161" t="s">
        <v>91</v>
      </c>
      <c r="N14" s="136" t="s">
        <v>92</v>
      </c>
      <c r="O14" s="159">
        <v>24793300</v>
      </c>
      <c r="P14" s="8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5.5" customHeight="1">
      <c r="A15" s="75"/>
      <c r="B15" s="77"/>
      <c r="C15" s="146"/>
      <c r="D15" s="120"/>
      <c r="E15" s="147"/>
      <c r="F15" s="148"/>
      <c r="G15" s="150"/>
      <c r="H15" s="120"/>
      <c r="I15" s="120"/>
      <c r="J15" s="151"/>
      <c r="K15" s="133" t="s">
        <v>94</v>
      </c>
      <c r="L15" s="134"/>
      <c r="M15" s="135" t="s">
        <v>95</v>
      </c>
      <c r="N15" s="167" t="s">
        <v>92</v>
      </c>
      <c r="O15" s="138">
        <v>22332800</v>
      </c>
      <c r="P15" s="8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25.5" customHeight="1">
      <c r="A16" s="75"/>
      <c r="B16" s="77"/>
      <c r="C16" s="146"/>
      <c r="D16" s="120"/>
      <c r="E16" s="147"/>
      <c r="F16" s="148"/>
      <c r="G16" s="150"/>
      <c r="H16" s="120"/>
      <c r="I16" s="120"/>
      <c r="J16" s="151"/>
      <c r="K16" s="139" t="s">
        <v>97</v>
      </c>
      <c r="L16" s="141"/>
      <c r="M16" s="161" t="s">
        <v>98</v>
      </c>
      <c r="N16" s="163">
        <v>1</v>
      </c>
      <c r="O16" s="144">
        <v>3267000</v>
      </c>
      <c r="P16" s="8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25.5" customHeight="1">
      <c r="A17" s="75"/>
      <c r="B17" s="77"/>
      <c r="C17" s="146"/>
      <c r="D17" s="120"/>
      <c r="E17" s="147"/>
      <c r="F17" s="148"/>
      <c r="G17" s="150"/>
      <c r="H17" s="120"/>
      <c r="I17" s="120"/>
      <c r="J17" s="151"/>
      <c r="K17" s="157" t="s">
        <v>99</v>
      </c>
      <c r="L17" s="158"/>
      <c r="M17" s="135" t="s">
        <v>100</v>
      </c>
      <c r="N17" s="136" t="s">
        <v>101</v>
      </c>
      <c r="O17" s="159">
        <v>15600500</v>
      </c>
      <c r="P17" s="8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25.5" customHeight="1">
      <c r="A18" s="75"/>
      <c r="B18" s="77"/>
      <c r="C18" s="146"/>
      <c r="D18" s="120"/>
      <c r="E18" s="147"/>
      <c r="F18" s="148"/>
      <c r="G18" s="150"/>
      <c r="H18" s="120"/>
      <c r="I18" s="120"/>
      <c r="J18" s="151"/>
      <c r="K18" s="139" t="s">
        <v>94</v>
      </c>
      <c r="L18" s="141"/>
      <c r="M18" s="161" t="s">
        <v>95</v>
      </c>
      <c r="N18" s="136">
        <v>4</v>
      </c>
      <c r="O18" s="144">
        <v>12761600</v>
      </c>
      <c r="P18" s="8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25.5" customHeight="1">
      <c r="A19" s="75"/>
      <c r="B19" s="77"/>
      <c r="C19" s="146"/>
      <c r="D19" s="120"/>
      <c r="E19" s="147"/>
      <c r="F19" s="148"/>
      <c r="G19" s="150"/>
      <c r="H19" s="120"/>
      <c r="I19" s="120"/>
      <c r="J19" s="151"/>
      <c r="K19" s="157" t="s">
        <v>99</v>
      </c>
      <c r="L19" s="158"/>
      <c r="M19" s="135" t="s">
        <v>100</v>
      </c>
      <c r="N19" s="167" t="s">
        <v>101</v>
      </c>
      <c r="O19" s="159">
        <v>15600500</v>
      </c>
      <c r="P19" s="8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25.5" customHeight="1">
      <c r="A20" s="75"/>
      <c r="B20" s="77"/>
      <c r="C20" s="146"/>
      <c r="D20" s="120"/>
      <c r="E20" s="147"/>
      <c r="F20" s="148"/>
      <c r="G20" s="150"/>
      <c r="H20" s="120"/>
      <c r="I20" s="120"/>
      <c r="J20" s="151"/>
      <c r="K20" s="139" t="s">
        <v>94</v>
      </c>
      <c r="L20" s="141"/>
      <c r="M20" s="161" t="s">
        <v>95</v>
      </c>
      <c r="N20" s="163" t="s">
        <v>92</v>
      </c>
      <c r="O20" s="144">
        <v>22332800</v>
      </c>
      <c r="P20" s="8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25.5" customHeight="1">
      <c r="A21" s="75"/>
      <c r="B21" s="77"/>
      <c r="C21" s="146"/>
      <c r="D21" s="120"/>
      <c r="E21" s="147"/>
      <c r="F21" s="148"/>
      <c r="G21" s="150"/>
      <c r="H21" s="120"/>
      <c r="I21" s="120"/>
      <c r="J21" s="151"/>
      <c r="K21" s="157" t="s">
        <v>105</v>
      </c>
      <c r="L21" s="158"/>
      <c r="M21" s="161" t="s">
        <v>106</v>
      </c>
      <c r="N21" s="136" t="s">
        <v>85</v>
      </c>
      <c r="O21" s="159">
        <v>5282000</v>
      </c>
      <c r="P21" s="8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25.5" customHeight="1">
      <c r="A22" s="75"/>
      <c r="B22" s="77"/>
      <c r="C22" s="146"/>
      <c r="D22" s="120"/>
      <c r="E22" s="147"/>
      <c r="F22" s="148"/>
      <c r="G22" s="120"/>
      <c r="H22" s="120"/>
      <c r="I22" s="120"/>
      <c r="J22" s="151"/>
      <c r="K22" s="133" t="s">
        <v>107</v>
      </c>
      <c r="L22" s="134"/>
      <c r="M22" s="135" t="s">
        <v>108</v>
      </c>
      <c r="N22" s="167" t="s">
        <v>85</v>
      </c>
      <c r="O22" s="138">
        <v>5098600</v>
      </c>
      <c r="P22" s="8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25.5" customHeight="1">
      <c r="A23" s="75"/>
      <c r="B23" s="77"/>
      <c r="C23" s="146"/>
      <c r="D23" s="120"/>
      <c r="E23" s="147"/>
      <c r="F23" s="148"/>
      <c r="G23" s="120"/>
      <c r="H23" s="120"/>
      <c r="I23" s="120"/>
      <c r="J23" s="151"/>
      <c r="K23" s="139" t="s">
        <v>105</v>
      </c>
      <c r="L23" s="141"/>
      <c r="M23" s="161" t="s">
        <v>106</v>
      </c>
      <c r="N23" s="163" t="s">
        <v>110</v>
      </c>
      <c r="O23" s="144">
        <v>2641000</v>
      </c>
      <c r="P23" s="8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25.5" customHeight="1">
      <c r="A24" s="75"/>
      <c r="B24" s="77"/>
      <c r="C24" s="146"/>
      <c r="D24" s="120"/>
      <c r="E24" s="147"/>
      <c r="F24" s="148"/>
      <c r="G24" s="120"/>
      <c r="H24" s="120"/>
      <c r="I24" s="120"/>
      <c r="J24" s="151"/>
      <c r="K24" s="157" t="s">
        <v>111</v>
      </c>
      <c r="L24" s="158"/>
      <c r="M24" s="135" t="s">
        <v>112</v>
      </c>
      <c r="N24" s="136" t="s">
        <v>113</v>
      </c>
      <c r="O24" s="159">
        <v>17122400</v>
      </c>
      <c r="P24" s="8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25.5" customHeight="1">
      <c r="A25" s="75"/>
      <c r="B25" s="77"/>
      <c r="C25" s="146"/>
      <c r="D25" s="120"/>
      <c r="E25" s="147"/>
      <c r="F25" s="148"/>
      <c r="G25" s="120"/>
      <c r="H25" s="120"/>
      <c r="I25" s="120"/>
      <c r="J25" s="151"/>
      <c r="K25" s="139" t="s">
        <v>114</v>
      </c>
      <c r="L25" s="141"/>
      <c r="M25" s="161" t="s">
        <v>115</v>
      </c>
      <c r="N25" s="136">
        <v>3</v>
      </c>
      <c r="O25" s="144">
        <v>6540600</v>
      </c>
      <c r="P25" s="8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25.5" customHeight="1">
      <c r="A26" s="75"/>
      <c r="B26" s="77"/>
      <c r="C26" s="146"/>
      <c r="D26" s="120"/>
      <c r="E26" s="147"/>
      <c r="F26" s="148"/>
      <c r="G26" s="120"/>
      <c r="H26" s="120"/>
      <c r="I26" s="120"/>
      <c r="J26" s="151"/>
      <c r="K26" s="139" t="s">
        <v>116</v>
      </c>
      <c r="L26" s="141"/>
      <c r="M26" s="161" t="s">
        <v>117</v>
      </c>
      <c r="N26" s="153" t="s">
        <v>85</v>
      </c>
      <c r="O26" s="159">
        <v>6822600</v>
      </c>
      <c r="P26" s="8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25.5" customHeight="1">
      <c r="A27" s="75"/>
      <c r="B27" s="77"/>
      <c r="C27" s="146"/>
      <c r="D27" s="120"/>
      <c r="E27" s="147"/>
      <c r="F27" s="148"/>
      <c r="G27" s="120"/>
      <c r="H27" s="120"/>
      <c r="I27" s="120"/>
      <c r="J27" s="151"/>
      <c r="K27" s="157" t="s">
        <v>119</v>
      </c>
      <c r="L27" s="158"/>
      <c r="M27" s="161" t="s">
        <v>120</v>
      </c>
      <c r="N27" s="136" t="s">
        <v>121</v>
      </c>
      <c r="O27" s="138">
        <v>9287600</v>
      </c>
      <c r="P27" s="8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25.5" customHeight="1">
      <c r="A28" s="75"/>
      <c r="B28" s="77"/>
      <c r="C28" s="146"/>
      <c r="D28" s="120"/>
      <c r="E28" s="147"/>
      <c r="F28" s="148"/>
      <c r="G28" s="120"/>
      <c r="H28" s="120"/>
      <c r="I28" s="120"/>
      <c r="J28" s="151"/>
      <c r="K28" s="133" t="s">
        <v>122</v>
      </c>
      <c r="L28" s="134"/>
      <c r="M28" s="161" t="s">
        <v>123</v>
      </c>
      <c r="N28" s="153" t="s">
        <v>73</v>
      </c>
      <c r="O28" s="138">
        <v>7143900</v>
      </c>
      <c r="P28" s="8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5.5" customHeight="1">
      <c r="A29" s="75"/>
      <c r="B29" s="77"/>
      <c r="C29" s="146"/>
      <c r="D29" s="120"/>
      <c r="E29" s="147"/>
      <c r="F29" s="148"/>
      <c r="G29" s="120"/>
      <c r="H29" s="120"/>
      <c r="I29" s="120"/>
      <c r="J29" s="151"/>
      <c r="K29" s="190" t="s">
        <v>125</v>
      </c>
      <c r="L29" s="191"/>
      <c r="M29" s="161" t="s">
        <v>126</v>
      </c>
      <c r="N29" s="163" t="s">
        <v>92</v>
      </c>
      <c r="O29" s="193">
        <v>15834000</v>
      </c>
      <c r="P29" s="8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28.5" customHeight="1">
      <c r="A30" s="75"/>
      <c r="B30" s="77"/>
      <c r="C30" s="146"/>
      <c r="D30" s="120"/>
      <c r="E30" s="147"/>
      <c r="F30" s="148"/>
      <c r="G30" s="120"/>
      <c r="H30" s="120"/>
      <c r="I30" s="120"/>
      <c r="J30" s="198"/>
      <c r="K30" s="199" t="s">
        <v>111</v>
      </c>
      <c r="L30" s="201"/>
      <c r="M30" s="135" t="s">
        <v>130</v>
      </c>
      <c r="N30" s="136" t="s">
        <v>110</v>
      </c>
      <c r="O30" s="159">
        <v>1933180</v>
      </c>
      <c r="P30" s="8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28.5" customHeight="1">
      <c r="A31" s="75"/>
      <c r="B31" s="77"/>
      <c r="C31" s="146"/>
      <c r="D31" s="120"/>
      <c r="E31" s="147"/>
      <c r="F31" s="148"/>
      <c r="G31" s="120"/>
      <c r="H31" s="120"/>
      <c r="I31" s="120"/>
      <c r="J31" s="204"/>
      <c r="K31" s="199" t="s">
        <v>111</v>
      </c>
      <c r="L31" s="201"/>
      <c r="M31" s="135" t="s">
        <v>112</v>
      </c>
      <c r="N31" s="136" t="s">
        <v>121</v>
      </c>
      <c r="O31" s="159">
        <v>8561200</v>
      </c>
      <c r="P31" s="8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28.5" customHeight="1">
      <c r="A32" s="75"/>
      <c r="B32" s="77"/>
      <c r="C32" s="146"/>
      <c r="D32" s="120"/>
      <c r="E32" s="147"/>
      <c r="F32" s="148"/>
      <c r="G32" s="120"/>
      <c r="H32" s="120"/>
      <c r="I32" s="120"/>
      <c r="J32" s="198"/>
      <c r="K32" s="207" t="s">
        <v>114</v>
      </c>
      <c r="L32" s="208"/>
      <c r="M32" s="161" t="s">
        <v>115</v>
      </c>
      <c r="N32" s="163" t="s">
        <v>101</v>
      </c>
      <c r="O32" s="144">
        <v>10901000</v>
      </c>
      <c r="P32" s="8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28.5" customHeight="1">
      <c r="A33" s="75"/>
      <c r="B33" s="77"/>
      <c r="C33" s="146"/>
      <c r="D33" s="120"/>
      <c r="E33" s="147"/>
      <c r="F33" s="148"/>
      <c r="G33" s="120"/>
      <c r="H33" s="120"/>
      <c r="I33" s="120"/>
      <c r="J33" s="198"/>
      <c r="K33" s="199" t="s">
        <v>133</v>
      </c>
      <c r="L33" s="201"/>
      <c r="M33" s="135" t="s">
        <v>134</v>
      </c>
      <c r="N33" s="136" t="s">
        <v>110</v>
      </c>
      <c r="O33" s="159">
        <v>2004990</v>
      </c>
      <c r="P33" s="8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28.5" customHeight="1">
      <c r="A34" s="75"/>
      <c r="B34" s="77"/>
      <c r="C34" s="146"/>
      <c r="D34" s="120"/>
      <c r="E34" s="147"/>
      <c r="F34" s="148"/>
      <c r="G34" s="120"/>
      <c r="H34" s="120"/>
      <c r="I34" s="120"/>
      <c r="J34" s="198"/>
      <c r="K34" s="207" t="s">
        <v>133</v>
      </c>
      <c r="L34" s="208"/>
      <c r="M34" s="161" t="s">
        <v>135</v>
      </c>
      <c r="N34" s="163" t="s">
        <v>77</v>
      </c>
      <c r="O34" s="144">
        <v>19978200</v>
      </c>
      <c r="P34" s="8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28.5" customHeight="1">
      <c r="A35" s="75"/>
      <c r="B35" s="77"/>
      <c r="C35" s="146"/>
      <c r="D35" s="120"/>
      <c r="E35" s="147"/>
      <c r="F35" s="148"/>
      <c r="G35" s="120"/>
      <c r="H35" s="120"/>
      <c r="I35" s="120"/>
      <c r="J35" s="198"/>
      <c r="K35" s="199" t="s">
        <v>133</v>
      </c>
      <c r="L35" s="201"/>
      <c r="M35" s="135" t="s">
        <v>135</v>
      </c>
      <c r="N35" s="136" t="s">
        <v>121</v>
      </c>
      <c r="O35" s="159">
        <v>8879200</v>
      </c>
      <c r="P35" s="8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28.5" customHeight="1">
      <c r="A36" s="75"/>
      <c r="B36" s="77"/>
      <c r="C36" s="146"/>
      <c r="D36" s="120"/>
      <c r="E36" s="147"/>
      <c r="F36" s="148"/>
      <c r="G36" s="120"/>
      <c r="H36" s="120"/>
      <c r="I36" s="120"/>
      <c r="J36" s="204"/>
      <c r="K36" s="212" t="s">
        <v>111</v>
      </c>
      <c r="L36" s="213"/>
      <c r="M36" s="214" t="s">
        <v>138</v>
      </c>
      <c r="N36" s="167" t="s">
        <v>110</v>
      </c>
      <c r="O36" s="138">
        <v>1141500</v>
      </c>
      <c r="P36" s="8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28.5" customHeight="1">
      <c r="A37" s="75"/>
      <c r="B37" s="77"/>
      <c r="C37" s="146"/>
      <c r="D37" s="120"/>
      <c r="E37" s="147"/>
      <c r="F37" s="148"/>
      <c r="G37" s="120"/>
      <c r="H37" s="120"/>
      <c r="I37" s="120"/>
      <c r="J37" s="204"/>
      <c r="K37" s="207" t="s">
        <v>111</v>
      </c>
      <c r="L37" s="208"/>
      <c r="M37" s="161" t="s">
        <v>112</v>
      </c>
      <c r="N37" s="163" t="s">
        <v>113</v>
      </c>
      <c r="O37" s="144">
        <v>17122400</v>
      </c>
      <c r="P37" s="8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28.5" customHeight="1">
      <c r="A38" s="75"/>
      <c r="B38" s="77"/>
      <c r="C38" s="146"/>
      <c r="D38" s="120"/>
      <c r="E38" s="147"/>
      <c r="F38" s="148"/>
      <c r="G38" s="120"/>
      <c r="H38" s="120"/>
      <c r="I38" s="120"/>
      <c r="J38" s="204"/>
      <c r="K38" s="199" t="s">
        <v>133</v>
      </c>
      <c r="L38" s="201"/>
      <c r="M38" s="135" t="s">
        <v>135</v>
      </c>
      <c r="N38" s="136" t="s">
        <v>121</v>
      </c>
      <c r="O38" s="159">
        <v>8879200</v>
      </c>
      <c r="P38" s="8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28.5" customHeight="1">
      <c r="A39" s="75"/>
      <c r="B39" s="77"/>
      <c r="C39" s="146"/>
      <c r="D39" s="120"/>
      <c r="E39" s="147"/>
      <c r="F39" s="148"/>
      <c r="G39" s="120"/>
      <c r="H39" s="120"/>
      <c r="I39" s="120"/>
      <c r="J39" s="204"/>
      <c r="K39" s="207" t="s">
        <v>125</v>
      </c>
      <c r="L39" s="208"/>
      <c r="M39" s="161" t="s">
        <v>126</v>
      </c>
      <c r="N39" s="163" t="s">
        <v>121</v>
      </c>
      <c r="O39" s="144">
        <v>9048000</v>
      </c>
      <c r="P39" s="8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28.5" customHeight="1">
      <c r="A40" s="75"/>
      <c r="B40" s="77"/>
      <c r="C40" s="146"/>
      <c r="D40" s="120"/>
      <c r="E40" s="147"/>
      <c r="F40" s="148"/>
      <c r="G40" s="120"/>
      <c r="H40" s="120"/>
      <c r="I40" s="120"/>
      <c r="J40" s="204"/>
      <c r="K40" s="207" t="s">
        <v>114</v>
      </c>
      <c r="L40" s="208"/>
      <c r="M40" s="161" t="s">
        <v>115</v>
      </c>
      <c r="N40" s="222" t="s">
        <v>142</v>
      </c>
      <c r="O40" s="144">
        <v>10901000</v>
      </c>
      <c r="P40" s="8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28.5" customHeight="1">
      <c r="A41" s="75"/>
      <c r="B41" s="77"/>
      <c r="C41" s="146"/>
      <c r="D41" s="120"/>
      <c r="E41" s="147"/>
      <c r="F41" s="148"/>
      <c r="G41" s="120"/>
      <c r="H41" s="120"/>
      <c r="I41" s="120"/>
      <c r="J41" s="204"/>
      <c r="K41" s="207" t="s">
        <v>94</v>
      </c>
      <c r="L41" s="208"/>
      <c r="M41" s="161">
        <v>3084060</v>
      </c>
      <c r="N41" s="222">
        <v>1</v>
      </c>
      <c r="O41" s="144">
        <v>3084060</v>
      </c>
      <c r="P41" s="8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28.5" customHeight="1">
      <c r="A42" s="75"/>
      <c r="B42" s="77"/>
      <c r="C42" s="146"/>
      <c r="D42" s="120"/>
      <c r="E42" s="147"/>
      <c r="F42" s="148"/>
      <c r="G42" s="120"/>
      <c r="H42" s="120"/>
      <c r="I42" s="120"/>
      <c r="J42" s="204"/>
      <c r="K42" s="207" t="s">
        <v>94</v>
      </c>
      <c r="L42" s="208"/>
      <c r="M42" s="161">
        <v>3190400</v>
      </c>
      <c r="N42" s="222">
        <v>1</v>
      </c>
      <c r="O42" s="144">
        <v>3190400</v>
      </c>
      <c r="P42" s="8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28.5" customHeight="1">
      <c r="A43" s="75"/>
      <c r="B43" s="77"/>
      <c r="C43" s="146"/>
      <c r="D43" s="120"/>
      <c r="E43" s="147"/>
      <c r="F43" s="148"/>
      <c r="G43" s="120"/>
      <c r="H43" s="120"/>
      <c r="I43" s="120"/>
      <c r="J43" s="204"/>
      <c r="K43" s="207" t="s">
        <v>97</v>
      </c>
      <c r="L43" s="208"/>
      <c r="M43" s="161">
        <v>3267000</v>
      </c>
      <c r="N43" s="222">
        <v>2</v>
      </c>
      <c r="O43" s="144">
        <v>6534000</v>
      </c>
      <c r="P43" s="8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28.5" customHeight="1">
      <c r="A44" s="75"/>
      <c r="B44" s="77"/>
      <c r="C44" s="146"/>
      <c r="D44" s="120"/>
      <c r="E44" s="147"/>
      <c r="F44" s="148"/>
      <c r="G44" s="120"/>
      <c r="H44" s="120"/>
      <c r="I44" s="120"/>
      <c r="J44" s="204"/>
      <c r="K44" s="207" t="s">
        <v>146</v>
      </c>
      <c r="L44" s="208"/>
      <c r="M44" s="161">
        <v>2754330</v>
      </c>
      <c r="N44" s="222">
        <v>1</v>
      </c>
      <c r="O44" s="144">
        <v>2754330</v>
      </c>
      <c r="P44" s="8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28.5" customHeight="1">
      <c r="A45" s="75"/>
      <c r="B45" s="77"/>
      <c r="C45" s="146"/>
      <c r="D45" s="120"/>
      <c r="E45" s="147"/>
      <c r="F45" s="148"/>
      <c r="G45" s="120"/>
      <c r="H45" s="120"/>
      <c r="I45" s="120"/>
      <c r="J45" s="204"/>
      <c r="K45" s="207" t="s">
        <v>147</v>
      </c>
      <c r="L45" s="208"/>
      <c r="M45" s="161">
        <v>2943000</v>
      </c>
      <c r="N45" s="222">
        <v>3</v>
      </c>
      <c r="O45" s="144">
        <v>8829000</v>
      </c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28.5" customHeight="1">
      <c r="A46" s="75"/>
      <c r="B46" s="77"/>
      <c r="C46" s="146"/>
      <c r="D46" s="120"/>
      <c r="E46" s="147"/>
      <c r="F46" s="148"/>
      <c r="G46" s="120"/>
      <c r="H46" s="120"/>
      <c r="I46" s="120"/>
      <c r="J46" s="204"/>
      <c r="K46" s="207" t="s">
        <v>149</v>
      </c>
      <c r="L46" s="208"/>
      <c r="M46" s="161" t="s">
        <v>150</v>
      </c>
      <c r="N46" s="222" t="s">
        <v>151</v>
      </c>
      <c r="O46" s="144">
        <v>794820</v>
      </c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28.5" customHeight="1">
      <c r="A47" s="75"/>
      <c r="B47" s="77"/>
      <c r="C47" s="146"/>
      <c r="D47" s="120"/>
      <c r="E47" s="147"/>
      <c r="F47" s="148"/>
      <c r="G47" s="120"/>
      <c r="H47" s="120"/>
      <c r="I47" s="120"/>
      <c r="J47" s="204"/>
      <c r="K47" s="207" t="s">
        <v>152</v>
      </c>
      <c r="L47" s="208"/>
      <c r="M47" s="161" t="s">
        <v>153</v>
      </c>
      <c r="N47" s="222" t="s">
        <v>142</v>
      </c>
      <c r="O47" s="144">
        <v>12351000</v>
      </c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28.5" customHeight="1">
      <c r="A48" s="75"/>
      <c r="B48" s="77"/>
      <c r="C48" s="146"/>
      <c r="D48" s="120"/>
      <c r="E48" s="147"/>
      <c r="F48" s="148"/>
      <c r="G48" s="120"/>
      <c r="H48" s="120"/>
      <c r="I48" s="120"/>
      <c r="J48" s="204"/>
      <c r="K48" s="230" t="s">
        <v>111</v>
      </c>
      <c r="L48" s="232"/>
      <c r="M48" s="135">
        <v>1242760</v>
      </c>
      <c r="N48" s="234">
        <v>1</v>
      </c>
      <c r="O48" s="159">
        <v>1242760</v>
      </c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28.5" customHeight="1">
      <c r="A49" s="75"/>
      <c r="B49" s="77"/>
      <c r="C49" s="146"/>
      <c r="D49" s="120"/>
      <c r="E49" s="147"/>
      <c r="F49" s="148"/>
      <c r="G49" s="120"/>
      <c r="H49" s="120"/>
      <c r="I49" s="120"/>
      <c r="J49" s="204"/>
      <c r="K49" s="237" t="s">
        <v>111</v>
      </c>
      <c r="L49" s="238"/>
      <c r="M49" s="161">
        <v>2140300</v>
      </c>
      <c r="N49" s="222">
        <v>2</v>
      </c>
      <c r="O49" s="144">
        <v>4280600</v>
      </c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28.5" customHeight="1">
      <c r="A50" s="75"/>
      <c r="B50" s="77"/>
      <c r="C50" s="146"/>
      <c r="D50" s="120"/>
      <c r="E50" s="147"/>
      <c r="F50" s="148"/>
      <c r="G50" s="120"/>
      <c r="H50" s="120"/>
      <c r="I50" s="120"/>
      <c r="J50" s="204"/>
      <c r="K50" s="237" t="s">
        <v>111</v>
      </c>
      <c r="L50" s="238"/>
      <c r="M50" s="161">
        <v>2140300</v>
      </c>
      <c r="N50" s="222">
        <v>1</v>
      </c>
      <c r="O50" s="144">
        <v>2140300</v>
      </c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28.5" customHeight="1">
      <c r="A51" s="75"/>
      <c r="B51" s="77"/>
      <c r="C51" s="146"/>
      <c r="D51" s="120"/>
      <c r="E51" s="147"/>
      <c r="F51" s="148"/>
      <c r="G51" s="120"/>
      <c r="H51" s="120"/>
      <c r="I51" s="120"/>
      <c r="J51" s="97" t="s">
        <v>158</v>
      </c>
      <c r="K51" s="241" t="s">
        <v>160</v>
      </c>
      <c r="L51" s="238"/>
      <c r="M51" s="242"/>
      <c r="N51" s="243">
        <v>12</v>
      </c>
      <c r="O51" s="244">
        <v>17999060</v>
      </c>
      <c r="P51" s="8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9" customHeight="1">
      <c r="A52" s="245"/>
      <c r="B52" s="245"/>
      <c r="C52" s="245"/>
      <c r="D52" s="246"/>
      <c r="E52" s="248"/>
      <c r="F52" s="249"/>
      <c r="G52" s="246"/>
      <c r="H52" s="246"/>
      <c r="I52" s="246"/>
      <c r="J52" s="246"/>
      <c r="K52" s="250"/>
      <c r="L52" s="250"/>
      <c r="M52" s="250"/>
      <c r="N52" s="251"/>
      <c r="O52" s="246"/>
      <c r="P52" s="8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24" customHeight="1">
      <c r="A53" s="254" t="s">
        <v>51</v>
      </c>
      <c r="B53" s="256" t="s">
        <v>54</v>
      </c>
      <c r="C53" s="258">
        <v>11</v>
      </c>
      <c r="D53" s="259" t="s">
        <v>59</v>
      </c>
      <c r="E53" s="263">
        <v>112</v>
      </c>
      <c r="F53" s="259" t="s">
        <v>26</v>
      </c>
      <c r="G53" s="265">
        <v>83362110</v>
      </c>
      <c r="H53" s="267">
        <f>O53</f>
        <v>74783480</v>
      </c>
      <c r="I53" s="267">
        <f>H53-G53</f>
        <v>-8578630</v>
      </c>
      <c r="J53" s="270">
        <f>I53/G53</f>
        <v>-0.10290802380122097</v>
      </c>
      <c r="K53" s="2671" t="s">
        <v>164</v>
      </c>
      <c r="L53" s="2639"/>
      <c r="M53" s="2639"/>
      <c r="N53" s="2639"/>
      <c r="O53" s="276">
        <f>SUM(O54,O83,O84,O85,O93,O82)</f>
        <v>74783480</v>
      </c>
      <c r="P53" s="8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22.5" customHeight="1">
      <c r="A54" s="75"/>
      <c r="B54" s="77"/>
      <c r="C54" s="146"/>
      <c r="D54" s="120"/>
      <c r="E54" s="147"/>
      <c r="F54" s="148"/>
      <c r="G54" s="120"/>
      <c r="H54" s="120"/>
      <c r="I54" s="120"/>
      <c r="J54" s="97" t="s">
        <v>41</v>
      </c>
      <c r="K54" s="2689" t="s">
        <v>168</v>
      </c>
      <c r="L54" s="2577"/>
      <c r="M54" s="2577"/>
      <c r="N54" s="2577"/>
      <c r="O54" s="280">
        <f>SUM(O55:O81)</f>
        <v>48697380</v>
      </c>
      <c r="P54" s="8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8.75" customHeight="1">
      <c r="A55" s="75"/>
      <c r="B55" s="77"/>
      <c r="C55" s="146"/>
      <c r="D55" s="120"/>
      <c r="E55" s="147"/>
      <c r="F55" s="148"/>
      <c r="G55" s="120"/>
      <c r="H55" s="120"/>
      <c r="I55" s="120"/>
      <c r="J55" s="120"/>
      <c r="K55" s="282" t="s">
        <v>71</v>
      </c>
      <c r="L55" s="283"/>
      <c r="M55" s="214">
        <v>3100400</v>
      </c>
      <c r="N55" s="284">
        <v>0.6</v>
      </c>
      <c r="O55" s="287">
        <f t="shared" ref="O55:O81" si="4">ROUNDUP((M55*N55),-1)</f>
        <v>1860240</v>
      </c>
      <c r="P55" s="8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8.75" customHeight="1">
      <c r="A56" s="75"/>
      <c r="B56" s="77"/>
      <c r="C56" s="146"/>
      <c r="D56" s="120"/>
      <c r="E56" s="147"/>
      <c r="F56" s="148"/>
      <c r="G56" s="120"/>
      <c r="H56" s="120"/>
      <c r="I56" s="120"/>
      <c r="J56" s="120"/>
      <c r="K56" s="290" t="s">
        <v>75</v>
      </c>
      <c r="L56" s="291"/>
      <c r="M56" s="135">
        <v>3227600</v>
      </c>
      <c r="N56" s="294">
        <v>0.6</v>
      </c>
      <c r="O56" s="295">
        <f t="shared" si="4"/>
        <v>1936560</v>
      </c>
      <c r="P56" s="8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8.75" customHeight="1">
      <c r="A57" s="75"/>
      <c r="B57" s="77"/>
      <c r="C57" s="146"/>
      <c r="D57" s="120"/>
      <c r="E57" s="147"/>
      <c r="F57" s="148"/>
      <c r="G57" s="120"/>
      <c r="H57" s="120"/>
      <c r="I57" s="120"/>
      <c r="J57" s="120"/>
      <c r="K57" s="290" t="s">
        <v>78</v>
      </c>
      <c r="L57" s="299"/>
      <c r="M57" s="214">
        <v>4585800</v>
      </c>
      <c r="N57" s="294">
        <v>1.2</v>
      </c>
      <c r="O57" s="287">
        <f t="shared" si="4"/>
        <v>5502960</v>
      </c>
      <c r="P57" s="8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8.75" customHeight="1">
      <c r="A58" s="75"/>
      <c r="B58" s="77"/>
      <c r="C58" s="146"/>
      <c r="D58" s="120"/>
      <c r="E58" s="147"/>
      <c r="F58" s="148"/>
      <c r="G58" s="120"/>
      <c r="H58" s="120"/>
      <c r="I58" s="120"/>
      <c r="J58" s="300" t="s">
        <v>173</v>
      </c>
      <c r="K58" s="301" t="s">
        <v>83</v>
      </c>
      <c r="L58" s="7"/>
      <c r="M58" s="214">
        <v>3421800</v>
      </c>
      <c r="N58" s="308">
        <v>0.6</v>
      </c>
      <c r="O58" s="287">
        <f t="shared" si="4"/>
        <v>2053080</v>
      </c>
      <c r="P58" s="8"/>
      <c r="Q58" s="155" t="s">
        <v>176</v>
      </c>
      <c r="R58" s="9"/>
      <c r="S58" s="9"/>
      <c r="T58" s="9"/>
      <c r="U58" s="9"/>
      <c r="V58" s="9"/>
      <c r="W58" s="9"/>
      <c r="X58" s="9"/>
      <c r="Y58" s="9"/>
      <c r="Z58" s="9"/>
    </row>
    <row r="59" spans="1:26" ht="18.75" customHeight="1">
      <c r="A59" s="75"/>
      <c r="B59" s="77"/>
      <c r="C59" s="146"/>
      <c r="D59" s="120"/>
      <c r="E59" s="147"/>
      <c r="F59" s="148"/>
      <c r="G59" s="120"/>
      <c r="H59" s="120"/>
      <c r="I59" s="120"/>
      <c r="J59" s="300" t="s">
        <v>67</v>
      </c>
      <c r="K59" s="301" t="s">
        <v>86</v>
      </c>
      <c r="L59" s="7"/>
      <c r="M59" s="135">
        <v>3507800</v>
      </c>
      <c r="N59" s="308">
        <v>0.6</v>
      </c>
      <c r="O59" s="295">
        <f t="shared" si="4"/>
        <v>2104680</v>
      </c>
      <c r="P59" s="8"/>
      <c r="Q59" s="155">
        <v>4</v>
      </c>
      <c r="R59" s="9"/>
      <c r="S59" s="9"/>
      <c r="T59" s="9"/>
      <c r="U59" s="9"/>
      <c r="V59" s="9"/>
      <c r="W59" s="9"/>
      <c r="X59" s="9"/>
      <c r="Y59" s="9"/>
      <c r="Z59" s="9"/>
    </row>
    <row r="60" spans="1:26" ht="18.75" customHeight="1">
      <c r="A60" s="75"/>
      <c r="B60" s="77"/>
      <c r="C60" s="146"/>
      <c r="D60" s="120"/>
      <c r="E60" s="147"/>
      <c r="F60" s="148"/>
      <c r="G60" s="120"/>
      <c r="H60" s="120"/>
      <c r="I60" s="120"/>
      <c r="J60" s="300" t="s">
        <v>68</v>
      </c>
      <c r="K60" s="318" t="s">
        <v>90</v>
      </c>
      <c r="L60" s="299"/>
      <c r="M60" s="152">
        <v>3541900</v>
      </c>
      <c r="N60" s="319">
        <v>0.6</v>
      </c>
      <c r="O60" s="287">
        <f t="shared" si="4"/>
        <v>2125140</v>
      </c>
      <c r="P60" s="8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8.75" customHeight="1">
      <c r="A61" s="75"/>
      <c r="B61" s="77"/>
      <c r="C61" s="146"/>
      <c r="D61" s="120"/>
      <c r="E61" s="147"/>
      <c r="F61" s="148"/>
      <c r="G61" s="120"/>
      <c r="H61" s="120"/>
      <c r="I61" s="120"/>
      <c r="J61" s="300"/>
      <c r="K61" s="301" t="s">
        <v>94</v>
      </c>
      <c r="L61" s="7"/>
      <c r="M61" s="161">
        <v>3190400</v>
      </c>
      <c r="N61" s="308">
        <v>0.6</v>
      </c>
      <c r="O61" s="287">
        <f t="shared" si="4"/>
        <v>1914240</v>
      </c>
      <c r="P61" s="8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8.75" customHeight="1">
      <c r="A62" s="75"/>
      <c r="B62" s="77"/>
      <c r="C62" s="146"/>
      <c r="D62" s="120"/>
      <c r="E62" s="147"/>
      <c r="F62" s="148"/>
      <c r="G62" s="120"/>
      <c r="H62" s="120"/>
      <c r="I62" s="120"/>
      <c r="J62" s="300"/>
      <c r="K62" s="282" t="s">
        <v>99</v>
      </c>
      <c r="L62" s="283"/>
      <c r="M62" s="135">
        <v>3120100</v>
      </c>
      <c r="N62" s="284">
        <v>0.6</v>
      </c>
      <c r="O62" s="287">
        <f t="shared" si="4"/>
        <v>1872060</v>
      </c>
      <c r="P62" s="8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8.75" customHeight="1">
      <c r="A63" s="75"/>
      <c r="B63" s="77"/>
      <c r="C63" s="146"/>
      <c r="D63" s="120"/>
      <c r="E63" s="147"/>
      <c r="F63" s="148"/>
      <c r="G63" s="120"/>
      <c r="H63" s="120"/>
      <c r="I63" s="120"/>
      <c r="J63" s="300" t="s">
        <v>80</v>
      </c>
      <c r="K63" s="290" t="s">
        <v>94</v>
      </c>
      <c r="L63" s="291"/>
      <c r="M63" s="161">
        <v>3190400</v>
      </c>
      <c r="N63" s="294">
        <v>0.6</v>
      </c>
      <c r="O63" s="295">
        <f t="shared" si="4"/>
        <v>1914240</v>
      </c>
      <c r="P63" s="8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8.75" customHeight="1">
      <c r="A64" s="75"/>
      <c r="B64" s="77"/>
      <c r="C64" s="146"/>
      <c r="D64" s="120"/>
      <c r="E64" s="147"/>
      <c r="F64" s="148"/>
      <c r="G64" s="120"/>
      <c r="H64" s="120"/>
      <c r="I64" s="120"/>
      <c r="J64" s="300"/>
      <c r="K64" s="301" t="s">
        <v>99</v>
      </c>
      <c r="L64" s="7"/>
      <c r="M64" s="135">
        <v>3120100</v>
      </c>
      <c r="N64" s="308">
        <v>0.6</v>
      </c>
      <c r="O64" s="287">
        <f t="shared" si="4"/>
        <v>1872060</v>
      </c>
      <c r="P64" s="8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8.75" customHeight="1">
      <c r="A65" s="75"/>
      <c r="B65" s="77"/>
      <c r="C65" s="146"/>
      <c r="D65" s="120"/>
      <c r="E65" s="147"/>
      <c r="F65" s="148"/>
      <c r="G65" s="120"/>
      <c r="H65" s="120"/>
      <c r="I65" s="120"/>
      <c r="J65" s="300"/>
      <c r="K65" s="301" t="s">
        <v>94</v>
      </c>
      <c r="L65" s="7"/>
      <c r="M65" s="161">
        <v>3190400</v>
      </c>
      <c r="N65" s="308">
        <v>0.6</v>
      </c>
      <c r="O65" s="295">
        <f t="shared" si="4"/>
        <v>1914240</v>
      </c>
      <c r="P65" s="8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8.75" customHeight="1">
      <c r="A66" s="75"/>
      <c r="B66" s="77"/>
      <c r="C66" s="146"/>
      <c r="D66" s="120"/>
      <c r="E66" s="147"/>
      <c r="F66" s="148"/>
      <c r="G66" s="120"/>
      <c r="H66" s="120"/>
      <c r="I66" s="120"/>
      <c r="J66" s="300"/>
      <c r="K66" s="318" t="s">
        <v>105</v>
      </c>
      <c r="L66" s="299"/>
      <c r="M66" s="161">
        <v>2641000</v>
      </c>
      <c r="N66" s="319">
        <v>0.6</v>
      </c>
      <c r="O66" s="287">
        <f t="shared" si="4"/>
        <v>1584600</v>
      </c>
      <c r="P66" s="8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8.75" customHeight="1">
      <c r="A67" s="75"/>
      <c r="B67" s="77"/>
      <c r="C67" s="146"/>
      <c r="D67" s="120"/>
      <c r="E67" s="147"/>
      <c r="F67" s="148"/>
      <c r="G67" s="120"/>
      <c r="H67" s="120"/>
      <c r="I67" s="120"/>
      <c r="J67" s="300"/>
      <c r="K67" s="301" t="s">
        <v>107</v>
      </c>
      <c r="L67" s="7"/>
      <c r="M67" s="161">
        <v>2549300</v>
      </c>
      <c r="N67" s="308">
        <v>0.6</v>
      </c>
      <c r="O67" s="287">
        <f t="shared" si="4"/>
        <v>1529580</v>
      </c>
      <c r="P67" s="8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8.75" customHeight="1">
      <c r="A68" s="75"/>
      <c r="B68" s="77"/>
      <c r="C68" s="146"/>
      <c r="D68" s="120"/>
      <c r="E68" s="147"/>
      <c r="F68" s="148"/>
      <c r="G68" s="120"/>
      <c r="H68" s="120"/>
      <c r="I68" s="120"/>
      <c r="J68" s="300"/>
      <c r="K68" s="318" t="s">
        <v>111</v>
      </c>
      <c r="L68" s="332"/>
      <c r="M68" s="161">
        <v>2140300</v>
      </c>
      <c r="N68" s="319">
        <v>0.6</v>
      </c>
      <c r="O68" s="287">
        <f t="shared" si="4"/>
        <v>1284180</v>
      </c>
      <c r="P68" s="8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8.75" customHeight="1">
      <c r="A69" s="75"/>
      <c r="B69" s="77"/>
      <c r="C69" s="146"/>
      <c r="D69" s="120"/>
      <c r="E69" s="147"/>
      <c r="F69" s="148"/>
      <c r="G69" s="120"/>
      <c r="H69" s="120"/>
      <c r="I69" s="120"/>
      <c r="J69" s="300"/>
      <c r="K69" s="290" t="s">
        <v>114</v>
      </c>
      <c r="L69" s="332"/>
      <c r="M69" s="161">
        <v>2180300</v>
      </c>
      <c r="N69" s="319">
        <v>0.6</v>
      </c>
      <c r="O69" s="287">
        <f t="shared" si="4"/>
        <v>1308180</v>
      </c>
      <c r="P69" s="8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8.75" customHeight="1">
      <c r="A70" s="75"/>
      <c r="B70" s="77"/>
      <c r="C70" s="146"/>
      <c r="D70" s="120"/>
      <c r="E70" s="147"/>
      <c r="F70" s="148"/>
      <c r="G70" s="120"/>
      <c r="H70" s="120"/>
      <c r="I70" s="120"/>
      <c r="J70" s="300"/>
      <c r="K70" s="290" t="s">
        <v>116</v>
      </c>
      <c r="L70" s="332"/>
      <c r="M70" s="161">
        <v>3411300</v>
      </c>
      <c r="N70" s="294">
        <v>0.6</v>
      </c>
      <c r="O70" s="44">
        <f t="shared" si="4"/>
        <v>2046780</v>
      </c>
      <c r="P70" s="8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8.75" customHeight="1">
      <c r="A71" s="75"/>
      <c r="B71" s="77"/>
      <c r="C71" s="146"/>
      <c r="D71" s="120"/>
      <c r="E71" s="147"/>
      <c r="F71" s="148"/>
      <c r="G71" s="120"/>
      <c r="H71" s="120"/>
      <c r="I71" s="120"/>
      <c r="J71" s="338"/>
      <c r="K71" s="301" t="s">
        <v>119</v>
      </c>
      <c r="L71" s="291"/>
      <c r="M71" s="161">
        <v>2321900</v>
      </c>
      <c r="N71" s="308">
        <v>0.6</v>
      </c>
      <c r="O71" s="339">
        <f t="shared" si="4"/>
        <v>1393140</v>
      </c>
      <c r="P71" s="8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8.75" customHeight="1">
      <c r="A72" s="75"/>
      <c r="B72" s="77"/>
      <c r="C72" s="146"/>
      <c r="D72" s="120"/>
      <c r="E72" s="147"/>
      <c r="F72" s="148"/>
      <c r="G72" s="120"/>
      <c r="H72" s="120"/>
      <c r="I72" s="120"/>
      <c r="J72" s="300"/>
      <c r="K72" s="318" t="s">
        <v>122</v>
      </c>
      <c r="L72" s="341"/>
      <c r="M72" s="161">
        <v>2381300</v>
      </c>
      <c r="N72" s="319">
        <v>0.6</v>
      </c>
      <c r="O72" s="295">
        <f t="shared" si="4"/>
        <v>1428780</v>
      </c>
      <c r="P72" s="8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8.75" customHeight="1">
      <c r="A73" s="75"/>
      <c r="B73" s="77"/>
      <c r="C73" s="146"/>
      <c r="D73" s="120"/>
      <c r="E73" s="147"/>
      <c r="F73" s="148"/>
      <c r="G73" s="120"/>
      <c r="H73" s="120"/>
      <c r="I73" s="120"/>
      <c r="J73" s="338"/>
      <c r="K73" s="318" t="s">
        <v>125</v>
      </c>
      <c r="L73" s="332"/>
      <c r="M73" s="152">
        <v>2262000</v>
      </c>
      <c r="N73" s="319">
        <v>0.6</v>
      </c>
      <c r="O73" s="44">
        <f t="shared" si="4"/>
        <v>1357200</v>
      </c>
      <c r="P73" s="8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22.5" customHeight="1">
      <c r="A74" s="342"/>
      <c r="B74" s="129"/>
      <c r="C74" s="343"/>
      <c r="D74" s="117"/>
      <c r="E74" s="119"/>
      <c r="F74" s="117"/>
      <c r="G74" s="120"/>
      <c r="H74" s="120"/>
      <c r="I74" s="120"/>
      <c r="J74" s="344"/>
      <c r="K74" s="345" t="s">
        <v>114</v>
      </c>
      <c r="L74" s="238"/>
      <c r="M74" s="161">
        <v>2180200</v>
      </c>
      <c r="N74" s="294">
        <v>0.6</v>
      </c>
      <c r="O74" s="339">
        <f t="shared" si="4"/>
        <v>1308120</v>
      </c>
      <c r="P74" s="8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22.5" customHeight="1">
      <c r="A75" s="342"/>
      <c r="B75" s="129"/>
      <c r="C75" s="343"/>
      <c r="D75" s="117"/>
      <c r="E75" s="119"/>
      <c r="F75" s="117"/>
      <c r="G75" s="120"/>
      <c r="H75" s="120"/>
      <c r="I75" s="120"/>
      <c r="J75" s="344"/>
      <c r="K75" s="346" t="s">
        <v>133</v>
      </c>
      <c r="L75" s="347"/>
      <c r="M75" s="348">
        <v>2219800</v>
      </c>
      <c r="N75" s="350">
        <v>0.6</v>
      </c>
      <c r="O75" s="351">
        <f t="shared" si="4"/>
        <v>1331880</v>
      </c>
      <c r="P75" s="8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22.5" customHeight="1">
      <c r="A76" s="342"/>
      <c r="B76" s="129"/>
      <c r="C76" s="343"/>
      <c r="D76" s="117"/>
      <c r="E76" s="119"/>
      <c r="F76" s="117"/>
      <c r="G76" s="120"/>
      <c r="H76" s="120"/>
      <c r="I76" s="120"/>
      <c r="J76" s="344"/>
      <c r="K76" s="352" t="s">
        <v>111</v>
      </c>
      <c r="L76" s="353"/>
      <c r="M76" s="354">
        <v>2140300</v>
      </c>
      <c r="N76" s="355">
        <v>0.6</v>
      </c>
      <c r="O76" s="239">
        <f t="shared" si="4"/>
        <v>1284180</v>
      </c>
      <c r="P76" s="8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22.5" customHeight="1">
      <c r="A77" s="342"/>
      <c r="B77" s="129"/>
      <c r="C77" s="343"/>
      <c r="D77" s="117"/>
      <c r="E77" s="119"/>
      <c r="F77" s="117"/>
      <c r="G77" s="120"/>
      <c r="H77" s="120"/>
      <c r="I77" s="120"/>
      <c r="J77" s="344"/>
      <c r="K77" s="346" t="s">
        <v>125</v>
      </c>
      <c r="L77" s="347"/>
      <c r="M77" s="348">
        <v>2262000</v>
      </c>
      <c r="N77" s="350">
        <v>0.6</v>
      </c>
      <c r="O77" s="351">
        <f t="shared" si="4"/>
        <v>1357200</v>
      </c>
      <c r="P77" s="8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22.5" customHeight="1">
      <c r="A78" s="342"/>
      <c r="B78" s="129"/>
      <c r="C78" s="343"/>
      <c r="D78" s="117"/>
      <c r="E78" s="119"/>
      <c r="F78" s="117"/>
      <c r="G78" s="120"/>
      <c r="H78" s="120"/>
      <c r="I78" s="120"/>
      <c r="J78" s="344"/>
      <c r="K78" s="346" t="s">
        <v>114</v>
      </c>
      <c r="L78" s="347"/>
      <c r="M78" s="348">
        <v>2180200</v>
      </c>
      <c r="N78" s="350">
        <v>0.6</v>
      </c>
      <c r="O78" s="351">
        <f t="shared" si="4"/>
        <v>1308120</v>
      </c>
      <c r="P78" s="8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22.5" customHeight="1">
      <c r="A79" s="342"/>
      <c r="B79" s="129"/>
      <c r="C79" s="343"/>
      <c r="D79" s="117"/>
      <c r="E79" s="119"/>
      <c r="F79" s="117"/>
      <c r="G79" s="120"/>
      <c r="H79" s="120"/>
      <c r="I79" s="120"/>
      <c r="J79" s="344"/>
      <c r="K79" s="362" t="s">
        <v>152</v>
      </c>
      <c r="L79" s="353"/>
      <c r="M79" s="348">
        <v>2470200</v>
      </c>
      <c r="N79" s="350">
        <v>0.6</v>
      </c>
      <c r="O79" s="351">
        <f t="shared" si="4"/>
        <v>1482120</v>
      </c>
      <c r="P79" s="8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22.5" customHeight="1">
      <c r="A80" s="342"/>
      <c r="B80" s="129"/>
      <c r="C80" s="343"/>
      <c r="D80" s="117"/>
      <c r="E80" s="119"/>
      <c r="F80" s="117"/>
      <c r="G80" s="120"/>
      <c r="H80" s="120"/>
      <c r="I80" s="120"/>
      <c r="J80" s="344"/>
      <c r="K80" s="362" t="s">
        <v>94</v>
      </c>
      <c r="L80" s="353"/>
      <c r="M80" s="348">
        <v>3190400</v>
      </c>
      <c r="N80" s="350">
        <v>0.6</v>
      </c>
      <c r="O80" s="351">
        <f t="shared" si="4"/>
        <v>1914240</v>
      </c>
      <c r="P80" s="8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22.5" customHeight="1">
      <c r="A81" s="342"/>
      <c r="B81" s="129"/>
      <c r="C81" s="343"/>
      <c r="D81" s="117"/>
      <c r="E81" s="119"/>
      <c r="F81" s="117"/>
      <c r="G81" s="120"/>
      <c r="H81" s="120"/>
      <c r="I81" s="120"/>
      <c r="J81" s="344"/>
      <c r="K81" s="362" t="s">
        <v>146</v>
      </c>
      <c r="L81" s="353"/>
      <c r="M81" s="348">
        <v>2849300</v>
      </c>
      <c r="N81" s="350">
        <v>0.6</v>
      </c>
      <c r="O81" s="351">
        <f t="shared" si="4"/>
        <v>1709580</v>
      </c>
      <c r="P81" s="8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22.5" customHeight="1">
      <c r="A82" s="342"/>
      <c r="B82" s="129"/>
      <c r="C82" s="367"/>
      <c r="D82" s="117"/>
      <c r="E82" s="119"/>
      <c r="F82" s="117"/>
      <c r="G82" s="120"/>
      <c r="H82" s="120"/>
      <c r="I82" s="120"/>
      <c r="J82" s="368"/>
      <c r="K82" s="369" t="s">
        <v>43</v>
      </c>
      <c r="L82" s="353"/>
      <c r="M82" s="370">
        <v>11</v>
      </c>
      <c r="N82" s="371">
        <v>12</v>
      </c>
      <c r="O82" s="372">
        <v>6509420</v>
      </c>
      <c r="P82" s="8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22.5" customHeight="1">
      <c r="A83" s="75"/>
      <c r="B83" s="77"/>
      <c r="C83" s="77"/>
      <c r="D83" s="77"/>
      <c r="E83" s="77"/>
      <c r="F83" s="77"/>
      <c r="G83" s="77"/>
      <c r="H83" s="77"/>
      <c r="I83" s="77"/>
      <c r="J83" s="77"/>
      <c r="K83" s="373" t="s">
        <v>205</v>
      </c>
      <c r="L83" s="374" t="s">
        <v>206</v>
      </c>
      <c r="M83" s="375">
        <v>13</v>
      </c>
      <c r="N83" s="376">
        <v>12</v>
      </c>
      <c r="O83" s="377">
        <v>10780000</v>
      </c>
      <c r="P83" s="8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22.5" customHeight="1">
      <c r="A84" s="75"/>
      <c r="B84" s="77"/>
      <c r="C84" s="146"/>
      <c r="D84" s="120"/>
      <c r="E84" s="147"/>
      <c r="F84" s="148"/>
      <c r="G84" s="120"/>
      <c r="H84" s="120"/>
      <c r="I84" s="120"/>
      <c r="J84" s="101"/>
      <c r="K84" s="379" t="s">
        <v>46</v>
      </c>
      <c r="L84" s="347"/>
      <c r="M84" s="375">
        <v>14</v>
      </c>
      <c r="N84" s="380">
        <v>1</v>
      </c>
      <c r="O84" s="381">
        <v>600000</v>
      </c>
      <c r="P84" s="8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22.5" customHeight="1">
      <c r="A85" s="75"/>
      <c r="B85" s="77"/>
      <c r="C85" s="146"/>
      <c r="D85" s="120"/>
      <c r="E85" s="147"/>
      <c r="F85" s="148"/>
      <c r="G85" s="120"/>
      <c r="H85" s="120"/>
      <c r="I85" s="120"/>
      <c r="J85" s="101"/>
      <c r="K85" s="382" t="s">
        <v>44</v>
      </c>
      <c r="L85" s="383"/>
      <c r="M85" s="384"/>
      <c r="N85" s="385"/>
      <c r="O85" s="137">
        <f>SUM(O86:O92)</f>
        <v>4596680</v>
      </c>
      <c r="P85" s="8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22.5" customHeight="1">
      <c r="A86" s="75"/>
      <c r="B86" s="77"/>
      <c r="C86" s="146"/>
      <c r="D86" s="120"/>
      <c r="E86" s="147"/>
      <c r="F86" s="148"/>
      <c r="G86" s="120"/>
      <c r="H86" s="120"/>
      <c r="I86" s="120"/>
      <c r="J86" s="101"/>
      <c r="K86" s="386"/>
      <c r="L86" s="387">
        <v>50000</v>
      </c>
      <c r="M86" s="389">
        <v>1</v>
      </c>
      <c r="N86" s="390">
        <v>12</v>
      </c>
      <c r="O86" s="393">
        <f t="shared" ref="O86:O92" si="5">L86*M86*N86</f>
        <v>600000</v>
      </c>
      <c r="P86" s="8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22.5" customHeight="1">
      <c r="A87" s="75"/>
      <c r="B87" s="77"/>
      <c r="C87" s="146"/>
      <c r="D87" s="120"/>
      <c r="E87" s="147"/>
      <c r="F87" s="148"/>
      <c r="G87" s="120"/>
      <c r="H87" s="120"/>
      <c r="I87" s="120"/>
      <c r="J87" s="101"/>
      <c r="K87" s="394"/>
      <c r="L87" s="395">
        <v>50000</v>
      </c>
      <c r="M87" s="389">
        <v>1</v>
      </c>
      <c r="N87" s="390">
        <v>7</v>
      </c>
      <c r="O87" s="393">
        <f t="shared" si="5"/>
        <v>350000</v>
      </c>
      <c r="P87" s="8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22.5" customHeight="1">
      <c r="A88" s="75"/>
      <c r="B88" s="77"/>
      <c r="C88" s="146"/>
      <c r="D88" s="120"/>
      <c r="E88" s="147"/>
      <c r="F88" s="148"/>
      <c r="G88" s="120"/>
      <c r="H88" s="120"/>
      <c r="I88" s="120"/>
      <c r="J88" s="101"/>
      <c r="K88" s="394"/>
      <c r="L88" s="395">
        <v>50000</v>
      </c>
      <c r="M88" s="389">
        <v>1</v>
      </c>
      <c r="N88" s="390">
        <v>8</v>
      </c>
      <c r="O88" s="393">
        <f t="shared" si="5"/>
        <v>400000</v>
      </c>
      <c r="P88" s="8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22.5" customHeight="1">
      <c r="A89" s="75"/>
      <c r="B89" s="77"/>
      <c r="C89" s="146"/>
      <c r="D89" s="120"/>
      <c r="E89" s="147"/>
      <c r="F89" s="148"/>
      <c r="G89" s="120"/>
      <c r="H89" s="120"/>
      <c r="I89" s="120"/>
      <c r="J89" s="101"/>
      <c r="K89" s="394"/>
      <c r="L89" s="395">
        <v>50000</v>
      </c>
      <c r="M89" s="389">
        <v>1</v>
      </c>
      <c r="N89" s="390">
        <v>9</v>
      </c>
      <c r="O89" s="393">
        <f t="shared" si="5"/>
        <v>450000</v>
      </c>
      <c r="P89" s="8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22.5" customHeight="1">
      <c r="A90" s="75"/>
      <c r="B90" s="77"/>
      <c r="C90" s="146"/>
      <c r="D90" s="120"/>
      <c r="E90" s="147"/>
      <c r="F90" s="148"/>
      <c r="G90" s="120"/>
      <c r="H90" s="120"/>
      <c r="I90" s="120"/>
      <c r="J90" s="101"/>
      <c r="K90" s="394"/>
      <c r="L90" s="395">
        <v>48340</v>
      </c>
      <c r="M90" s="399">
        <v>2</v>
      </c>
      <c r="N90" s="401">
        <v>1</v>
      </c>
      <c r="O90" s="393">
        <f t="shared" si="5"/>
        <v>96680</v>
      </c>
      <c r="P90" s="8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22.5" customHeight="1">
      <c r="A91" s="75"/>
      <c r="B91" s="77"/>
      <c r="C91" s="146"/>
      <c r="D91" s="120"/>
      <c r="E91" s="147"/>
      <c r="F91" s="148"/>
      <c r="G91" s="120"/>
      <c r="H91" s="120"/>
      <c r="I91" s="120"/>
      <c r="J91" s="101"/>
      <c r="K91" s="394"/>
      <c r="L91" s="395">
        <v>50000</v>
      </c>
      <c r="M91" s="399">
        <v>2</v>
      </c>
      <c r="N91" s="401">
        <v>3</v>
      </c>
      <c r="O91" s="393">
        <f t="shared" si="5"/>
        <v>300000</v>
      </c>
      <c r="P91" s="8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22.5" customHeight="1">
      <c r="A92" s="75"/>
      <c r="B92" s="77"/>
      <c r="C92" s="146"/>
      <c r="D92" s="120"/>
      <c r="E92" s="147"/>
      <c r="F92" s="148"/>
      <c r="G92" s="120"/>
      <c r="H92" s="120"/>
      <c r="I92" s="120"/>
      <c r="J92" s="101"/>
      <c r="K92" s="394"/>
      <c r="L92" s="232">
        <v>100000</v>
      </c>
      <c r="M92" s="404">
        <v>2</v>
      </c>
      <c r="N92" s="405">
        <v>12</v>
      </c>
      <c r="O92" s="406">
        <f t="shared" si="5"/>
        <v>2400000</v>
      </c>
      <c r="P92" s="8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22.5" customHeight="1">
      <c r="A93" s="75"/>
      <c r="B93" s="77"/>
      <c r="C93" s="146"/>
      <c r="D93" s="120"/>
      <c r="E93" s="147"/>
      <c r="F93" s="148"/>
      <c r="G93" s="120"/>
      <c r="H93" s="120"/>
      <c r="I93" s="120"/>
      <c r="J93" s="101"/>
      <c r="K93" s="407" t="s">
        <v>45</v>
      </c>
      <c r="L93" s="408">
        <v>300000</v>
      </c>
      <c r="M93" s="409">
        <v>1</v>
      </c>
      <c r="N93" s="410">
        <v>12</v>
      </c>
      <c r="O93" s="413">
        <f>SUM(L93*M93*N93)</f>
        <v>3600000</v>
      </c>
      <c r="P93" s="8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22.5" customHeight="1">
      <c r="A94" s="75"/>
      <c r="B94" s="77"/>
      <c r="C94" s="146"/>
      <c r="D94" s="120"/>
      <c r="E94" s="417" t="s">
        <v>221</v>
      </c>
      <c r="F94" s="21" t="s">
        <v>222</v>
      </c>
      <c r="G94" s="78">
        <v>0</v>
      </c>
      <c r="H94" s="78">
        <v>0</v>
      </c>
      <c r="I94" s="78">
        <f t="shared" ref="I94:I95" si="6">H94-G94</f>
        <v>0</v>
      </c>
      <c r="J94" s="108">
        <v>0</v>
      </c>
      <c r="K94" s="420" t="s">
        <v>222</v>
      </c>
      <c r="L94" s="421"/>
      <c r="M94" s="409"/>
      <c r="N94" s="410"/>
      <c r="O94" s="44">
        <v>0</v>
      </c>
      <c r="P94" s="8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3" customHeight="1">
      <c r="A95" s="75"/>
      <c r="B95" s="77"/>
      <c r="C95" s="94"/>
      <c r="D95" s="148"/>
      <c r="E95" s="417" t="s">
        <v>226</v>
      </c>
      <c r="F95" s="424" t="s">
        <v>129</v>
      </c>
      <c r="G95" s="73">
        <v>49931490</v>
      </c>
      <c r="H95" s="78">
        <f>O95</f>
        <v>49750280</v>
      </c>
      <c r="I95" s="78">
        <f t="shared" si="6"/>
        <v>-181210</v>
      </c>
      <c r="J95" s="108">
        <f>I95/G95</f>
        <v>-3.6291726924231583E-3</v>
      </c>
      <c r="K95" s="160"/>
      <c r="L95" s="162"/>
      <c r="M95" s="91"/>
      <c r="N95" s="429"/>
      <c r="O95" s="430">
        <f>SUM(O96:O98)</f>
        <v>49750280</v>
      </c>
      <c r="P95" s="8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22.5" customHeight="1">
      <c r="A96" s="75"/>
      <c r="B96" s="77"/>
      <c r="C96" s="391"/>
      <c r="D96" s="148"/>
      <c r="E96" s="432"/>
      <c r="F96" s="434"/>
      <c r="G96" s="120"/>
      <c r="H96" s="120"/>
      <c r="I96" s="120"/>
      <c r="J96" s="101"/>
      <c r="K96" s="130" t="s">
        <v>240</v>
      </c>
      <c r="L96" s="436"/>
      <c r="M96" s="442">
        <f>O8+O53-O46</f>
        <v>546301800</v>
      </c>
      <c r="N96" s="443" t="s">
        <v>248</v>
      </c>
      <c r="O96" s="447">
        <f>ROUNDUP((M96/12),-1)+401360+518260+178360</f>
        <v>46623130</v>
      </c>
      <c r="P96" s="8"/>
      <c r="Q96" s="155" t="s">
        <v>249</v>
      </c>
      <c r="R96" s="9"/>
      <c r="S96" s="9"/>
      <c r="T96" s="9"/>
      <c r="U96" s="9"/>
      <c r="V96" s="9"/>
      <c r="W96" s="9"/>
      <c r="X96" s="9"/>
      <c r="Y96" s="9"/>
      <c r="Z96" s="9"/>
    </row>
    <row r="97" spans="1:26" ht="22.5" customHeight="1">
      <c r="A97" s="75"/>
      <c r="B97" s="77"/>
      <c r="C97" s="391"/>
      <c r="D97" s="148"/>
      <c r="E97" s="432"/>
      <c r="F97" s="434"/>
      <c r="G97" s="120"/>
      <c r="H97" s="120"/>
      <c r="I97" s="120"/>
      <c r="J97" s="101"/>
      <c r="K97" s="130" t="s">
        <v>251</v>
      </c>
      <c r="L97" s="436"/>
      <c r="M97" s="387">
        <f>O51</f>
        <v>17999060</v>
      </c>
      <c r="N97" s="443" t="s">
        <v>248</v>
      </c>
      <c r="O97" s="149">
        <f>ROUNDUP((M97/12),-1)+50390+51220+25610</f>
        <v>1627150</v>
      </c>
      <c r="P97" s="8"/>
      <c r="Q97" s="155">
        <v>25610</v>
      </c>
      <c r="R97" s="9"/>
      <c r="S97" s="9"/>
      <c r="T97" s="9"/>
      <c r="U97" s="9"/>
      <c r="V97" s="9"/>
      <c r="W97" s="9"/>
      <c r="X97" s="9"/>
      <c r="Y97" s="9"/>
      <c r="Z97" s="9"/>
    </row>
    <row r="98" spans="1:26" ht="22.5" customHeight="1">
      <c r="A98" s="75"/>
      <c r="B98" s="77"/>
      <c r="C98" s="391"/>
      <c r="D98" s="148"/>
      <c r="E98" s="432"/>
      <c r="F98" s="434"/>
      <c r="G98" s="120"/>
      <c r="H98" s="120"/>
      <c r="I98" s="120"/>
      <c r="J98" s="101"/>
      <c r="K98" s="130" t="s">
        <v>256</v>
      </c>
      <c r="L98" s="131"/>
      <c r="M98" s="457"/>
      <c r="N98" s="458" t="s">
        <v>258</v>
      </c>
      <c r="O98" s="459">
        <v>1500000</v>
      </c>
      <c r="P98" s="8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22.5" customHeight="1">
      <c r="A99" s="75"/>
      <c r="B99" s="77"/>
      <c r="C99" s="391"/>
      <c r="D99" s="148"/>
      <c r="E99" s="417" t="s">
        <v>260</v>
      </c>
      <c r="F99" s="424" t="s">
        <v>137</v>
      </c>
      <c r="G99" s="73">
        <v>63485870</v>
      </c>
      <c r="H99" s="78">
        <f>O99</f>
        <v>61808890</v>
      </c>
      <c r="I99" s="78">
        <f>H99-G99</f>
        <v>-1676980</v>
      </c>
      <c r="J99" s="108">
        <f>I99/G99</f>
        <v>-2.6415011718355596E-2</v>
      </c>
      <c r="K99" s="160"/>
      <c r="L99" s="162"/>
      <c r="M99" s="91"/>
      <c r="N99" s="429"/>
      <c r="O99" s="430">
        <f>SUM(O100:O104)</f>
        <v>61808890</v>
      </c>
      <c r="P99" s="8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22.5" customHeight="1">
      <c r="A100" s="75"/>
      <c r="B100" s="77"/>
      <c r="C100" s="391"/>
      <c r="D100" s="148"/>
      <c r="E100" s="471"/>
      <c r="F100" s="148"/>
      <c r="G100" s="120">
        <v>0</v>
      </c>
      <c r="H100" s="120"/>
      <c r="I100" s="120"/>
      <c r="J100" s="101"/>
      <c r="K100" s="130" t="s">
        <v>270</v>
      </c>
      <c r="L100" s="131"/>
      <c r="M100" s="387">
        <f>SUM(M96:M97)+31500000</f>
        <v>595800860</v>
      </c>
      <c r="N100" s="475">
        <v>4.4999999999999998E-2</v>
      </c>
      <c r="O100" s="477">
        <f>ROUNDUP((M100*N100),-1)</f>
        <v>26811040</v>
      </c>
      <c r="P100" s="478"/>
      <c r="Q100" s="480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22.5" customHeight="1">
      <c r="A101" s="75"/>
      <c r="B101" s="77"/>
      <c r="C101" s="391"/>
      <c r="D101" s="148"/>
      <c r="E101" s="471"/>
      <c r="F101" s="148"/>
      <c r="G101" s="120"/>
      <c r="H101" s="120"/>
      <c r="I101" s="120"/>
      <c r="J101" s="101"/>
      <c r="K101" s="130" t="s">
        <v>285</v>
      </c>
      <c r="L101" s="131"/>
      <c r="M101" s="387">
        <f>SUM(M100)</f>
        <v>595800860</v>
      </c>
      <c r="N101" s="485">
        <v>3.5450000000000002E-2</v>
      </c>
      <c r="O101" s="393">
        <f>ROUNDUP((M101*N101),-1)</f>
        <v>21121150</v>
      </c>
      <c r="P101" s="8"/>
      <c r="Q101" s="480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22.5" customHeight="1">
      <c r="A102" s="75"/>
      <c r="B102" s="77"/>
      <c r="C102" s="391"/>
      <c r="D102" s="148"/>
      <c r="E102" s="471"/>
      <c r="F102" s="148"/>
      <c r="G102" s="120"/>
      <c r="H102" s="120"/>
      <c r="I102" s="120"/>
      <c r="J102" s="101"/>
      <c r="K102" s="140" t="s">
        <v>294</v>
      </c>
      <c r="L102" s="131"/>
      <c r="M102" s="387">
        <f>SUM(O101)</f>
        <v>21121150</v>
      </c>
      <c r="N102" s="491" t="s">
        <v>299</v>
      </c>
      <c r="O102" s="393">
        <f>ROUNDUP(O101*(0.9082%/7.09%),-1)</f>
        <v>2705540</v>
      </c>
      <c r="P102" s="8"/>
      <c r="Q102" s="480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22.5" customHeight="1">
      <c r="A103" s="75"/>
      <c r="B103" s="77"/>
      <c r="C103" s="391"/>
      <c r="D103" s="148"/>
      <c r="E103" s="471"/>
      <c r="F103" s="148"/>
      <c r="G103" s="120"/>
      <c r="H103" s="120"/>
      <c r="I103" s="120"/>
      <c r="J103" s="101"/>
      <c r="K103" s="130" t="s">
        <v>303</v>
      </c>
      <c r="L103" s="131"/>
      <c r="M103" s="387">
        <f>SUM(M101)</f>
        <v>595800860</v>
      </c>
      <c r="N103" s="475">
        <v>1.15E-2</v>
      </c>
      <c r="O103" s="393">
        <f>ROUNDUP((M103*N103),-1)</f>
        <v>6851710</v>
      </c>
      <c r="P103" s="8"/>
      <c r="Q103" s="505">
        <v>5833900</v>
      </c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22.5" customHeight="1">
      <c r="A104" s="75"/>
      <c r="B104" s="77"/>
      <c r="C104" s="391"/>
      <c r="D104" s="148"/>
      <c r="E104" s="471"/>
      <c r="F104" s="148"/>
      <c r="G104" s="120"/>
      <c r="H104" s="120"/>
      <c r="I104" s="120"/>
      <c r="J104" s="101"/>
      <c r="K104" s="130" t="s">
        <v>305</v>
      </c>
      <c r="L104" s="131"/>
      <c r="M104" s="387">
        <f>SUM(M101)</f>
        <v>595800860</v>
      </c>
      <c r="N104" s="475">
        <v>7.6400000000000001E-3</v>
      </c>
      <c r="O104" s="393">
        <f>ROUNDUP((M104*N104),-1)-203970-28500</f>
        <v>4319450</v>
      </c>
      <c r="P104" s="8"/>
      <c r="Q104" s="505">
        <v>3674810</v>
      </c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22.5" customHeight="1">
      <c r="A105" s="75"/>
      <c r="B105" s="146"/>
      <c r="C105" s="391"/>
      <c r="D105" s="148"/>
      <c r="E105" s="417" t="s">
        <v>309</v>
      </c>
      <c r="F105" s="21" t="s">
        <v>141</v>
      </c>
      <c r="G105" s="78">
        <v>100000</v>
      </c>
      <c r="H105" s="78">
        <f>SUM(O105)</f>
        <v>100000</v>
      </c>
      <c r="I105" s="78">
        <f>H105-G105</f>
        <v>0</v>
      </c>
      <c r="J105" s="85">
        <f>I105/G105</f>
        <v>0</v>
      </c>
      <c r="K105" s="524"/>
      <c r="L105" s="40"/>
      <c r="M105" s="299"/>
      <c r="N105" s="181"/>
      <c r="O105" s="527">
        <f>SUM(O107)</f>
        <v>100000</v>
      </c>
      <c r="P105" s="8"/>
      <c r="Q105" s="505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22.5" customHeight="1">
      <c r="A106" s="75"/>
      <c r="B106" s="146"/>
      <c r="C106" s="391"/>
      <c r="D106" s="148"/>
      <c r="E106" s="471"/>
      <c r="F106" s="148"/>
      <c r="G106" s="120"/>
      <c r="H106" s="120"/>
      <c r="I106" s="120"/>
      <c r="J106" s="110"/>
      <c r="K106" s="530" t="s">
        <v>325</v>
      </c>
      <c r="L106" s="1"/>
      <c r="M106" s="283"/>
      <c r="N106" s="7"/>
      <c r="O106" s="532"/>
      <c r="P106" s="8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22.5" customHeight="1">
      <c r="A107" s="533"/>
      <c r="B107" s="534"/>
      <c r="C107" s="535"/>
      <c r="D107" s="536"/>
      <c r="E107" s="537"/>
      <c r="F107" s="536"/>
      <c r="G107" s="361"/>
      <c r="H107" s="361"/>
      <c r="I107" s="361"/>
      <c r="J107" s="539"/>
      <c r="K107" s="540" t="s">
        <v>337</v>
      </c>
      <c r="L107" s="541"/>
      <c r="M107" s="542">
        <v>100000</v>
      </c>
      <c r="N107" s="543">
        <v>1</v>
      </c>
      <c r="O107" s="545">
        <f>SUM(M107*N107)</f>
        <v>100000</v>
      </c>
      <c r="P107" s="8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7.25" customHeight="1">
      <c r="A108" s="2661" t="s">
        <v>4</v>
      </c>
      <c r="B108" s="2657"/>
      <c r="C108" s="2669" t="s">
        <v>6</v>
      </c>
      <c r="D108" s="2657"/>
      <c r="E108" s="2670" t="s">
        <v>8</v>
      </c>
      <c r="F108" s="2657"/>
      <c r="G108" s="13" t="s">
        <v>10</v>
      </c>
      <c r="H108" s="13" t="s">
        <v>13</v>
      </c>
      <c r="I108" s="2690" t="s">
        <v>15</v>
      </c>
      <c r="J108" s="2643"/>
      <c r="K108" s="2664" t="s">
        <v>352</v>
      </c>
      <c r="L108" s="2634"/>
      <c r="M108" s="2634"/>
      <c r="N108" s="2634"/>
      <c r="O108" s="2635"/>
      <c r="P108" s="8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7.25" customHeight="1">
      <c r="A109" s="2662"/>
      <c r="B109" s="2569"/>
      <c r="C109" s="2575"/>
      <c r="D109" s="2569"/>
      <c r="E109" s="2575"/>
      <c r="F109" s="2569"/>
      <c r="G109" s="20" t="s">
        <v>29</v>
      </c>
      <c r="H109" s="553" t="s">
        <v>30</v>
      </c>
      <c r="I109" s="21" t="s">
        <v>33</v>
      </c>
      <c r="J109" s="21" t="s">
        <v>35</v>
      </c>
      <c r="K109" s="2575"/>
      <c r="L109" s="2590"/>
      <c r="M109" s="2590"/>
      <c r="N109" s="2590"/>
      <c r="O109" s="2637"/>
      <c r="P109" s="8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6.5" customHeight="1">
      <c r="A110" s="557" t="s">
        <v>51</v>
      </c>
      <c r="B110" s="56" t="s">
        <v>54</v>
      </c>
      <c r="C110" s="56">
        <v>12</v>
      </c>
      <c r="D110" s="559" t="s">
        <v>155</v>
      </c>
      <c r="E110" s="2691" t="s">
        <v>53</v>
      </c>
      <c r="F110" s="2578"/>
      <c r="G110" s="57">
        <f t="shared" ref="G110:H110" si="7">G111+G113+G115</f>
        <v>12060000</v>
      </c>
      <c r="H110" s="57">
        <f t="shared" si="7"/>
        <v>12060000</v>
      </c>
      <c r="I110" s="57">
        <f t="shared" ref="I110:I111" si="8">H110-G110</f>
        <v>0</v>
      </c>
      <c r="J110" s="63">
        <f t="shared" ref="J110:J111" si="9">I110/G110</f>
        <v>0</v>
      </c>
      <c r="K110" s="2687"/>
      <c r="L110" s="2577"/>
      <c r="M110" s="2577"/>
      <c r="N110" s="2578"/>
      <c r="O110" s="95">
        <f>SUM(O111,O113,O115)</f>
        <v>12060000</v>
      </c>
      <c r="P110" s="8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20.25" customHeight="1">
      <c r="A111" s="566"/>
      <c r="B111" s="567"/>
      <c r="C111" s="568"/>
      <c r="D111" s="569"/>
      <c r="E111" s="570">
        <v>121</v>
      </c>
      <c r="F111" s="117" t="s">
        <v>156</v>
      </c>
      <c r="G111" s="120">
        <v>8500000</v>
      </c>
      <c r="H111" s="120">
        <f>O111</f>
        <v>8500000</v>
      </c>
      <c r="I111" s="120">
        <f t="shared" si="8"/>
        <v>0</v>
      </c>
      <c r="J111" s="110">
        <f t="shared" si="9"/>
        <v>0</v>
      </c>
      <c r="K111" s="1"/>
      <c r="L111" s="1"/>
      <c r="M111" s="7"/>
      <c r="N111" s="7"/>
      <c r="O111" s="413">
        <f>SUM(O112)</f>
        <v>8500000</v>
      </c>
      <c r="P111" s="8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27.75" customHeight="1">
      <c r="A112" s="272"/>
      <c r="B112" s="343"/>
      <c r="C112" s="568"/>
      <c r="D112" s="148"/>
      <c r="E112" s="577"/>
      <c r="F112" s="21"/>
      <c r="G112" s="78"/>
      <c r="H112" s="78"/>
      <c r="I112" s="78"/>
      <c r="J112" s="575"/>
      <c r="K112" s="581" t="s">
        <v>389</v>
      </c>
      <c r="L112" s="583"/>
      <c r="M112" s="584">
        <v>850000</v>
      </c>
      <c r="N112" s="585">
        <v>10</v>
      </c>
      <c r="O112" s="351">
        <f>SUM(M112*N112)</f>
        <v>8500000</v>
      </c>
      <c r="P112" s="8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20.25" customHeight="1">
      <c r="A113" s="272"/>
      <c r="B113" s="343"/>
      <c r="C113" s="568"/>
      <c r="D113" s="569"/>
      <c r="E113" s="589">
        <v>122</v>
      </c>
      <c r="F113" s="21" t="s">
        <v>162</v>
      </c>
      <c r="G113" s="78">
        <v>1500000</v>
      </c>
      <c r="H113" s="78">
        <f>O113</f>
        <v>1500000</v>
      </c>
      <c r="I113" s="78">
        <f>H113-G113</f>
        <v>0</v>
      </c>
      <c r="J113" s="575">
        <f>I113/G113</f>
        <v>0</v>
      </c>
      <c r="K113" s="162"/>
      <c r="L113" s="162"/>
      <c r="M113" s="162"/>
      <c r="N113" s="162"/>
      <c r="O113" s="93">
        <f>SUM(O114)</f>
        <v>1500000</v>
      </c>
      <c r="P113" s="8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21" customHeight="1">
      <c r="A114" s="272"/>
      <c r="B114" s="343"/>
      <c r="C114" s="391"/>
      <c r="D114" s="148"/>
      <c r="E114" s="593"/>
      <c r="F114" s="21"/>
      <c r="G114" s="78"/>
      <c r="H114" s="78"/>
      <c r="I114" s="78"/>
      <c r="J114" s="575"/>
      <c r="K114" s="490" t="s">
        <v>409</v>
      </c>
      <c r="L114" s="131"/>
      <c r="M114" s="457">
        <v>150000</v>
      </c>
      <c r="N114" s="594">
        <v>10</v>
      </c>
      <c r="O114" s="351">
        <f>M114*N114</f>
        <v>1500000</v>
      </c>
      <c r="P114" s="8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20.25" customHeight="1">
      <c r="A115" s="272"/>
      <c r="B115" s="343"/>
      <c r="C115" s="391"/>
      <c r="D115" s="148"/>
      <c r="E115" s="589">
        <v>123</v>
      </c>
      <c r="F115" s="21" t="s">
        <v>163</v>
      </c>
      <c r="G115" s="78">
        <v>2060000</v>
      </c>
      <c r="H115" s="78">
        <f>O115</f>
        <v>2060000</v>
      </c>
      <c r="I115" s="78">
        <f>H115-G115</f>
        <v>0</v>
      </c>
      <c r="J115" s="85">
        <f>I115/G115</f>
        <v>0</v>
      </c>
      <c r="K115" s="162"/>
      <c r="L115" s="162"/>
      <c r="M115" s="91"/>
      <c r="N115" s="91"/>
      <c r="O115" s="93">
        <f>SUM(O117:O119)</f>
        <v>2060000</v>
      </c>
      <c r="P115" s="8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20.25" customHeight="1">
      <c r="A116" s="272"/>
      <c r="B116" s="343"/>
      <c r="C116" s="391"/>
      <c r="D116" s="148"/>
      <c r="E116" s="598"/>
      <c r="F116" s="262"/>
      <c r="G116" s="266"/>
      <c r="H116" s="266"/>
      <c r="I116" s="266"/>
      <c r="J116" s="110"/>
      <c r="K116" s="490" t="s">
        <v>429</v>
      </c>
      <c r="L116" s="131"/>
      <c r="M116" s="599"/>
      <c r="N116" s="599"/>
      <c r="O116" s="600"/>
      <c r="P116" s="8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20.25" customHeight="1">
      <c r="A117" s="272"/>
      <c r="B117" s="343"/>
      <c r="C117" s="391"/>
      <c r="D117" s="148"/>
      <c r="E117" s="598"/>
      <c r="F117" s="273"/>
      <c r="G117" s="120"/>
      <c r="H117" s="120"/>
      <c r="I117" s="120"/>
      <c r="J117" s="110"/>
      <c r="K117" s="131" t="s">
        <v>436</v>
      </c>
      <c r="L117" s="457">
        <v>50000</v>
      </c>
      <c r="M117" s="603">
        <v>2</v>
      </c>
      <c r="N117" s="594">
        <v>5</v>
      </c>
      <c r="O117" s="149">
        <f t="shared" ref="O117:O119" si="10">L117*M117*N117</f>
        <v>500000</v>
      </c>
      <c r="P117" s="8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20.25" customHeight="1">
      <c r="A118" s="272"/>
      <c r="B118" s="343"/>
      <c r="C118" s="391"/>
      <c r="D118" s="148"/>
      <c r="E118" s="598"/>
      <c r="F118" s="273"/>
      <c r="G118" s="120"/>
      <c r="H118" s="120"/>
      <c r="I118" s="120"/>
      <c r="J118" s="110"/>
      <c r="K118" s="490" t="s">
        <v>446</v>
      </c>
      <c r="L118" s="387">
        <v>50000</v>
      </c>
      <c r="M118" s="603">
        <v>6</v>
      </c>
      <c r="N118" s="607">
        <v>4</v>
      </c>
      <c r="O118" s="149">
        <f t="shared" si="10"/>
        <v>1200000</v>
      </c>
      <c r="P118" s="8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20.25" customHeight="1">
      <c r="A119" s="272"/>
      <c r="B119" s="343"/>
      <c r="C119" s="391"/>
      <c r="D119" s="148"/>
      <c r="E119" s="598"/>
      <c r="F119" s="512"/>
      <c r="G119" s="516"/>
      <c r="H119" s="516"/>
      <c r="I119" s="516"/>
      <c r="J119" s="110"/>
      <c r="K119" s="490" t="s">
        <v>458</v>
      </c>
      <c r="L119" s="387">
        <v>10000</v>
      </c>
      <c r="M119" s="603">
        <v>9</v>
      </c>
      <c r="N119" s="607">
        <v>4</v>
      </c>
      <c r="O119" s="239">
        <f t="shared" si="10"/>
        <v>360000</v>
      </c>
      <c r="P119" s="8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21.75" customHeight="1">
      <c r="A120" s="272"/>
      <c r="B120" s="367"/>
      <c r="C120" s="56">
        <v>13</v>
      </c>
      <c r="D120" s="53" t="s">
        <v>170</v>
      </c>
      <c r="E120" s="2691" t="s">
        <v>53</v>
      </c>
      <c r="F120" s="2578"/>
      <c r="G120" s="57">
        <f t="shared" ref="G120:H120" si="11">SUM(G121,G123,G131,G137,G141,G145,G147)</f>
        <v>86280898</v>
      </c>
      <c r="H120" s="57">
        <f t="shared" si="11"/>
        <v>89673568</v>
      </c>
      <c r="I120" s="57">
        <f t="shared" ref="I120:I121" si="12">H120-G120</f>
        <v>3392670</v>
      </c>
      <c r="J120" s="63">
        <f t="shared" ref="J120:J121" si="13">I120/G120</f>
        <v>3.9321218005867298E-2</v>
      </c>
      <c r="K120" s="2692"/>
      <c r="L120" s="2577"/>
      <c r="M120" s="2577"/>
      <c r="N120" s="2668"/>
      <c r="O120" s="620">
        <f>SUM(O121,O123,O131,O137,O141,O145,O147)</f>
        <v>89673568</v>
      </c>
      <c r="P120" s="8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20.25" customHeight="1">
      <c r="A121" s="272"/>
      <c r="B121" s="343"/>
      <c r="C121" s="391"/>
      <c r="D121" s="273"/>
      <c r="E121" s="621">
        <v>131</v>
      </c>
      <c r="F121" s="20" t="s">
        <v>172</v>
      </c>
      <c r="G121" s="516">
        <v>400000</v>
      </c>
      <c r="H121" s="516">
        <f>O121</f>
        <v>400000</v>
      </c>
      <c r="I121" s="516">
        <f t="shared" si="12"/>
        <v>0</v>
      </c>
      <c r="J121" s="229">
        <f t="shared" si="13"/>
        <v>0</v>
      </c>
      <c r="K121" s="498"/>
      <c r="L121" s="498"/>
      <c r="M121" s="498"/>
      <c r="N121" s="498"/>
      <c r="O121" s="628">
        <f>SUM(O122)</f>
        <v>400000</v>
      </c>
      <c r="P121" s="8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23.25" customHeight="1">
      <c r="A122" s="272"/>
      <c r="B122" s="343"/>
      <c r="C122" s="391"/>
      <c r="D122" s="273"/>
      <c r="E122" s="630"/>
      <c r="F122" s="31"/>
      <c r="G122" s="78"/>
      <c r="H122" s="78"/>
      <c r="I122" s="632"/>
      <c r="J122" s="325"/>
      <c r="K122" s="490" t="s">
        <v>485</v>
      </c>
      <c r="L122" s="457">
        <v>4000</v>
      </c>
      <c r="M122" s="603">
        <v>10</v>
      </c>
      <c r="N122" s="594">
        <v>10</v>
      </c>
      <c r="O122" s="582">
        <f>SUM(L122*M122*N122)</f>
        <v>400000</v>
      </c>
      <c r="P122" s="8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8.75" customHeight="1">
      <c r="A123" s="272"/>
      <c r="B123" s="343"/>
      <c r="C123" s="391"/>
      <c r="D123" s="273"/>
      <c r="E123" s="417">
        <v>132</v>
      </c>
      <c r="F123" s="31" t="s">
        <v>489</v>
      </c>
      <c r="G123" s="73">
        <v>27860898</v>
      </c>
      <c r="H123" s="78">
        <f>O123</f>
        <v>40203568</v>
      </c>
      <c r="I123" s="78">
        <f>H123-G123</f>
        <v>12342670</v>
      </c>
      <c r="J123" s="108">
        <f>I123/G123</f>
        <v>0.44301048731451514</v>
      </c>
      <c r="K123" s="162"/>
      <c r="L123" s="162"/>
      <c r="M123" s="162"/>
      <c r="N123" s="162"/>
      <c r="O123" s="280">
        <f>SUM(O124)</f>
        <v>40203568</v>
      </c>
      <c r="P123" s="8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7.25" customHeight="1">
      <c r="A124" s="272"/>
      <c r="B124" s="343"/>
      <c r="C124" s="391"/>
      <c r="D124" s="273"/>
      <c r="E124" s="432"/>
      <c r="F124" s="23"/>
      <c r="G124" s="266"/>
      <c r="H124" s="266"/>
      <c r="I124" s="595"/>
      <c r="J124" s="101"/>
      <c r="K124" s="2693" t="s">
        <v>491</v>
      </c>
      <c r="L124" s="2674"/>
      <c r="M124" s="457"/>
      <c r="N124" s="594"/>
      <c r="O124" s="149">
        <f>O125+O126+O130+O128+O127+O129</f>
        <v>40203568</v>
      </c>
      <c r="P124" s="8"/>
      <c r="Q124" s="454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7.25" customHeight="1">
      <c r="A125" s="272"/>
      <c r="B125" s="343"/>
      <c r="C125" s="391"/>
      <c r="D125" s="273"/>
      <c r="E125" s="432"/>
      <c r="F125" s="69"/>
      <c r="G125" s="120"/>
      <c r="H125" s="120"/>
      <c r="I125" s="99"/>
      <c r="J125" s="101"/>
      <c r="K125" s="200" t="s">
        <v>501</v>
      </c>
      <c r="L125" s="641"/>
      <c r="M125" s="642">
        <v>900000</v>
      </c>
      <c r="N125" s="643">
        <v>12</v>
      </c>
      <c r="O125" s="206">
        <f>SUM(M125*N125)</f>
        <v>10800000</v>
      </c>
      <c r="P125" s="8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7.25" customHeight="1">
      <c r="A126" s="272"/>
      <c r="B126" s="343"/>
      <c r="C126" s="391"/>
      <c r="D126" s="273"/>
      <c r="E126" s="432"/>
      <c r="F126" s="69"/>
      <c r="G126" s="120"/>
      <c r="H126" s="120"/>
      <c r="I126" s="99"/>
      <c r="J126" s="101"/>
      <c r="K126" s="200" t="s">
        <v>507</v>
      </c>
      <c r="L126" s="641"/>
      <c r="M126" s="642">
        <v>1540356</v>
      </c>
      <c r="N126" s="646">
        <v>10</v>
      </c>
      <c r="O126" s="206">
        <f>SUM(M126*N126)+8</f>
        <v>15403568</v>
      </c>
      <c r="P126" s="8"/>
      <c r="Q126" s="155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7.25" customHeight="1">
      <c r="A127" s="272"/>
      <c r="B127" s="343"/>
      <c r="C127" s="391"/>
      <c r="D127" s="273"/>
      <c r="E127" s="432"/>
      <c r="F127" s="69"/>
      <c r="G127" s="120"/>
      <c r="H127" s="120"/>
      <c r="I127" s="99"/>
      <c r="J127" s="101"/>
      <c r="K127" s="200" t="s">
        <v>512</v>
      </c>
      <c r="L127" s="641"/>
      <c r="M127" s="642">
        <v>150000</v>
      </c>
      <c r="N127" s="643">
        <v>12</v>
      </c>
      <c r="O127" s="206">
        <f t="shared" ref="O127:O130" si="14">SUM(M127*N127)</f>
        <v>1800000</v>
      </c>
      <c r="P127" s="8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7.25" customHeight="1">
      <c r="A128" s="272"/>
      <c r="B128" s="343"/>
      <c r="C128" s="391"/>
      <c r="D128" s="273"/>
      <c r="E128" s="432"/>
      <c r="F128" s="69"/>
      <c r="G128" s="120"/>
      <c r="H128" s="120"/>
      <c r="I128" s="99"/>
      <c r="J128" s="101"/>
      <c r="K128" s="200" t="s">
        <v>514</v>
      </c>
      <c r="L128" s="641"/>
      <c r="M128" s="642">
        <v>350000</v>
      </c>
      <c r="N128" s="646">
        <v>12</v>
      </c>
      <c r="O128" s="206">
        <f t="shared" si="14"/>
        <v>4200000</v>
      </c>
      <c r="P128" s="8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7.25" customHeight="1">
      <c r="A129" s="272"/>
      <c r="B129" s="343"/>
      <c r="C129" s="391"/>
      <c r="D129" s="273"/>
      <c r="E129" s="432"/>
      <c r="F129" s="69"/>
      <c r="G129" s="120"/>
      <c r="H129" s="120"/>
      <c r="I129" s="99"/>
      <c r="J129" s="101"/>
      <c r="K129" s="653" t="s">
        <v>518</v>
      </c>
      <c r="L129" s="654"/>
      <c r="M129" s="642">
        <v>1000000</v>
      </c>
      <c r="N129" s="646">
        <v>2</v>
      </c>
      <c r="O129" s="206">
        <f t="shared" si="14"/>
        <v>2000000</v>
      </c>
      <c r="P129" s="8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7.25" customHeight="1">
      <c r="A130" s="272"/>
      <c r="B130" s="343"/>
      <c r="C130" s="391"/>
      <c r="D130" s="273"/>
      <c r="E130" s="432"/>
      <c r="F130" s="20"/>
      <c r="G130" s="516"/>
      <c r="H130" s="516"/>
      <c r="I130" s="218"/>
      <c r="J130" s="101"/>
      <c r="K130" s="200" t="s">
        <v>520</v>
      </c>
      <c r="L130" s="654"/>
      <c r="M130" s="642">
        <v>500000</v>
      </c>
      <c r="N130" s="643">
        <v>12</v>
      </c>
      <c r="O130" s="206">
        <f t="shared" si="14"/>
        <v>6000000</v>
      </c>
      <c r="P130" s="8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7.25" customHeight="1">
      <c r="A131" s="272"/>
      <c r="B131" s="343"/>
      <c r="C131" s="391"/>
      <c r="D131" s="273"/>
      <c r="E131" s="417">
        <v>133</v>
      </c>
      <c r="F131" s="31" t="s">
        <v>182</v>
      </c>
      <c r="G131" s="73">
        <v>22240000</v>
      </c>
      <c r="H131" s="78">
        <f>O131</f>
        <v>19500000</v>
      </c>
      <c r="I131" s="78">
        <f>H131-G131</f>
        <v>-2740000</v>
      </c>
      <c r="J131" s="108">
        <f>I131/G131</f>
        <v>-0.12320143884892086</v>
      </c>
      <c r="K131" s="162"/>
      <c r="L131" s="162"/>
      <c r="M131" s="162"/>
      <c r="N131" s="162"/>
      <c r="O131" s="93">
        <f>SUM(O132:O136)</f>
        <v>19500000</v>
      </c>
      <c r="P131" s="8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7.25" customHeight="1">
      <c r="A132" s="272"/>
      <c r="B132" s="343"/>
      <c r="C132" s="391"/>
      <c r="D132" s="273"/>
      <c r="E132" s="471"/>
      <c r="F132" s="262"/>
      <c r="G132" s="266"/>
      <c r="H132" s="266"/>
      <c r="I132" s="595"/>
      <c r="J132" s="101"/>
      <c r="K132" s="490" t="s">
        <v>527</v>
      </c>
      <c r="L132" s="131"/>
      <c r="M132" s="659">
        <v>450000</v>
      </c>
      <c r="N132" s="594">
        <v>6</v>
      </c>
      <c r="O132" s="149">
        <f t="shared" ref="O132:O136" si="15">SUM(M132*N132)</f>
        <v>2700000</v>
      </c>
      <c r="P132" s="8"/>
      <c r="Q132" s="155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7.25" customHeight="1">
      <c r="A133" s="272"/>
      <c r="B133" s="343"/>
      <c r="C133" s="391"/>
      <c r="D133" s="273"/>
      <c r="E133" s="471"/>
      <c r="F133" s="273"/>
      <c r="G133" s="120"/>
      <c r="H133" s="120"/>
      <c r="I133" s="99"/>
      <c r="J133" s="101"/>
      <c r="K133" s="490" t="s">
        <v>528</v>
      </c>
      <c r="L133" s="131"/>
      <c r="M133" s="659">
        <v>310000</v>
      </c>
      <c r="N133" s="594">
        <v>12</v>
      </c>
      <c r="O133" s="149">
        <f t="shared" si="15"/>
        <v>3720000</v>
      </c>
      <c r="P133" s="8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7.25" customHeight="1">
      <c r="A134" s="272"/>
      <c r="B134" s="343"/>
      <c r="C134" s="391"/>
      <c r="D134" s="273"/>
      <c r="E134" s="663"/>
      <c r="F134" s="273"/>
      <c r="G134" s="120"/>
      <c r="H134" s="120"/>
      <c r="I134" s="99"/>
      <c r="J134" s="101"/>
      <c r="K134" s="490" t="s">
        <v>529</v>
      </c>
      <c r="L134" s="131"/>
      <c r="M134" s="659">
        <v>60000</v>
      </c>
      <c r="N134" s="594">
        <v>12</v>
      </c>
      <c r="O134" s="149">
        <f t="shared" si="15"/>
        <v>720000</v>
      </c>
      <c r="P134" s="8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7.25" customHeight="1">
      <c r="A135" s="272"/>
      <c r="B135" s="343"/>
      <c r="C135" s="391"/>
      <c r="D135" s="273"/>
      <c r="E135" s="432"/>
      <c r="F135" s="69"/>
      <c r="G135" s="120"/>
      <c r="H135" s="120"/>
      <c r="I135" s="99"/>
      <c r="J135" s="101"/>
      <c r="K135" s="490" t="s">
        <v>530</v>
      </c>
      <c r="L135" s="131"/>
      <c r="M135" s="659">
        <v>840000</v>
      </c>
      <c r="N135" s="594">
        <v>12</v>
      </c>
      <c r="O135" s="149">
        <f t="shared" si="15"/>
        <v>10080000</v>
      </c>
      <c r="P135" s="8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7.25" customHeight="1">
      <c r="A136" s="272"/>
      <c r="B136" s="343"/>
      <c r="C136" s="391"/>
      <c r="D136" s="273"/>
      <c r="E136" s="432"/>
      <c r="F136" s="20"/>
      <c r="G136" s="516"/>
      <c r="H136" s="516"/>
      <c r="I136" s="218"/>
      <c r="J136" s="101"/>
      <c r="K136" s="340" t="s">
        <v>531</v>
      </c>
      <c r="L136" s="200"/>
      <c r="M136" s="642">
        <v>190000</v>
      </c>
      <c r="N136" s="664">
        <v>12</v>
      </c>
      <c r="O136" s="206">
        <f t="shared" si="15"/>
        <v>2280000</v>
      </c>
      <c r="P136" s="8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9.5" customHeight="1">
      <c r="A137" s="272"/>
      <c r="B137" s="343"/>
      <c r="C137" s="391"/>
      <c r="D137" s="273"/>
      <c r="E137" s="417">
        <v>134</v>
      </c>
      <c r="F137" s="31" t="s">
        <v>185</v>
      </c>
      <c r="G137" s="73">
        <v>8000000</v>
      </c>
      <c r="H137" s="78">
        <f>O137</f>
        <v>7600000</v>
      </c>
      <c r="I137" s="78">
        <f>H137-G137</f>
        <v>-400000</v>
      </c>
      <c r="J137" s="108">
        <f>I137/G137</f>
        <v>-0.05</v>
      </c>
      <c r="K137" s="162"/>
      <c r="L137" s="162"/>
      <c r="M137" s="162"/>
      <c r="N137" s="162"/>
      <c r="O137" s="93">
        <f>SUM(O138)</f>
        <v>7600000</v>
      </c>
      <c r="P137" s="8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7.25" customHeight="1">
      <c r="A138" s="272"/>
      <c r="B138" s="343"/>
      <c r="C138" s="391"/>
      <c r="D138" s="273"/>
      <c r="E138" s="630"/>
      <c r="F138" s="23"/>
      <c r="G138" s="266"/>
      <c r="H138" s="266"/>
      <c r="I138" s="266"/>
      <c r="J138" s="101"/>
      <c r="K138" s="490" t="s">
        <v>532</v>
      </c>
      <c r="L138" s="131"/>
      <c r="M138" s="131"/>
      <c r="N138" s="131"/>
      <c r="O138" s="149">
        <f>SUM(O139:O140)</f>
        <v>7600000</v>
      </c>
      <c r="P138" s="8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7.25" customHeight="1">
      <c r="A139" s="272"/>
      <c r="B139" s="343"/>
      <c r="C139" s="391"/>
      <c r="D139" s="273"/>
      <c r="E139" s="432"/>
      <c r="F139" s="69"/>
      <c r="G139" s="120"/>
      <c r="H139" s="120"/>
      <c r="I139" s="120"/>
      <c r="J139" s="101"/>
      <c r="K139" s="2694" t="s">
        <v>533</v>
      </c>
      <c r="L139" s="2565"/>
      <c r="M139" s="457">
        <v>1100000</v>
      </c>
      <c r="N139" s="666">
        <v>4</v>
      </c>
      <c r="O139" s="149">
        <f t="shared" ref="O139:O140" si="16">SUM(M139*N139)</f>
        <v>4400000</v>
      </c>
      <c r="P139" s="8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7.25" customHeight="1">
      <c r="A140" s="272"/>
      <c r="B140" s="343"/>
      <c r="C140" s="391"/>
      <c r="D140" s="273"/>
      <c r="E140" s="621"/>
      <c r="F140" s="20"/>
      <c r="G140" s="516"/>
      <c r="H140" s="516"/>
      <c r="I140" s="516"/>
      <c r="J140" s="101"/>
      <c r="K140" s="2695" t="s">
        <v>534</v>
      </c>
      <c r="L140" s="2590"/>
      <c r="M140" s="659">
        <v>800000</v>
      </c>
      <c r="N140" s="667">
        <v>4</v>
      </c>
      <c r="O140" s="149">
        <f t="shared" si="16"/>
        <v>3200000</v>
      </c>
      <c r="P140" s="8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8.75" customHeight="1">
      <c r="A141" s="272"/>
      <c r="B141" s="343"/>
      <c r="C141" s="391"/>
      <c r="D141" s="273"/>
      <c r="E141" s="70">
        <v>135</v>
      </c>
      <c r="F141" s="31" t="s">
        <v>193</v>
      </c>
      <c r="G141" s="73">
        <v>4800000</v>
      </c>
      <c r="H141" s="78">
        <f>O141</f>
        <v>4140000</v>
      </c>
      <c r="I141" s="78">
        <f>H141-G141</f>
        <v>-660000</v>
      </c>
      <c r="J141" s="108">
        <f>I141/G141</f>
        <v>-0.13750000000000001</v>
      </c>
      <c r="K141" s="162"/>
      <c r="L141" s="162"/>
      <c r="M141" s="162"/>
      <c r="N141" s="162"/>
      <c r="O141" s="93">
        <f>SUM(O142)</f>
        <v>4140000</v>
      </c>
      <c r="P141" s="8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20.25" customHeight="1">
      <c r="A142" s="272"/>
      <c r="B142" s="343"/>
      <c r="C142" s="391"/>
      <c r="D142" s="398"/>
      <c r="E142" s="630"/>
      <c r="F142" s="23"/>
      <c r="G142" s="266"/>
      <c r="H142" s="266"/>
      <c r="I142" s="595"/>
      <c r="J142" s="325"/>
      <c r="K142" s="274" t="s">
        <v>535</v>
      </c>
      <c r="L142" s="131"/>
      <c r="M142" s="584"/>
      <c r="N142" s="594"/>
      <c r="O142" s="149">
        <f>SUM(O143:O144)</f>
        <v>4140000</v>
      </c>
      <c r="P142" s="8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20.25" customHeight="1">
      <c r="A143" s="272"/>
      <c r="B143" s="343"/>
      <c r="C143" s="391"/>
      <c r="D143" s="398"/>
      <c r="E143" s="432"/>
      <c r="F143" s="69"/>
      <c r="G143" s="120"/>
      <c r="H143" s="120"/>
      <c r="I143" s="99"/>
      <c r="J143" s="101"/>
      <c r="K143" s="140" t="s">
        <v>536</v>
      </c>
      <c r="L143" s="659">
        <v>40000</v>
      </c>
      <c r="M143" s="668">
        <v>4</v>
      </c>
      <c r="N143" s="594">
        <v>12</v>
      </c>
      <c r="O143" s="149">
        <f t="shared" ref="O143:O144" si="17">SUM(L143*M143*N143)</f>
        <v>1920000</v>
      </c>
      <c r="P143" s="8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20.25" customHeight="1">
      <c r="A144" s="272"/>
      <c r="B144" s="343"/>
      <c r="C144" s="391"/>
      <c r="D144" s="398"/>
      <c r="E144" s="621"/>
      <c r="F144" s="20"/>
      <c r="G144" s="516"/>
      <c r="H144" s="516"/>
      <c r="I144" s="218"/>
      <c r="J144" s="229"/>
      <c r="K144" s="231" t="s">
        <v>537</v>
      </c>
      <c r="L144" s="669">
        <v>46250</v>
      </c>
      <c r="M144" s="670">
        <v>4</v>
      </c>
      <c r="N144" s="671">
        <v>12</v>
      </c>
      <c r="O144" s="239">
        <f t="shared" si="17"/>
        <v>2220000</v>
      </c>
      <c r="P144" s="8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8.75" customHeight="1">
      <c r="A145" s="272"/>
      <c r="B145" s="343"/>
      <c r="C145" s="391"/>
      <c r="D145" s="273"/>
      <c r="E145" s="417" t="s">
        <v>538</v>
      </c>
      <c r="F145" s="20" t="s">
        <v>197</v>
      </c>
      <c r="G145" s="551">
        <v>3500000</v>
      </c>
      <c r="H145" s="516">
        <f>SUM(O145)</f>
        <v>2400000</v>
      </c>
      <c r="I145" s="78">
        <f>H145-G145</f>
        <v>-1100000</v>
      </c>
      <c r="J145" s="108">
        <f>I145/G145</f>
        <v>-0.31428571428571428</v>
      </c>
      <c r="K145" s="498"/>
      <c r="L145" s="498"/>
      <c r="M145" s="498"/>
      <c r="N145" s="498"/>
      <c r="O145" s="628">
        <f>SUM(O146)</f>
        <v>2400000</v>
      </c>
      <c r="P145" s="8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26.25" customHeight="1">
      <c r="A146" s="272"/>
      <c r="B146" s="343"/>
      <c r="C146" s="391"/>
      <c r="D146" s="273"/>
      <c r="E146" s="417"/>
      <c r="F146" s="31"/>
      <c r="G146" s="78"/>
      <c r="H146" s="78"/>
      <c r="I146" s="632"/>
      <c r="J146" s="229"/>
      <c r="K146" s="497" t="s">
        <v>539</v>
      </c>
      <c r="L146" s="498"/>
      <c r="M146" s="672">
        <v>200000</v>
      </c>
      <c r="N146" s="594">
        <v>12</v>
      </c>
      <c r="O146" s="239">
        <f>SUM(M146*N146)</f>
        <v>2400000</v>
      </c>
      <c r="P146" s="8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9.5" customHeight="1">
      <c r="A147" s="272"/>
      <c r="B147" s="343"/>
      <c r="C147" s="391"/>
      <c r="D147" s="273"/>
      <c r="E147" s="417" t="s">
        <v>540</v>
      </c>
      <c r="F147" s="20" t="s">
        <v>203</v>
      </c>
      <c r="G147" s="551">
        <v>19480000</v>
      </c>
      <c r="H147" s="516">
        <f>SUM(O147)</f>
        <v>15430000</v>
      </c>
      <c r="I147" s="78">
        <f>H147-G147</f>
        <v>-4050000</v>
      </c>
      <c r="J147" s="108">
        <f>I147/G147</f>
        <v>-0.20790554414784393</v>
      </c>
      <c r="K147" s="498"/>
      <c r="L147" s="498"/>
      <c r="M147" s="498"/>
      <c r="N147" s="162"/>
      <c r="O147" s="628">
        <f>SUM(O149,O148)</f>
        <v>15430000</v>
      </c>
      <c r="P147" s="8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>
      <c r="A148" s="272"/>
      <c r="B148" s="343"/>
      <c r="C148" s="391"/>
      <c r="D148" s="273"/>
      <c r="E148" s="432"/>
      <c r="F148" s="69"/>
      <c r="G148" s="120"/>
      <c r="H148" s="120"/>
      <c r="I148" s="266"/>
      <c r="J148" s="325"/>
      <c r="K148" s="490" t="s">
        <v>541</v>
      </c>
      <c r="L148" s="383">
        <v>8000</v>
      </c>
      <c r="M148" s="384"/>
      <c r="N148" s="594">
        <v>12</v>
      </c>
      <c r="O148" s="582">
        <v>600000</v>
      </c>
      <c r="P148" s="8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>
      <c r="A149" s="272"/>
      <c r="B149" s="343"/>
      <c r="C149" s="391"/>
      <c r="D149" s="273"/>
      <c r="E149" s="432"/>
      <c r="F149" s="69"/>
      <c r="G149" s="120"/>
      <c r="H149" s="120"/>
      <c r="I149" s="120"/>
      <c r="J149" s="101"/>
      <c r="K149" s="490" t="s">
        <v>542</v>
      </c>
      <c r="L149" s="436"/>
      <c r="M149" s="436"/>
      <c r="N149" s="127"/>
      <c r="O149" s="393">
        <f>SUM(O150:O155)</f>
        <v>14830000</v>
      </c>
      <c r="P149" s="8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>
      <c r="A150" s="272"/>
      <c r="B150" s="343"/>
      <c r="C150" s="391"/>
      <c r="D150" s="273"/>
      <c r="E150" s="432"/>
      <c r="F150" s="69"/>
      <c r="G150" s="120"/>
      <c r="H150" s="120"/>
      <c r="I150" s="120"/>
      <c r="J150" s="101"/>
      <c r="K150" s="673" t="s">
        <v>543</v>
      </c>
      <c r="L150" s="674">
        <v>1260000</v>
      </c>
      <c r="M150" s="675">
        <v>1</v>
      </c>
      <c r="N150" s="676"/>
      <c r="O150" s="677">
        <f t="shared" ref="O150:O153" si="18">SUM(L150*M150)</f>
        <v>1260000</v>
      </c>
      <c r="P150" s="8"/>
      <c r="Q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>
      <c r="A151" s="272"/>
      <c r="B151" s="343"/>
      <c r="C151" s="391"/>
      <c r="D151" s="273"/>
      <c r="E151" s="432"/>
      <c r="F151" s="69"/>
      <c r="G151" s="120"/>
      <c r="H151" s="120"/>
      <c r="I151" s="120"/>
      <c r="J151" s="101"/>
      <c r="K151" s="653" t="s">
        <v>544</v>
      </c>
      <c r="L151" s="187">
        <v>300000</v>
      </c>
      <c r="M151" s="189">
        <v>19</v>
      </c>
      <c r="N151" s="445"/>
      <c r="O151" s="206">
        <f t="shared" si="18"/>
        <v>5700000</v>
      </c>
      <c r="P151" s="8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>
      <c r="A152" s="272"/>
      <c r="B152" s="343"/>
      <c r="C152" s="391"/>
      <c r="D152" s="273"/>
      <c r="E152" s="432"/>
      <c r="F152" s="69"/>
      <c r="G152" s="120"/>
      <c r="H152" s="120"/>
      <c r="I152" s="120"/>
      <c r="J152" s="101"/>
      <c r="K152" s="678" t="s">
        <v>545</v>
      </c>
      <c r="L152" s="674">
        <v>370000</v>
      </c>
      <c r="M152" s="679">
        <v>6</v>
      </c>
      <c r="N152" s="676"/>
      <c r="O152" s="677">
        <f t="shared" si="18"/>
        <v>2220000</v>
      </c>
      <c r="P152" s="8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>
      <c r="A153" s="272"/>
      <c r="B153" s="343"/>
      <c r="C153" s="391"/>
      <c r="D153" s="273"/>
      <c r="E153" s="432"/>
      <c r="F153" s="69"/>
      <c r="G153" s="120"/>
      <c r="H153" s="120"/>
      <c r="I153" s="120"/>
      <c r="J153" s="101"/>
      <c r="K153" s="200" t="s">
        <v>546</v>
      </c>
      <c r="L153" s="680">
        <v>2250000</v>
      </c>
      <c r="M153" s="681">
        <v>1</v>
      </c>
      <c r="N153" s="445"/>
      <c r="O153" s="206">
        <f t="shared" si="18"/>
        <v>2250000</v>
      </c>
      <c r="P153" s="8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>
      <c r="A154" s="272"/>
      <c r="B154" s="343"/>
      <c r="C154" s="391"/>
      <c r="D154" s="273"/>
      <c r="E154" s="432"/>
      <c r="F154" s="69"/>
      <c r="G154" s="120"/>
      <c r="H154" s="120"/>
      <c r="I154" s="120"/>
      <c r="J154" s="101"/>
      <c r="K154" s="200" t="s">
        <v>547</v>
      </c>
      <c r="L154" s="680">
        <v>500000</v>
      </c>
      <c r="M154" s="682">
        <v>1</v>
      </c>
      <c r="N154" s="683">
        <v>2</v>
      </c>
      <c r="O154" s="206">
        <f t="shared" ref="O154:O155" si="19">SUM(L154*M154*N154)</f>
        <v>1000000</v>
      </c>
      <c r="P154" s="8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>
      <c r="A155" s="272"/>
      <c r="B155" s="343"/>
      <c r="C155" s="391"/>
      <c r="D155" s="273"/>
      <c r="E155" s="432"/>
      <c r="F155" s="20"/>
      <c r="G155" s="516"/>
      <c r="H155" s="516"/>
      <c r="I155" s="516"/>
      <c r="J155" s="101"/>
      <c r="K155" s="231" t="s">
        <v>548</v>
      </c>
      <c r="L155" s="684">
        <v>200000</v>
      </c>
      <c r="M155" s="685">
        <v>3</v>
      </c>
      <c r="N155" s="686">
        <v>4</v>
      </c>
      <c r="O155" s="239">
        <f t="shared" si="19"/>
        <v>2400000</v>
      </c>
      <c r="P155" s="8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7.25" customHeight="1">
      <c r="A156" s="557" t="s">
        <v>157</v>
      </c>
      <c r="B156" s="56" t="s">
        <v>549</v>
      </c>
      <c r="C156" s="56">
        <v>21</v>
      </c>
      <c r="D156" s="53" t="s">
        <v>210</v>
      </c>
      <c r="E156" s="2691" t="s">
        <v>53</v>
      </c>
      <c r="F156" s="2578"/>
      <c r="G156" s="57">
        <f t="shared" ref="G156:H156" si="20">SUM(G157,G158,G161)</f>
        <v>22500000</v>
      </c>
      <c r="H156" s="57">
        <f t="shared" si="20"/>
        <v>16500000</v>
      </c>
      <c r="I156" s="57">
        <f t="shared" ref="I156:I158" si="21">H156-G156</f>
        <v>-6000000</v>
      </c>
      <c r="J156" s="63">
        <f t="shared" ref="J156:J158" si="22">I156/G156</f>
        <v>-0.26666666666666666</v>
      </c>
      <c r="K156" s="687"/>
      <c r="L156" s="687"/>
      <c r="M156" s="687"/>
      <c r="N156" s="687"/>
      <c r="O156" s="688">
        <f>SUM(O157,O158,O161)</f>
        <v>16500000</v>
      </c>
      <c r="P156" s="8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7.25" customHeight="1">
      <c r="A157" s="272"/>
      <c r="B157" s="343"/>
      <c r="C157" s="391"/>
      <c r="D157" s="273"/>
      <c r="E157" s="630" t="s">
        <v>550</v>
      </c>
      <c r="F157" s="23" t="s">
        <v>210</v>
      </c>
      <c r="G157" s="689">
        <v>5000000</v>
      </c>
      <c r="H157" s="266">
        <f t="shared" ref="H157:H158" si="23">SUM(O157)</f>
        <v>2000000</v>
      </c>
      <c r="I157" s="266">
        <f t="shared" si="21"/>
        <v>-3000000</v>
      </c>
      <c r="J157" s="325">
        <f t="shared" si="22"/>
        <v>-0.6</v>
      </c>
      <c r="K157" s="2696" t="s">
        <v>551</v>
      </c>
      <c r="L157" s="2577"/>
      <c r="M157" s="672">
        <v>2000000</v>
      </c>
      <c r="N157" s="690"/>
      <c r="O157" s="691">
        <f>SUM(M157)</f>
        <v>2000000</v>
      </c>
      <c r="P157" s="8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7.25" customHeight="1">
      <c r="A158" s="272"/>
      <c r="B158" s="343"/>
      <c r="C158" s="391"/>
      <c r="D158" s="273"/>
      <c r="E158" s="630" t="s">
        <v>552</v>
      </c>
      <c r="F158" s="23" t="s">
        <v>212</v>
      </c>
      <c r="G158" s="689">
        <v>2500000</v>
      </c>
      <c r="H158" s="266">
        <f t="shared" si="23"/>
        <v>2500000</v>
      </c>
      <c r="I158" s="266">
        <f t="shared" si="21"/>
        <v>0</v>
      </c>
      <c r="J158" s="325">
        <f t="shared" si="22"/>
        <v>0</v>
      </c>
      <c r="K158" s="2697"/>
      <c r="L158" s="2674"/>
      <c r="M158" s="583"/>
      <c r="N158" s="585"/>
      <c r="O158" s="691">
        <f t="shared" ref="O158:O159" si="24">SUM(O159)</f>
        <v>2500000</v>
      </c>
      <c r="P158" s="8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7.25" customHeight="1">
      <c r="A159" s="272"/>
      <c r="B159" s="343"/>
      <c r="C159" s="391"/>
      <c r="D159" s="273"/>
      <c r="E159" s="630"/>
      <c r="F159" s="23"/>
      <c r="G159" s="266"/>
      <c r="H159" s="266"/>
      <c r="I159" s="266"/>
      <c r="J159" s="325"/>
      <c r="K159" s="2693" t="s">
        <v>553</v>
      </c>
      <c r="L159" s="2674"/>
      <c r="M159" s="583"/>
      <c r="N159" s="585"/>
      <c r="O159" s="582">
        <f t="shared" si="24"/>
        <v>2500000</v>
      </c>
      <c r="P159" s="8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7.25" customHeight="1">
      <c r="A160" s="272"/>
      <c r="B160" s="343"/>
      <c r="C160" s="391"/>
      <c r="D160" s="273"/>
      <c r="E160" s="432"/>
      <c r="F160" s="20"/>
      <c r="G160" s="516"/>
      <c r="H160" s="516"/>
      <c r="I160" s="516"/>
      <c r="J160" s="101"/>
      <c r="K160" s="131" t="s">
        <v>554</v>
      </c>
      <c r="L160" s="457"/>
      <c r="M160" s="659">
        <v>2500000</v>
      </c>
      <c r="N160" s="692">
        <v>1</v>
      </c>
      <c r="O160" s="149">
        <f>SUM(M160*N160)</f>
        <v>2500000</v>
      </c>
      <c r="P160" s="8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8.75" customHeight="1">
      <c r="A161" s="272"/>
      <c r="B161" s="343"/>
      <c r="C161" s="391"/>
      <c r="D161" s="273"/>
      <c r="E161" s="417" t="s">
        <v>555</v>
      </c>
      <c r="F161" s="31" t="s">
        <v>217</v>
      </c>
      <c r="G161" s="73">
        <v>15000000</v>
      </c>
      <c r="H161" s="78">
        <f>SUM(O161)</f>
        <v>12000000</v>
      </c>
      <c r="I161" s="78">
        <f>H161-G161</f>
        <v>-3000000</v>
      </c>
      <c r="J161" s="108">
        <f>I161/G161</f>
        <v>-0.2</v>
      </c>
      <c r="K161" s="693"/>
      <c r="L161" s="694"/>
      <c r="M161" s="694"/>
      <c r="N161" s="694"/>
      <c r="O161" s="691">
        <f>SUM(O163:O164)</f>
        <v>12000000</v>
      </c>
      <c r="P161" s="8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8.75" customHeight="1">
      <c r="A162" s="272"/>
      <c r="B162" s="343"/>
      <c r="C162" s="391"/>
      <c r="D162" s="96"/>
      <c r="E162" s="630"/>
      <c r="F162" s="23"/>
      <c r="G162" s="266"/>
      <c r="H162" s="266"/>
      <c r="I162" s="266"/>
      <c r="J162" s="101"/>
      <c r="K162" s="2693" t="s">
        <v>556</v>
      </c>
      <c r="L162" s="2674"/>
      <c r="M162" s="2674"/>
      <c r="N162" s="585"/>
      <c r="O162" s="582"/>
      <c r="P162" s="8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8.75" customHeight="1">
      <c r="A163" s="272"/>
      <c r="B163" s="343"/>
      <c r="C163" s="391"/>
      <c r="D163" s="96"/>
      <c r="E163" s="432"/>
      <c r="F163" s="69"/>
      <c r="G163" s="120"/>
      <c r="H163" s="120"/>
      <c r="I163" s="120"/>
      <c r="J163" s="101"/>
      <c r="K163" s="665"/>
      <c r="L163" s="695"/>
      <c r="M163" s="695"/>
      <c r="N163" s="594"/>
      <c r="O163" s="149"/>
      <c r="P163" s="8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8.75" customHeight="1">
      <c r="A164" s="358"/>
      <c r="B164" s="696"/>
      <c r="C164" s="535"/>
      <c r="D164" s="359"/>
      <c r="E164" s="697"/>
      <c r="F164" s="698"/>
      <c r="G164" s="361"/>
      <c r="H164" s="361"/>
      <c r="I164" s="361"/>
      <c r="J164" s="363"/>
      <c r="K164" s="699" t="s">
        <v>557</v>
      </c>
      <c r="L164" s="700">
        <v>1200000</v>
      </c>
      <c r="M164" s="701"/>
      <c r="N164" s="702">
        <v>10</v>
      </c>
      <c r="O164" s="366">
        <f>SUM(L164*N164)</f>
        <v>12000000</v>
      </c>
      <c r="P164" s="8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6" customHeight="1">
      <c r="A165" s="2661" t="s">
        <v>4</v>
      </c>
      <c r="B165" s="2657"/>
      <c r="C165" s="2669" t="s">
        <v>6</v>
      </c>
      <c r="D165" s="2657"/>
      <c r="E165" s="2698" t="s">
        <v>8</v>
      </c>
      <c r="F165" s="2657"/>
      <c r="G165" s="13" t="s">
        <v>10</v>
      </c>
      <c r="H165" s="13" t="s">
        <v>13</v>
      </c>
      <c r="I165" s="2671" t="s">
        <v>15</v>
      </c>
      <c r="J165" s="2643"/>
      <c r="K165" s="2663" t="s">
        <v>18</v>
      </c>
      <c r="L165" s="2634"/>
      <c r="M165" s="2634"/>
      <c r="N165" s="2634"/>
      <c r="O165" s="2635"/>
      <c r="P165" s="7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6" customHeight="1">
      <c r="A166" s="2662"/>
      <c r="B166" s="2569"/>
      <c r="C166" s="2575"/>
      <c r="D166" s="2569"/>
      <c r="E166" s="2590"/>
      <c r="F166" s="2569"/>
      <c r="G166" s="20" t="s">
        <v>29</v>
      </c>
      <c r="H166" s="20" t="s">
        <v>30</v>
      </c>
      <c r="I166" s="102" t="s">
        <v>33</v>
      </c>
      <c r="J166" s="102" t="s">
        <v>35</v>
      </c>
      <c r="K166" s="2575"/>
      <c r="L166" s="2590"/>
      <c r="M166" s="2590"/>
      <c r="N166" s="2590"/>
      <c r="O166" s="2637"/>
      <c r="P166" s="7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6" customHeight="1">
      <c r="A167" s="703" t="s">
        <v>166</v>
      </c>
      <c r="B167" s="704" t="s">
        <v>219</v>
      </c>
      <c r="C167" s="705" t="s">
        <v>558</v>
      </c>
      <c r="D167" s="559" t="s">
        <v>219</v>
      </c>
      <c r="E167" s="2672" t="s">
        <v>37</v>
      </c>
      <c r="F167" s="2578"/>
      <c r="G167" s="706">
        <f t="shared" ref="G167:I167" si="25">SUM(G168+G171+G178+G208+G219+G264+G277+G292+G307+G347+G375+G419+G440+G514+G548+G495)</f>
        <v>1006888550</v>
      </c>
      <c r="H167" s="706">
        <f t="shared" si="25"/>
        <v>984800190</v>
      </c>
      <c r="I167" s="706">
        <f t="shared" si="25"/>
        <v>-22088360</v>
      </c>
      <c r="J167" s="707">
        <f t="shared" ref="J167:J168" si="26">I167/G167</f>
        <v>-2.1937244196490267E-2</v>
      </c>
      <c r="K167" s="708"/>
      <c r="L167" s="709"/>
      <c r="M167" s="709"/>
      <c r="N167" s="709"/>
      <c r="O167" s="710">
        <f>SUM(O168+O171+O178+O208+O219+O264+O277+O292+O307+O347+O375+O419+O440+O514+O548)</f>
        <v>949700190</v>
      </c>
      <c r="P167" s="8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9" customHeight="1">
      <c r="A168" s="711"/>
      <c r="B168" s="2"/>
      <c r="C168" s="712"/>
      <c r="D168" s="117"/>
      <c r="E168" s="713" t="s">
        <v>559</v>
      </c>
      <c r="F168" s="102" t="s">
        <v>252</v>
      </c>
      <c r="G168" s="714">
        <v>1000000</v>
      </c>
      <c r="H168" s="574">
        <f>O168</f>
        <v>500000</v>
      </c>
      <c r="I168" s="266">
        <f>H168-G168</f>
        <v>-500000</v>
      </c>
      <c r="J168" s="575">
        <f t="shared" si="26"/>
        <v>-0.5</v>
      </c>
      <c r="K168" s="583"/>
      <c r="L168" s="715"/>
      <c r="M168" s="715"/>
      <c r="N168" s="715"/>
      <c r="O168" s="137">
        <f>SUM(O170)</f>
        <v>500000</v>
      </c>
      <c r="P168" s="8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24.75" customHeight="1">
      <c r="A169" s="716"/>
      <c r="B169" s="109"/>
      <c r="C169" s="717"/>
      <c r="D169" s="148"/>
      <c r="E169" s="718"/>
      <c r="F169" s="102"/>
      <c r="G169" s="574"/>
      <c r="H169" s="574"/>
      <c r="I169" s="574"/>
      <c r="J169" s="575"/>
      <c r="K169" s="719" t="s">
        <v>560</v>
      </c>
      <c r="L169" s="720"/>
      <c r="M169" s="720"/>
      <c r="N169" s="720"/>
      <c r="O169" s="118"/>
      <c r="P169" s="8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24.75" customHeight="1">
      <c r="A170" s="716"/>
      <c r="B170" s="1"/>
      <c r="C170" s="717"/>
      <c r="D170" s="148"/>
      <c r="E170" s="721"/>
      <c r="F170" s="117"/>
      <c r="G170" s="586"/>
      <c r="H170" s="586"/>
      <c r="I170" s="586"/>
      <c r="J170" s="110"/>
      <c r="K170" s="722" t="s">
        <v>219</v>
      </c>
      <c r="L170" s="112">
        <v>50000</v>
      </c>
      <c r="M170" s="723"/>
      <c r="N170" s="724">
        <v>10</v>
      </c>
      <c r="O170" s="118">
        <f>SUM(L170*N170)</f>
        <v>500000</v>
      </c>
      <c r="P170" s="8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4.5" customHeight="1">
      <c r="A171" s="725"/>
      <c r="B171" s="200"/>
      <c r="C171" s="726"/>
      <c r="D171" s="727"/>
      <c r="E171" s="728" t="s">
        <v>561</v>
      </c>
      <c r="F171" s="729" t="s">
        <v>257</v>
      </c>
      <c r="G171" s="730">
        <v>7700000</v>
      </c>
      <c r="H171" s="731">
        <f>O171</f>
        <v>8220000</v>
      </c>
      <c r="I171" s="732">
        <f>H171-G171</f>
        <v>520000</v>
      </c>
      <c r="J171" s="733">
        <f>I171/G171</f>
        <v>6.7532467532467527E-2</v>
      </c>
      <c r="K171" s="734"/>
      <c r="L171" s="735"/>
      <c r="M171" s="735"/>
      <c r="N171" s="736"/>
      <c r="O171" s="106">
        <f>SUM(O172,O174,O176)</f>
        <v>8220000</v>
      </c>
      <c r="P171" s="737"/>
      <c r="Q171" s="445"/>
      <c r="R171" s="445"/>
      <c r="S171" s="445"/>
      <c r="T171" s="445"/>
      <c r="U171" s="445"/>
      <c r="V171" s="445"/>
      <c r="W171" s="445"/>
      <c r="X171" s="445"/>
      <c r="Y171" s="445"/>
      <c r="Z171" s="445"/>
    </row>
    <row r="172" spans="1:26" ht="24.75" customHeight="1">
      <c r="A172" s="725"/>
      <c r="B172" s="200"/>
      <c r="C172" s="726"/>
      <c r="D172" s="727"/>
      <c r="E172" s="738"/>
      <c r="F172" s="739"/>
      <c r="G172" s="740"/>
      <c r="H172" s="741"/>
      <c r="I172" s="742"/>
      <c r="J172" s="743"/>
      <c r="K172" s="103" t="s">
        <v>562</v>
      </c>
      <c r="L172" s="744"/>
      <c r="M172" s="744"/>
      <c r="N172" s="745"/>
      <c r="O172" s="106">
        <f>SUM(O173)</f>
        <v>120000</v>
      </c>
      <c r="P172" s="737"/>
      <c r="Q172" s="445"/>
      <c r="R172" s="445"/>
      <c r="S172" s="445"/>
      <c r="T172" s="445"/>
      <c r="U172" s="445"/>
      <c r="V172" s="445"/>
      <c r="W172" s="445"/>
      <c r="X172" s="445"/>
      <c r="Y172" s="445"/>
      <c r="Z172" s="445"/>
    </row>
    <row r="173" spans="1:26" ht="24.75" customHeight="1">
      <c r="A173" s="725"/>
      <c r="B173" s="200"/>
      <c r="C173" s="726"/>
      <c r="D173" s="727"/>
      <c r="E173" s="738"/>
      <c r="F173" s="739"/>
      <c r="G173" s="740"/>
      <c r="H173" s="741"/>
      <c r="I173" s="742"/>
      <c r="J173" s="743"/>
      <c r="K173" s="722" t="s">
        <v>219</v>
      </c>
      <c r="L173" s="170">
        <v>40000</v>
      </c>
      <c r="M173" s="723"/>
      <c r="N173" s="746">
        <v>3</v>
      </c>
      <c r="O173" s="118">
        <f>SUM(L173*N173)</f>
        <v>120000</v>
      </c>
      <c r="P173" s="737"/>
      <c r="Q173" s="445"/>
      <c r="R173" s="445"/>
      <c r="S173" s="445"/>
      <c r="T173" s="445"/>
      <c r="U173" s="445"/>
      <c r="V173" s="445"/>
      <c r="W173" s="445"/>
      <c r="X173" s="445"/>
      <c r="Y173" s="445"/>
      <c r="Z173" s="445"/>
    </row>
    <row r="174" spans="1:26" ht="24.75" customHeight="1">
      <c r="A174" s="725"/>
      <c r="B174" s="200"/>
      <c r="C174" s="726"/>
      <c r="D174" s="727"/>
      <c r="E174" s="738"/>
      <c r="F174" s="739"/>
      <c r="G174" s="740"/>
      <c r="H174" s="741"/>
      <c r="I174" s="742"/>
      <c r="J174" s="743"/>
      <c r="K174" s="326" t="s">
        <v>563</v>
      </c>
      <c r="L174" s="170"/>
      <c r="M174" s="723" t="s">
        <v>194</v>
      </c>
      <c r="N174" s="724"/>
      <c r="O174" s="106">
        <f>SUM(O175)</f>
        <v>100000</v>
      </c>
      <c r="P174" s="737"/>
      <c r="Q174" s="445"/>
      <c r="R174" s="445"/>
      <c r="S174" s="445"/>
      <c r="T174" s="445"/>
      <c r="U174" s="445"/>
      <c r="V174" s="445"/>
      <c r="W174" s="445"/>
      <c r="X174" s="445"/>
      <c r="Y174" s="445"/>
      <c r="Z174" s="445"/>
    </row>
    <row r="175" spans="1:26" ht="24.75" customHeight="1">
      <c r="A175" s="725"/>
      <c r="B175" s="200"/>
      <c r="C175" s="726"/>
      <c r="D175" s="727"/>
      <c r="E175" s="738"/>
      <c r="F175" s="739"/>
      <c r="G175" s="740"/>
      <c r="H175" s="741"/>
      <c r="I175" s="742"/>
      <c r="J175" s="743"/>
      <c r="K175" s="722" t="s">
        <v>219</v>
      </c>
      <c r="L175" s="170">
        <v>100000</v>
      </c>
      <c r="M175" s="723"/>
      <c r="N175" s="724">
        <v>1</v>
      </c>
      <c r="O175" s="118">
        <f>SUM(L175*N175)</f>
        <v>100000</v>
      </c>
      <c r="P175" s="737"/>
      <c r="Q175" s="445"/>
      <c r="R175" s="445"/>
      <c r="S175" s="445"/>
      <c r="T175" s="445"/>
      <c r="U175" s="445"/>
      <c r="V175" s="445"/>
      <c r="W175" s="445"/>
      <c r="X175" s="445"/>
      <c r="Y175" s="445"/>
      <c r="Z175" s="445"/>
    </row>
    <row r="176" spans="1:26" ht="24.75" customHeight="1">
      <c r="A176" s="725"/>
      <c r="B176" s="200"/>
      <c r="C176" s="726"/>
      <c r="D176" s="727"/>
      <c r="E176" s="738"/>
      <c r="F176" s="739"/>
      <c r="G176" s="740"/>
      <c r="H176" s="741"/>
      <c r="I176" s="742"/>
      <c r="J176" s="743"/>
      <c r="K176" s="326" t="s">
        <v>564</v>
      </c>
      <c r="L176" s="170"/>
      <c r="M176" s="723"/>
      <c r="N176" s="724"/>
      <c r="O176" s="106">
        <f>SUM(O177)</f>
        <v>8000000</v>
      </c>
      <c r="P176" s="737"/>
      <c r="Q176" s="445"/>
      <c r="R176" s="445"/>
      <c r="S176" s="445"/>
      <c r="T176" s="445"/>
      <c r="U176" s="445"/>
      <c r="V176" s="445"/>
      <c r="W176" s="445"/>
      <c r="X176" s="445"/>
      <c r="Y176" s="445"/>
      <c r="Z176" s="445"/>
    </row>
    <row r="177" spans="1:26" ht="24.75" customHeight="1">
      <c r="A177" s="725"/>
      <c r="B177" s="200"/>
      <c r="C177" s="726"/>
      <c r="D177" s="727"/>
      <c r="E177" s="738"/>
      <c r="F177" s="739"/>
      <c r="G177" s="740"/>
      <c r="H177" s="741"/>
      <c r="I177" s="742"/>
      <c r="J177" s="743"/>
      <c r="K177" s="722" t="s">
        <v>219</v>
      </c>
      <c r="L177" s="112">
        <v>800000</v>
      </c>
      <c r="M177" s="723"/>
      <c r="N177" s="724">
        <v>10</v>
      </c>
      <c r="O177" s="118">
        <f>SUM(L177*N177)</f>
        <v>8000000</v>
      </c>
      <c r="P177" s="737"/>
      <c r="Q177" s="445"/>
      <c r="R177" s="445"/>
      <c r="S177" s="445"/>
      <c r="T177" s="445"/>
      <c r="U177" s="445"/>
      <c r="V177" s="445"/>
      <c r="W177" s="445"/>
      <c r="X177" s="445"/>
      <c r="Y177" s="445"/>
      <c r="Z177" s="445"/>
    </row>
    <row r="178" spans="1:26" ht="35.25" customHeight="1">
      <c r="A178" s="725"/>
      <c r="B178" s="200"/>
      <c r="C178" s="726"/>
      <c r="D178" s="727"/>
      <c r="E178" s="728" t="s">
        <v>565</v>
      </c>
      <c r="F178" s="729" t="s">
        <v>272</v>
      </c>
      <c r="G178" s="730">
        <v>27850000</v>
      </c>
      <c r="H178" s="731">
        <f>SUM(O178)</f>
        <v>26750000</v>
      </c>
      <c r="I178" s="732">
        <f>H178-G178</f>
        <v>-1100000</v>
      </c>
      <c r="J178" s="747">
        <f>I178/G178</f>
        <v>-3.949730700179533E-2</v>
      </c>
      <c r="K178" s="734"/>
      <c r="L178" s="735"/>
      <c r="M178" s="735"/>
      <c r="N178" s="735"/>
      <c r="O178" s="106">
        <f>SUM(O179,O181,O183,O185,O189,O196,O205)</f>
        <v>26750000</v>
      </c>
      <c r="P178" s="737"/>
      <c r="Q178" s="445"/>
      <c r="R178" s="445"/>
      <c r="S178" s="445"/>
      <c r="T178" s="445"/>
      <c r="U178" s="445"/>
      <c r="V178" s="445"/>
      <c r="W178" s="445"/>
      <c r="X178" s="445"/>
      <c r="Y178" s="445"/>
      <c r="Z178" s="445"/>
    </row>
    <row r="179" spans="1:26" ht="25.5" customHeight="1">
      <c r="A179" s="725"/>
      <c r="B179" s="200"/>
      <c r="C179" s="726"/>
      <c r="D179" s="727"/>
      <c r="E179" s="726"/>
      <c r="F179" s="748"/>
      <c r="G179" s="749"/>
      <c r="H179" s="749"/>
      <c r="I179" s="749"/>
      <c r="J179" s="743"/>
      <c r="K179" s="326" t="s">
        <v>566</v>
      </c>
      <c r="L179" s="439"/>
      <c r="M179" s="439"/>
      <c r="N179" s="750"/>
      <c r="O179" s="106">
        <f>SUM(O180)</f>
        <v>500000</v>
      </c>
      <c r="P179" s="737"/>
      <c r="Q179" s="445"/>
      <c r="R179" s="445"/>
      <c r="S179" s="445"/>
      <c r="T179" s="445"/>
      <c r="U179" s="445"/>
      <c r="V179" s="445"/>
      <c r="W179" s="445"/>
      <c r="X179" s="445"/>
      <c r="Y179" s="445"/>
      <c r="Z179" s="445"/>
    </row>
    <row r="180" spans="1:26" ht="25.5" customHeight="1">
      <c r="A180" s="725"/>
      <c r="B180" s="200"/>
      <c r="C180" s="726"/>
      <c r="D180" s="727"/>
      <c r="E180" s="751"/>
      <c r="F180" s="748"/>
      <c r="G180" s="752"/>
      <c r="H180" s="752"/>
      <c r="I180" s="752"/>
      <c r="J180" s="753"/>
      <c r="K180" s="412" t="s">
        <v>219</v>
      </c>
      <c r="L180" s="112">
        <v>500000</v>
      </c>
      <c r="M180" s="723"/>
      <c r="N180" s="754">
        <v>1</v>
      </c>
      <c r="O180" s="118">
        <f>SUM(L180*N180)</f>
        <v>500000</v>
      </c>
      <c r="P180" s="737"/>
      <c r="Q180" s="445"/>
      <c r="R180" s="445"/>
      <c r="S180" s="445"/>
      <c r="T180" s="445"/>
      <c r="U180" s="445"/>
      <c r="V180" s="445"/>
      <c r="W180" s="445"/>
      <c r="X180" s="445"/>
      <c r="Y180" s="445"/>
      <c r="Z180" s="445"/>
    </row>
    <row r="181" spans="1:26" ht="25.5" customHeight="1">
      <c r="A181" s="725"/>
      <c r="B181" s="200"/>
      <c r="C181" s="726"/>
      <c r="D181" s="727"/>
      <c r="E181" s="751"/>
      <c r="F181" s="727"/>
      <c r="G181" s="740"/>
      <c r="H181" s="740"/>
      <c r="I181" s="740"/>
      <c r="J181" s="753"/>
      <c r="K181" s="326" t="s">
        <v>567</v>
      </c>
      <c r="L181" s="439"/>
      <c r="M181" s="439"/>
      <c r="N181" s="439"/>
      <c r="O181" s="106">
        <f>SUM(O182)</f>
        <v>300000</v>
      </c>
      <c r="P181" s="737"/>
      <c r="Q181" s="445"/>
      <c r="R181" s="445"/>
      <c r="S181" s="445"/>
      <c r="T181" s="445"/>
      <c r="U181" s="445"/>
      <c r="V181" s="445"/>
      <c r="W181" s="445"/>
      <c r="X181" s="445"/>
      <c r="Y181" s="445"/>
      <c r="Z181" s="445"/>
    </row>
    <row r="182" spans="1:26" ht="25.5" customHeight="1">
      <c r="A182" s="725"/>
      <c r="B182" s="200"/>
      <c r="C182" s="726"/>
      <c r="D182" s="727"/>
      <c r="E182" s="751"/>
      <c r="F182" s="727"/>
      <c r="G182" s="740"/>
      <c r="H182" s="740"/>
      <c r="I182" s="740"/>
      <c r="J182" s="753"/>
      <c r="K182" s="722" t="s">
        <v>219</v>
      </c>
      <c r="L182" s="170">
        <v>100000</v>
      </c>
      <c r="M182" s="723"/>
      <c r="N182" s="754">
        <v>3</v>
      </c>
      <c r="O182" s="118">
        <f>SUM(L182*N182)</f>
        <v>300000</v>
      </c>
      <c r="P182" s="737"/>
      <c r="Q182" s="445"/>
      <c r="R182" s="445"/>
      <c r="S182" s="445"/>
      <c r="T182" s="445"/>
      <c r="U182" s="445"/>
      <c r="V182" s="445"/>
      <c r="W182" s="445"/>
      <c r="X182" s="445"/>
      <c r="Y182" s="445"/>
      <c r="Z182" s="445"/>
    </row>
    <row r="183" spans="1:26" ht="25.5" customHeight="1">
      <c r="A183" s="725"/>
      <c r="B183" s="200"/>
      <c r="C183" s="726"/>
      <c r="D183" s="727"/>
      <c r="E183" s="751"/>
      <c r="F183" s="727"/>
      <c r="G183" s="740"/>
      <c r="H183" s="740"/>
      <c r="I183" s="740"/>
      <c r="J183" s="753"/>
      <c r="K183" s="326" t="s">
        <v>569</v>
      </c>
      <c r="L183" s="439"/>
      <c r="M183" s="439"/>
      <c r="N183" s="439"/>
      <c r="O183" s="106">
        <f>SUM(O184)</f>
        <v>750000</v>
      </c>
      <c r="P183" s="737"/>
      <c r="Q183" s="445"/>
      <c r="R183" s="445"/>
      <c r="S183" s="445"/>
      <c r="T183" s="445"/>
      <c r="U183" s="445"/>
      <c r="V183" s="445"/>
      <c r="W183" s="445"/>
      <c r="X183" s="445"/>
      <c r="Y183" s="445"/>
      <c r="Z183" s="445"/>
    </row>
    <row r="184" spans="1:26" ht="25.5" customHeight="1">
      <c r="A184" s="725"/>
      <c r="B184" s="200"/>
      <c r="C184" s="726"/>
      <c r="D184" s="727"/>
      <c r="E184" s="751"/>
      <c r="F184" s="727"/>
      <c r="G184" s="740"/>
      <c r="H184" s="740"/>
      <c r="I184" s="740"/>
      <c r="J184" s="753"/>
      <c r="K184" s="722" t="s">
        <v>219</v>
      </c>
      <c r="L184" s="170">
        <v>150000</v>
      </c>
      <c r="M184" s="755"/>
      <c r="N184" s="754">
        <v>5</v>
      </c>
      <c r="O184" s="118">
        <f>SUM(L184*N184)</f>
        <v>750000</v>
      </c>
      <c r="P184" s="737"/>
      <c r="Q184" s="445"/>
      <c r="R184" s="445"/>
      <c r="S184" s="445"/>
      <c r="T184" s="445"/>
      <c r="U184" s="445"/>
      <c r="V184" s="445"/>
      <c r="W184" s="445"/>
      <c r="X184" s="445"/>
      <c r="Y184" s="445"/>
      <c r="Z184" s="445"/>
    </row>
    <row r="185" spans="1:26" ht="25.5" customHeight="1">
      <c r="A185" s="725"/>
      <c r="B185" s="200"/>
      <c r="C185" s="726"/>
      <c r="D185" s="727"/>
      <c r="E185" s="751"/>
      <c r="F185" s="727"/>
      <c r="G185" s="740"/>
      <c r="H185" s="740"/>
      <c r="I185" s="740"/>
      <c r="J185" s="753"/>
      <c r="K185" s="756" t="s">
        <v>570</v>
      </c>
      <c r="L185" s="439"/>
      <c r="M185" s="439"/>
      <c r="N185" s="439"/>
      <c r="O185" s="106">
        <f>SUM(O186:O187)</f>
        <v>1000000</v>
      </c>
      <c r="P185" s="737"/>
      <c r="Q185" s="445"/>
      <c r="R185" s="445"/>
      <c r="S185" s="445"/>
      <c r="T185" s="445"/>
      <c r="U185" s="445"/>
      <c r="V185" s="445"/>
      <c r="W185" s="445"/>
      <c r="X185" s="445"/>
      <c r="Y185" s="445"/>
      <c r="Z185" s="445"/>
    </row>
    <row r="186" spans="1:26" ht="25.5" customHeight="1">
      <c r="A186" s="725"/>
      <c r="B186" s="200"/>
      <c r="C186" s="726"/>
      <c r="D186" s="727"/>
      <c r="E186" s="751"/>
      <c r="F186" s="727"/>
      <c r="G186" s="740"/>
      <c r="H186" s="740"/>
      <c r="I186" s="740"/>
      <c r="J186" s="753"/>
      <c r="K186" s="722" t="s">
        <v>219</v>
      </c>
      <c r="L186" s="112">
        <v>60000</v>
      </c>
      <c r="M186" s="755"/>
      <c r="N186" s="723">
        <v>10</v>
      </c>
      <c r="O186" s="118">
        <f t="shared" ref="O186:O187" si="27">SUM(L186*N186)</f>
        <v>600000</v>
      </c>
      <c r="P186" s="737"/>
      <c r="Q186" s="445"/>
      <c r="R186" s="445"/>
      <c r="S186" s="445"/>
      <c r="T186" s="445"/>
      <c r="U186" s="445"/>
      <c r="V186" s="445"/>
      <c r="W186" s="445"/>
      <c r="X186" s="445"/>
      <c r="Y186" s="445"/>
      <c r="Z186" s="445"/>
    </row>
    <row r="187" spans="1:26" ht="25.5" customHeight="1">
      <c r="A187" s="725"/>
      <c r="B187" s="200"/>
      <c r="C187" s="726"/>
      <c r="D187" s="727"/>
      <c r="E187" s="751"/>
      <c r="F187" s="727"/>
      <c r="G187" s="740"/>
      <c r="H187" s="740"/>
      <c r="I187" s="740"/>
      <c r="J187" s="753"/>
      <c r="K187" s="412" t="s">
        <v>571</v>
      </c>
      <c r="L187" s="112">
        <v>100000</v>
      </c>
      <c r="M187" s="757">
        <v>1</v>
      </c>
      <c r="N187" s="759">
        <v>4</v>
      </c>
      <c r="O187" s="118">
        <f t="shared" si="27"/>
        <v>400000</v>
      </c>
      <c r="P187" s="737"/>
      <c r="Q187" s="445"/>
      <c r="R187" s="445"/>
      <c r="S187" s="445"/>
      <c r="T187" s="445"/>
      <c r="U187" s="445"/>
      <c r="V187" s="445"/>
      <c r="W187" s="445"/>
      <c r="X187" s="445"/>
      <c r="Y187" s="445"/>
      <c r="Z187" s="445"/>
    </row>
    <row r="188" spans="1:26" ht="25.5" customHeight="1">
      <c r="A188" s="725"/>
      <c r="B188" s="200"/>
      <c r="C188" s="726"/>
      <c r="D188" s="727"/>
      <c r="E188" s="751"/>
      <c r="F188" s="727"/>
      <c r="G188" s="740"/>
      <c r="H188" s="740"/>
      <c r="I188" s="740"/>
      <c r="J188" s="753"/>
      <c r="K188" s="326"/>
      <c r="L188" s="439"/>
      <c r="M188" s="439"/>
      <c r="N188" s="439"/>
      <c r="O188" s="677"/>
      <c r="P188" s="737"/>
      <c r="Q188" s="445"/>
      <c r="R188" s="445"/>
      <c r="S188" s="445"/>
      <c r="T188" s="445"/>
      <c r="U188" s="445"/>
      <c r="V188" s="445"/>
      <c r="W188" s="445"/>
      <c r="X188" s="445"/>
      <c r="Y188" s="445"/>
      <c r="Z188" s="445"/>
    </row>
    <row r="189" spans="1:26" ht="25.5" customHeight="1">
      <c r="A189" s="725"/>
      <c r="B189" s="200"/>
      <c r="C189" s="726"/>
      <c r="D189" s="727"/>
      <c r="E189" s="751"/>
      <c r="F189" s="727"/>
      <c r="G189" s="740"/>
      <c r="H189" s="740"/>
      <c r="I189" s="740"/>
      <c r="J189" s="753"/>
      <c r="K189" s="326" t="s">
        <v>575</v>
      </c>
      <c r="L189" s="439"/>
      <c r="M189" s="439"/>
      <c r="N189" s="439"/>
      <c r="O189" s="106">
        <f>SUM(O190:O194)</f>
        <v>7600000</v>
      </c>
      <c r="P189" s="737"/>
      <c r="Q189" s="445"/>
      <c r="R189" s="445"/>
      <c r="S189" s="445"/>
      <c r="T189" s="445"/>
      <c r="U189" s="445"/>
      <c r="V189" s="445"/>
      <c r="W189" s="445"/>
      <c r="X189" s="445"/>
      <c r="Y189" s="445"/>
      <c r="Z189" s="445"/>
    </row>
    <row r="190" spans="1:26" ht="25.5" customHeight="1">
      <c r="A190" s="725"/>
      <c r="B190" s="200"/>
      <c r="C190" s="726"/>
      <c r="D190" s="727"/>
      <c r="E190" s="751"/>
      <c r="F190" s="727"/>
      <c r="G190" s="740"/>
      <c r="H190" s="740"/>
      <c r="I190" s="740"/>
      <c r="J190" s="753"/>
      <c r="K190" s="722" t="s">
        <v>219</v>
      </c>
      <c r="L190" s="112">
        <v>100000</v>
      </c>
      <c r="M190" s="722"/>
      <c r="N190" s="723">
        <v>10</v>
      </c>
      <c r="O190" s="118">
        <f>SUM(L190*N190)</f>
        <v>1000000</v>
      </c>
      <c r="P190" s="737"/>
      <c r="Q190" s="445"/>
      <c r="R190" s="445"/>
      <c r="S190" s="445"/>
      <c r="T190" s="445"/>
      <c r="U190" s="445"/>
      <c r="V190" s="445"/>
      <c r="W190" s="445"/>
      <c r="X190" s="445"/>
      <c r="Y190" s="445"/>
      <c r="Z190" s="445"/>
    </row>
    <row r="191" spans="1:26" ht="25.5" customHeight="1">
      <c r="A191" s="725"/>
      <c r="B191" s="200"/>
      <c r="C191" s="726"/>
      <c r="D191" s="727"/>
      <c r="E191" s="751"/>
      <c r="F191" s="727"/>
      <c r="G191" s="740"/>
      <c r="H191" s="740"/>
      <c r="I191" s="740"/>
      <c r="J191" s="753"/>
      <c r="K191" s="760" t="s">
        <v>577</v>
      </c>
      <c r="L191" s="762" t="s">
        <v>579</v>
      </c>
      <c r="M191" s="439"/>
      <c r="N191" s="746" t="s">
        <v>110</v>
      </c>
      <c r="O191" s="764">
        <v>100000</v>
      </c>
      <c r="P191" s="737"/>
      <c r="Q191" s="445"/>
      <c r="R191" s="445"/>
      <c r="S191" s="445"/>
      <c r="T191" s="445"/>
      <c r="U191" s="445"/>
      <c r="V191" s="445"/>
      <c r="W191" s="445"/>
      <c r="X191" s="445"/>
      <c r="Y191" s="445"/>
      <c r="Z191" s="445"/>
    </row>
    <row r="192" spans="1:26" ht="25.5" customHeight="1">
      <c r="A192" s="725"/>
      <c r="B192" s="200"/>
      <c r="C192" s="726"/>
      <c r="D192" s="727"/>
      <c r="E192" s="751"/>
      <c r="F192" s="727"/>
      <c r="G192" s="740"/>
      <c r="H192" s="740"/>
      <c r="I192" s="740"/>
      <c r="J192" s="753"/>
      <c r="K192" s="760" t="s">
        <v>582</v>
      </c>
      <c r="L192" s="112">
        <v>600000</v>
      </c>
      <c r="M192" s="439"/>
      <c r="N192" s="754">
        <v>4</v>
      </c>
      <c r="O192" s="118">
        <f t="shared" ref="O192:O194" si="28">SUM(L192*N192)</f>
        <v>2400000</v>
      </c>
      <c r="P192" s="737"/>
      <c r="Q192" s="445"/>
      <c r="R192" s="445"/>
      <c r="S192" s="445"/>
      <c r="T192" s="445"/>
      <c r="U192" s="445"/>
      <c r="V192" s="445"/>
      <c r="W192" s="445"/>
      <c r="X192" s="445"/>
      <c r="Y192" s="445"/>
      <c r="Z192" s="445"/>
    </row>
    <row r="193" spans="1:26" ht="25.5" customHeight="1">
      <c r="A193" s="725"/>
      <c r="B193" s="200"/>
      <c r="C193" s="726"/>
      <c r="D193" s="727"/>
      <c r="E193" s="751"/>
      <c r="F193" s="727"/>
      <c r="G193" s="740"/>
      <c r="H193" s="740"/>
      <c r="I193" s="740"/>
      <c r="J193" s="753"/>
      <c r="K193" s="760" t="s">
        <v>583</v>
      </c>
      <c r="L193" s="112">
        <v>1050000</v>
      </c>
      <c r="M193" s="722"/>
      <c r="N193" s="754">
        <v>2</v>
      </c>
      <c r="O193" s="118">
        <f t="shared" si="28"/>
        <v>2100000</v>
      </c>
      <c r="P193" s="737"/>
      <c r="Q193" s="445"/>
      <c r="R193" s="445"/>
      <c r="S193" s="445"/>
      <c r="T193" s="445"/>
      <c r="U193" s="445"/>
      <c r="V193" s="445"/>
      <c r="W193" s="445"/>
      <c r="X193" s="445"/>
      <c r="Y193" s="445"/>
      <c r="Z193" s="445"/>
    </row>
    <row r="194" spans="1:26" ht="25.5" customHeight="1">
      <c r="A194" s="725"/>
      <c r="B194" s="200"/>
      <c r="C194" s="726"/>
      <c r="D194" s="727"/>
      <c r="E194" s="751"/>
      <c r="F194" s="727"/>
      <c r="G194" s="740"/>
      <c r="H194" s="740"/>
      <c r="I194" s="740"/>
      <c r="J194" s="753"/>
      <c r="K194" s="760" t="s">
        <v>584</v>
      </c>
      <c r="L194" s="112">
        <v>400000</v>
      </c>
      <c r="M194" s="722"/>
      <c r="N194" s="754">
        <v>5</v>
      </c>
      <c r="O194" s="118">
        <f t="shared" si="28"/>
        <v>2000000</v>
      </c>
      <c r="P194" s="737"/>
      <c r="Q194" s="445"/>
      <c r="R194" s="445"/>
      <c r="S194" s="445"/>
      <c r="T194" s="445"/>
      <c r="U194" s="445"/>
      <c r="V194" s="445"/>
      <c r="W194" s="445"/>
      <c r="X194" s="445"/>
      <c r="Y194" s="445"/>
      <c r="Z194" s="445"/>
    </row>
    <row r="195" spans="1:26" ht="25.5" customHeight="1">
      <c r="A195" s="725"/>
      <c r="B195" s="200"/>
      <c r="C195" s="726"/>
      <c r="D195" s="727"/>
      <c r="E195" s="751"/>
      <c r="F195" s="727"/>
      <c r="G195" s="740"/>
      <c r="H195" s="740"/>
      <c r="I195" s="740"/>
      <c r="J195" s="753"/>
      <c r="K195" s="326"/>
      <c r="L195" s="439"/>
      <c r="M195" s="439"/>
      <c r="N195" s="439"/>
      <c r="O195" s="677"/>
      <c r="P195" s="737"/>
      <c r="Q195" s="445"/>
      <c r="R195" s="445"/>
      <c r="S195" s="445"/>
      <c r="T195" s="445"/>
      <c r="U195" s="445"/>
      <c r="V195" s="445"/>
      <c r="W195" s="445"/>
      <c r="X195" s="445"/>
      <c r="Y195" s="445"/>
      <c r="Z195" s="445"/>
    </row>
    <row r="196" spans="1:26" ht="25.5" customHeight="1">
      <c r="A196" s="725"/>
      <c r="B196" s="200"/>
      <c r="C196" s="726"/>
      <c r="D196" s="727"/>
      <c r="E196" s="751"/>
      <c r="F196" s="727"/>
      <c r="G196" s="740"/>
      <c r="H196" s="740"/>
      <c r="I196" s="740"/>
      <c r="J196" s="753"/>
      <c r="K196" s="326" t="s">
        <v>585</v>
      </c>
      <c r="L196" s="439"/>
      <c r="M196" s="439"/>
      <c r="N196" s="439"/>
      <c r="O196" s="106">
        <f>SUM(O197:O204)</f>
        <v>10600000</v>
      </c>
      <c r="P196" s="737"/>
      <c r="Q196" s="466"/>
      <c r="R196" s="445"/>
      <c r="S196" s="445"/>
      <c r="T196" s="445"/>
      <c r="U196" s="445"/>
      <c r="V196" s="445"/>
      <c r="W196" s="445"/>
      <c r="X196" s="445"/>
      <c r="Y196" s="445"/>
      <c r="Z196" s="445"/>
    </row>
    <row r="197" spans="1:26" ht="25.5" customHeight="1">
      <c r="A197" s="725"/>
      <c r="B197" s="200"/>
      <c r="C197" s="726"/>
      <c r="D197" s="727"/>
      <c r="E197" s="751"/>
      <c r="F197" s="727"/>
      <c r="G197" s="740"/>
      <c r="H197" s="740"/>
      <c r="I197" s="740"/>
      <c r="J197" s="753"/>
      <c r="K197" s="722" t="s">
        <v>219</v>
      </c>
      <c r="L197" s="112">
        <v>304000</v>
      </c>
      <c r="M197" s="722"/>
      <c r="N197" s="723">
        <v>10</v>
      </c>
      <c r="O197" s="118">
        <f>SUM(L197*N197)</f>
        <v>3040000</v>
      </c>
      <c r="P197" s="737"/>
      <c r="Q197" s="445"/>
      <c r="R197" s="445"/>
      <c r="S197" s="445"/>
      <c r="T197" s="445"/>
      <c r="U197" s="445"/>
      <c r="V197" s="445"/>
      <c r="W197" s="445"/>
      <c r="X197" s="445"/>
      <c r="Y197" s="445"/>
      <c r="Z197" s="445"/>
    </row>
    <row r="198" spans="1:26" ht="25.5" customHeight="1">
      <c r="A198" s="725"/>
      <c r="B198" s="200"/>
      <c r="C198" s="726"/>
      <c r="D198" s="727"/>
      <c r="E198" s="751"/>
      <c r="F198" s="727"/>
      <c r="G198" s="740"/>
      <c r="H198" s="740"/>
      <c r="I198" s="740"/>
      <c r="J198" s="753"/>
      <c r="K198" s="412" t="s">
        <v>586</v>
      </c>
      <c r="L198" s="112">
        <v>2250000</v>
      </c>
      <c r="M198" s="722"/>
      <c r="N198" s="754">
        <v>1</v>
      </c>
      <c r="O198" s="337">
        <v>2250000</v>
      </c>
      <c r="P198" s="737"/>
      <c r="Q198" s="445"/>
      <c r="R198" s="445"/>
      <c r="S198" s="445"/>
      <c r="T198" s="445"/>
      <c r="U198" s="445"/>
      <c r="V198" s="445"/>
      <c r="W198" s="445"/>
      <c r="X198" s="445"/>
      <c r="Y198" s="445"/>
      <c r="Z198" s="445"/>
    </row>
    <row r="199" spans="1:26" ht="25.5" customHeight="1">
      <c r="A199" s="725"/>
      <c r="B199" s="200"/>
      <c r="C199" s="726"/>
      <c r="D199" s="727"/>
      <c r="E199" s="751"/>
      <c r="F199" s="727"/>
      <c r="G199" s="740"/>
      <c r="H199" s="740"/>
      <c r="I199" s="740"/>
      <c r="J199" s="753"/>
      <c r="K199" s="760" t="s">
        <v>587</v>
      </c>
      <c r="L199" s="762">
        <v>1500000</v>
      </c>
      <c r="M199" s="439"/>
      <c r="N199" s="754">
        <v>1</v>
      </c>
      <c r="O199" s="337">
        <v>1500000</v>
      </c>
      <c r="P199" s="737"/>
      <c r="Q199" s="445"/>
      <c r="R199" s="445"/>
      <c r="S199" s="445"/>
      <c r="T199" s="445"/>
      <c r="U199" s="445"/>
      <c r="V199" s="445"/>
      <c r="W199" s="445"/>
      <c r="X199" s="445"/>
      <c r="Y199" s="445"/>
      <c r="Z199" s="445"/>
    </row>
    <row r="200" spans="1:26" ht="25.5" customHeight="1">
      <c r="A200" s="725"/>
      <c r="B200" s="200"/>
      <c r="C200" s="726"/>
      <c r="D200" s="727"/>
      <c r="E200" s="751"/>
      <c r="F200" s="727"/>
      <c r="G200" s="740"/>
      <c r="H200" s="740"/>
      <c r="I200" s="740"/>
      <c r="J200" s="753"/>
      <c r="K200" s="760" t="s">
        <v>588</v>
      </c>
      <c r="L200" s="112">
        <v>210000</v>
      </c>
      <c r="M200" s="439"/>
      <c r="N200" s="754">
        <v>1</v>
      </c>
      <c r="O200" s="337">
        <v>210000</v>
      </c>
      <c r="P200" s="737"/>
      <c r="Q200" s="445"/>
      <c r="R200" s="445"/>
      <c r="S200" s="445"/>
      <c r="T200" s="445"/>
      <c r="U200" s="445"/>
      <c r="V200" s="445"/>
      <c r="W200" s="445"/>
      <c r="X200" s="445"/>
      <c r="Y200" s="445"/>
      <c r="Z200" s="445"/>
    </row>
    <row r="201" spans="1:26" ht="25.5" customHeight="1">
      <c r="A201" s="725"/>
      <c r="B201" s="200"/>
      <c r="C201" s="726"/>
      <c r="D201" s="727"/>
      <c r="E201" s="751"/>
      <c r="F201" s="727"/>
      <c r="G201" s="740"/>
      <c r="H201" s="740"/>
      <c r="I201" s="740"/>
      <c r="J201" s="753"/>
      <c r="K201" s="760" t="s">
        <v>589</v>
      </c>
      <c r="L201" s="762" t="s">
        <v>590</v>
      </c>
      <c r="M201" s="439"/>
      <c r="N201" s="754">
        <v>1</v>
      </c>
      <c r="O201" s="337">
        <v>2000000</v>
      </c>
      <c r="P201" s="737"/>
      <c r="Q201" s="445"/>
      <c r="R201" s="445"/>
      <c r="S201" s="445"/>
      <c r="T201" s="445"/>
      <c r="U201" s="445"/>
      <c r="V201" s="445"/>
      <c r="W201" s="445"/>
      <c r="X201" s="445"/>
      <c r="Y201" s="445"/>
      <c r="Z201" s="445"/>
    </row>
    <row r="202" spans="1:26" ht="25.5" customHeight="1">
      <c r="A202" s="725"/>
      <c r="B202" s="200"/>
      <c r="C202" s="726"/>
      <c r="D202" s="727"/>
      <c r="E202" s="751"/>
      <c r="F202" s="727"/>
      <c r="G202" s="740"/>
      <c r="H202" s="740"/>
      <c r="I202" s="740"/>
      <c r="J202" s="753"/>
      <c r="K202" s="760" t="s">
        <v>591</v>
      </c>
      <c r="L202" s="762" t="s">
        <v>592</v>
      </c>
      <c r="M202" s="439"/>
      <c r="N202" s="754">
        <v>1</v>
      </c>
      <c r="O202" s="337">
        <v>1000000</v>
      </c>
      <c r="P202" s="737"/>
      <c r="Q202" s="445"/>
      <c r="R202" s="466"/>
      <c r="S202" s="445"/>
      <c r="T202" s="445"/>
      <c r="U202" s="445"/>
      <c r="V202" s="445"/>
      <c r="W202" s="445"/>
      <c r="X202" s="445"/>
      <c r="Y202" s="445"/>
      <c r="Z202" s="445"/>
    </row>
    <row r="203" spans="1:26" ht="25.5" customHeight="1">
      <c r="A203" s="725"/>
      <c r="B203" s="200"/>
      <c r="C203" s="726"/>
      <c r="D203" s="727"/>
      <c r="E203" s="751"/>
      <c r="F203" s="727"/>
      <c r="G203" s="740"/>
      <c r="H203" s="740"/>
      <c r="I203" s="740"/>
      <c r="J203" s="753"/>
      <c r="K203" s="760" t="s">
        <v>593</v>
      </c>
      <c r="L203" s="762">
        <v>150000</v>
      </c>
      <c r="M203" s="439"/>
      <c r="N203" s="754">
        <v>4</v>
      </c>
      <c r="O203" s="118">
        <f>SUM(L203*N203)</f>
        <v>600000</v>
      </c>
      <c r="P203" s="737"/>
      <c r="Q203" s="445"/>
      <c r="R203" s="445"/>
      <c r="S203" s="445"/>
      <c r="T203" s="445"/>
      <c r="U203" s="445"/>
      <c r="V203" s="445"/>
      <c r="W203" s="445"/>
      <c r="X203" s="445"/>
      <c r="Y203" s="445"/>
      <c r="Z203" s="445"/>
    </row>
    <row r="204" spans="1:26" ht="25.5" customHeight="1">
      <c r="A204" s="725"/>
      <c r="B204" s="200"/>
      <c r="C204" s="726"/>
      <c r="D204" s="727"/>
      <c r="E204" s="751"/>
      <c r="F204" s="727"/>
      <c r="G204" s="740"/>
      <c r="H204" s="740"/>
      <c r="I204" s="740"/>
      <c r="J204" s="753"/>
      <c r="K204" s="760"/>
      <c r="L204" s="762"/>
      <c r="M204" s="439"/>
      <c r="N204" s="754"/>
      <c r="O204" s="337"/>
      <c r="P204" s="737"/>
      <c r="Q204" s="445"/>
      <c r="R204" s="445"/>
      <c r="S204" s="445"/>
      <c r="T204" s="445"/>
      <c r="U204" s="445"/>
      <c r="V204" s="445"/>
      <c r="W204" s="445"/>
      <c r="X204" s="445"/>
      <c r="Y204" s="445"/>
      <c r="Z204" s="445"/>
    </row>
    <row r="205" spans="1:26" ht="25.5" customHeight="1">
      <c r="A205" s="725"/>
      <c r="B205" s="200"/>
      <c r="C205" s="726"/>
      <c r="D205" s="727"/>
      <c r="E205" s="751"/>
      <c r="F205" s="727"/>
      <c r="G205" s="740"/>
      <c r="H205" s="740"/>
      <c r="I205" s="740"/>
      <c r="J205" s="753"/>
      <c r="K205" s="326" t="s">
        <v>594</v>
      </c>
      <c r="L205" s="439"/>
      <c r="M205" s="439"/>
      <c r="N205" s="439"/>
      <c r="O205" s="106">
        <f>SUM(O206:O207)</f>
        <v>6000000</v>
      </c>
      <c r="P205" s="737"/>
      <c r="Q205" s="445"/>
      <c r="R205" s="445"/>
      <c r="S205" s="445"/>
      <c r="T205" s="445"/>
      <c r="U205" s="445"/>
      <c r="V205" s="445"/>
      <c r="W205" s="445"/>
      <c r="X205" s="445"/>
      <c r="Y205" s="445"/>
      <c r="Z205" s="445"/>
    </row>
    <row r="206" spans="1:26" ht="25.5" customHeight="1">
      <c r="A206" s="725"/>
      <c r="B206" s="200"/>
      <c r="C206" s="726"/>
      <c r="D206" s="727"/>
      <c r="E206" s="751"/>
      <c r="F206" s="727"/>
      <c r="G206" s="740"/>
      <c r="H206" s="740"/>
      <c r="I206" s="740"/>
      <c r="J206" s="753"/>
      <c r="K206" s="722" t="s">
        <v>219</v>
      </c>
      <c r="L206" s="112">
        <v>500000</v>
      </c>
      <c r="M206" s="722"/>
      <c r="N206" s="755">
        <v>10</v>
      </c>
      <c r="O206" s="118">
        <f t="shared" ref="O206:O207" si="29">SUM(L206*N206)</f>
        <v>5000000</v>
      </c>
      <c r="P206" s="737"/>
      <c r="Q206" s="445"/>
      <c r="R206" s="445"/>
      <c r="S206" s="445"/>
      <c r="T206" s="445"/>
      <c r="U206" s="445"/>
      <c r="V206" s="445"/>
      <c r="W206" s="445"/>
      <c r="X206" s="445"/>
      <c r="Y206" s="445"/>
      <c r="Z206" s="445"/>
    </row>
    <row r="207" spans="1:26" ht="25.5" customHeight="1">
      <c r="A207" s="725"/>
      <c r="B207" s="200"/>
      <c r="C207" s="726"/>
      <c r="D207" s="727"/>
      <c r="E207" s="751"/>
      <c r="F207" s="727"/>
      <c r="G207" s="740"/>
      <c r="H207" s="740"/>
      <c r="I207" s="740"/>
      <c r="J207" s="753"/>
      <c r="K207" s="412" t="s">
        <v>595</v>
      </c>
      <c r="L207" s="112">
        <v>1000000</v>
      </c>
      <c r="M207" s="722"/>
      <c r="N207" s="759">
        <v>1</v>
      </c>
      <c r="O207" s="118">
        <f t="shared" si="29"/>
        <v>1000000</v>
      </c>
      <c r="P207" s="737"/>
      <c r="Q207" s="445"/>
      <c r="R207" s="445"/>
      <c r="S207" s="445"/>
      <c r="T207" s="445"/>
      <c r="U207" s="445"/>
      <c r="V207" s="445"/>
      <c r="W207" s="445"/>
      <c r="X207" s="445"/>
      <c r="Y207" s="445"/>
      <c r="Z207" s="445"/>
    </row>
    <row r="208" spans="1:26" ht="27.75" customHeight="1">
      <c r="A208" s="716"/>
      <c r="B208" s="197"/>
      <c r="C208" s="717"/>
      <c r="D208" s="273"/>
      <c r="E208" s="450" t="s">
        <v>596</v>
      </c>
      <c r="F208" s="21" t="s">
        <v>283</v>
      </c>
      <c r="G208" s="629">
        <v>16920000</v>
      </c>
      <c r="H208" s="181">
        <f>SUM(O208)</f>
        <v>12795000</v>
      </c>
      <c r="I208" s="78">
        <f>H208-G208</f>
        <v>-4125000</v>
      </c>
      <c r="J208" s="85">
        <f>I208/G208</f>
        <v>-0.24379432624113476</v>
      </c>
      <c r="K208" s="777"/>
      <c r="L208" s="777"/>
      <c r="M208" s="777"/>
      <c r="N208" s="777"/>
      <c r="O208" s="778">
        <f>SUM(O215+O209+O212)</f>
        <v>12795000</v>
      </c>
      <c r="P208" s="8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21" customHeight="1">
      <c r="A209" s="716"/>
      <c r="B209" s="197"/>
      <c r="C209" s="717"/>
      <c r="D209" s="148"/>
      <c r="E209" s="779"/>
      <c r="F209" s="148"/>
      <c r="G209" s="586"/>
      <c r="H209" s="586"/>
      <c r="I209" s="7"/>
      <c r="J209" s="780"/>
      <c r="K209" s="326" t="s">
        <v>62</v>
      </c>
      <c r="L209" s="781"/>
      <c r="M209" s="781"/>
      <c r="N209" s="781"/>
      <c r="O209" s="782">
        <f>SUM(O210)</f>
        <v>2475000</v>
      </c>
      <c r="P209" s="8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21" customHeight="1">
      <c r="A210" s="716"/>
      <c r="B210" s="197"/>
      <c r="C210" s="717"/>
      <c r="D210" s="148"/>
      <c r="E210" s="779"/>
      <c r="F210" s="148"/>
      <c r="G210" s="586"/>
      <c r="H210" s="586"/>
      <c r="I210" s="586"/>
      <c r="J210" s="783"/>
      <c r="K210" s="784" t="s">
        <v>597</v>
      </c>
      <c r="L210" s="785">
        <v>11000</v>
      </c>
      <c r="M210" s="786">
        <v>15</v>
      </c>
      <c r="N210" s="787">
        <v>15</v>
      </c>
      <c r="O210" s="788">
        <f>SUM(L210*M210*N210)</f>
        <v>2475000</v>
      </c>
      <c r="P210" s="8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21" customHeight="1">
      <c r="A211" s="716"/>
      <c r="B211" s="197"/>
      <c r="C211" s="717"/>
      <c r="D211" s="148"/>
      <c r="E211" s="779"/>
      <c r="F211" s="148"/>
      <c r="G211" s="586"/>
      <c r="H211" s="586"/>
      <c r="I211" s="586"/>
      <c r="J211" s="783"/>
      <c r="K211" s="445"/>
      <c r="L211" s="789"/>
      <c r="M211" s="790"/>
      <c r="N211" s="791"/>
      <c r="O211" s="446"/>
      <c r="P211" s="8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21" customHeight="1">
      <c r="A212" s="716"/>
      <c r="B212" s="197"/>
      <c r="C212" s="717"/>
      <c r="D212" s="148"/>
      <c r="E212" s="779"/>
      <c r="F212" s="148"/>
      <c r="G212" s="586"/>
      <c r="H212" s="586"/>
      <c r="I212" s="586"/>
      <c r="J212" s="783"/>
      <c r="K212" s="103" t="s">
        <v>598</v>
      </c>
      <c r="L212" s="439"/>
      <c r="M212" s="439"/>
      <c r="N212" s="439"/>
      <c r="O212" s="106">
        <f>SUM(O213)</f>
        <v>10020000</v>
      </c>
      <c r="P212" s="8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21" customHeight="1">
      <c r="A213" s="716"/>
      <c r="B213" s="197"/>
      <c r="C213" s="717"/>
      <c r="D213" s="148"/>
      <c r="E213" s="779"/>
      <c r="F213" s="148"/>
      <c r="G213" s="586"/>
      <c r="H213" s="586"/>
      <c r="I213" s="586"/>
      <c r="J213" s="783"/>
      <c r="K213" s="111" t="s">
        <v>597</v>
      </c>
      <c r="L213" s="112">
        <v>1002000</v>
      </c>
      <c r="M213" s="722"/>
      <c r="N213" s="723">
        <v>10</v>
      </c>
      <c r="O213" s="118">
        <f>L213*N213</f>
        <v>10020000</v>
      </c>
      <c r="P213" s="8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21" customHeight="1">
      <c r="A214" s="716"/>
      <c r="B214" s="197"/>
      <c r="C214" s="717"/>
      <c r="D214" s="148"/>
      <c r="E214" s="779"/>
      <c r="F214" s="148"/>
      <c r="G214" s="586"/>
      <c r="H214" s="586"/>
      <c r="I214" s="586"/>
      <c r="J214" s="783"/>
      <c r="K214" s="200"/>
      <c r="L214" s="187"/>
      <c r="M214" s="187"/>
      <c r="N214" s="792"/>
      <c r="O214" s="206"/>
      <c r="P214" s="8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21" customHeight="1">
      <c r="A215" s="716"/>
      <c r="B215" s="99"/>
      <c r="C215" s="793"/>
      <c r="D215" s="273"/>
      <c r="E215" s="779"/>
      <c r="F215" s="273"/>
      <c r="G215" s="109"/>
      <c r="H215" s="109"/>
      <c r="I215" s="109"/>
      <c r="J215" s="109"/>
      <c r="K215" s="326" t="s">
        <v>599</v>
      </c>
      <c r="L215" s="794"/>
      <c r="M215" s="794"/>
      <c r="N215" s="794"/>
      <c r="O215" s="106">
        <f>SUM(O216)</f>
        <v>300000</v>
      </c>
      <c r="P215" s="8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21" customHeight="1">
      <c r="A216" s="795"/>
      <c r="B216" s="796"/>
      <c r="C216" s="797"/>
      <c r="D216" s="360"/>
      <c r="E216" s="798"/>
      <c r="F216" s="360"/>
      <c r="G216" s="799"/>
      <c r="H216" s="799"/>
      <c r="I216" s="799"/>
      <c r="J216" s="796"/>
      <c r="K216" s="800" t="s">
        <v>597</v>
      </c>
      <c r="L216" s="801">
        <v>300000</v>
      </c>
      <c r="M216" s="802"/>
      <c r="N216" s="803">
        <v>1</v>
      </c>
      <c r="O216" s="804">
        <f>SUM(L216*N216)</f>
        <v>300000</v>
      </c>
      <c r="P216" s="8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24.75" customHeight="1">
      <c r="A217" s="2661" t="s">
        <v>4</v>
      </c>
      <c r="B217" s="2657"/>
      <c r="C217" s="2669" t="s">
        <v>6</v>
      </c>
      <c r="D217" s="2657"/>
      <c r="E217" s="2670" t="s">
        <v>8</v>
      </c>
      <c r="F217" s="2657"/>
      <c r="G217" s="13" t="s">
        <v>10</v>
      </c>
      <c r="H217" s="13" t="s">
        <v>13</v>
      </c>
      <c r="I217" s="2671" t="s">
        <v>15</v>
      </c>
      <c r="J217" s="2643"/>
      <c r="K217" s="2663" t="s">
        <v>18</v>
      </c>
      <c r="L217" s="2634"/>
      <c r="M217" s="2634"/>
      <c r="N217" s="2634"/>
      <c r="O217" s="2635"/>
      <c r="P217" s="8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28.5" customHeight="1">
      <c r="A218" s="2662"/>
      <c r="B218" s="2569"/>
      <c r="C218" s="2575"/>
      <c r="D218" s="2569"/>
      <c r="E218" s="2575"/>
      <c r="F218" s="2569"/>
      <c r="G218" s="69" t="s">
        <v>29</v>
      </c>
      <c r="H218" s="69" t="s">
        <v>30</v>
      </c>
      <c r="I218" s="102" t="s">
        <v>33</v>
      </c>
      <c r="J218" s="102" t="s">
        <v>35</v>
      </c>
      <c r="K218" s="2575"/>
      <c r="L218" s="2590"/>
      <c r="M218" s="2590"/>
      <c r="N218" s="2590"/>
      <c r="O218" s="2637"/>
      <c r="P218" s="8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28.5" customHeight="1">
      <c r="A219" s="805" t="s">
        <v>166</v>
      </c>
      <c r="B219" s="31" t="s">
        <v>219</v>
      </c>
      <c r="C219" s="450" t="s">
        <v>558</v>
      </c>
      <c r="D219" s="21" t="s">
        <v>219</v>
      </c>
      <c r="E219" s="450" t="s">
        <v>600</v>
      </c>
      <c r="F219" s="21" t="s">
        <v>298</v>
      </c>
      <c r="G219" s="73">
        <v>518965000</v>
      </c>
      <c r="H219" s="78">
        <f>O219</f>
        <v>510336840</v>
      </c>
      <c r="I219" s="78">
        <f>SUM(H219-G219)</f>
        <v>-8628160</v>
      </c>
      <c r="J219" s="108">
        <f>I219/G219</f>
        <v>-1.6625706935920533E-2</v>
      </c>
      <c r="K219" s="2699"/>
      <c r="L219" s="2577"/>
      <c r="M219" s="2577"/>
      <c r="N219" s="806"/>
      <c r="O219" s="137">
        <f>SUM(O220,O225,O229,O233,O237,O240,O243,O246,O249,O252,O255,O258,O261)</f>
        <v>510336840</v>
      </c>
      <c r="P219" s="8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24" customHeight="1">
      <c r="A220" s="807"/>
      <c r="B220" s="808"/>
      <c r="C220" s="808"/>
      <c r="D220" s="574"/>
      <c r="E220" s="809"/>
      <c r="F220" s="168"/>
      <c r="G220" s="574"/>
      <c r="H220" s="574"/>
      <c r="I220" s="574"/>
      <c r="J220" s="575"/>
      <c r="K220" s="326" t="s">
        <v>607</v>
      </c>
      <c r="L220" s="810"/>
      <c r="M220" s="810"/>
      <c r="N220" s="811"/>
      <c r="O220" s="106">
        <f>SUM(O221:O223)</f>
        <v>120000000</v>
      </c>
      <c r="P220" s="8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24" customHeight="1">
      <c r="A221" s="813"/>
      <c r="B221" s="109"/>
      <c r="C221" s="109"/>
      <c r="D221" s="586"/>
      <c r="E221" s="793"/>
      <c r="F221" s="148"/>
      <c r="G221" s="586"/>
      <c r="H221" s="586"/>
      <c r="I221" s="586"/>
      <c r="J221" s="110"/>
      <c r="K221" s="756" t="s">
        <v>608</v>
      </c>
      <c r="L221" s="170">
        <v>4000</v>
      </c>
      <c r="M221" s="814">
        <v>253</v>
      </c>
      <c r="N221" s="755">
        <v>110</v>
      </c>
      <c r="O221" s="118">
        <f>(L221*M221*N221)</f>
        <v>111320000</v>
      </c>
      <c r="P221" s="8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24" customHeight="1">
      <c r="A222" s="813"/>
      <c r="B222" s="109"/>
      <c r="C222" s="109"/>
      <c r="D222" s="586"/>
      <c r="E222" s="793"/>
      <c r="F222" s="148"/>
      <c r="G222" s="586"/>
      <c r="H222" s="586"/>
      <c r="I222" s="586"/>
      <c r="J222" s="110"/>
      <c r="K222" s="105" t="s">
        <v>609</v>
      </c>
      <c r="L222" s="816">
        <v>80000</v>
      </c>
      <c r="M222" s="113">
        <v>8</v>
      </c>
      <c r="N222" s="723">
        <v>12</v>
      </c>
      <c r="O222" s="118">
        <f>SUM(L222*M222*N222)</f>
        <v>7680000</v>
      </c>
      <c r="P222" s="8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24" customHeight="1">
      <c r="A223" s="813"/>
      <c r="B223" s="109"/>
      <c r="C223" s="109"/>
      <c r="D223" s="586"/>
      <c r="E223" s="793"/>
      <c r="F223" s="148"/>
      <c r="G223" s="586"/>
      <c r="H223" s="586"/>
      <c r="I223" s="586"/>
      <c r="J223" s="110"/>
      <c r="K223" s="781" t="s">
        <v>610</v>
      </c>
      <c r="L223" s="819"/>
      <c r="M223" s="819">
        <v>500000</v>
      </c>
      <c r="N223" s="820">
        <v>2</v>
      </c>
      <c r="O223" s="788">
        <f>SUM(M223*N223)</f>
        <v>1000000</v>
      </c>
      <c r="P223" s="8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24" customHeight="1">
      <c r="A224" s="813"/>
      <c r="B224" s="109"/>
      <c r="C224" s="109"/>
      <c r="D224" s="586"/>
      <c r="E224" s="793"/>
      <c r="F224" s="148"/>
      <c r="G224" s="586"/>
      <c r="H224" s="586"/>
      <c r="I224" s="586"/>
      <c r="J224" s="110"/>
      <c r="K224" s="105"/>
      <c r="L224" s="816"/>
      <c r="M224" s="822"/>
      <c r="N224" s="723"/>
      <c r="O224" s="118"/>
      <c r="P224" s="823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24" customHeight="1">
      <c r="A225" s="813"/>
      <c r="B225" s="109"/>
      <c r="C225" s="109"/>
      <c r="D225" s="586"/>
      <c r="E225" s="793"/>
      <c r="F225" s="148"/>
      <c r="G225" s="586"/>
      <c r="H225" s="586"/>
      <c r="I225" s="586"/>
      <c r="J225" s="110"/>
      <c r="K225" s="824" t="s">
        <v>612</v>
      </c>
      <c r="L225" s="170"/>
      <c r="M225" s="814"/>
      <c r="N225" s="755"/>
      <c r="O225" s="106">
        <f>SUM(O226:O227)</f>
        <v>181665000</v>
      </c>
      <c r="P225" s="8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24" customHeight="1">
      <c r="A226" s="813"/>
      <c r="B226" s="109"/>
      <c r="C226" s="109"/>
      <c r="D226" s="586"/>
      <c r="E226" s="793"/>
      <c r="F226" s="148"/>
      <c r="G226" s="586"/>
      <c r="H226" s="586"/>
      <c r="I226" s="586"/>
      <c r="J226" s="110"/>
      <c r="K226" s="170" t="s">
        <v>613</v>
      </c>
      <c r="L226" s="170">
        <v>4500</v>
      </c>
      <c r="M226" s="814">
        <v>366</v>
      </c>
      <c r="N226" s="755">
        <v>55</v>
      </c>
      <c r="O226" s="118">
        <f t="shared" ref="O226:O227" si="30">SUM(L226*M226*N226)</f>
        <v>90585000</v>
      </c>
      <c r="P226" s="8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24" customHeight="1">
      <c r="A227" s="813"/>
      <c r="B227" s="109"/>
      <c r="C227" s="109"/>
      <c r="D227" s="586"/>
      <c r="E227" s="793"/>
      <c r="F227" s="148"/>
      <c r="G227" s="586"/>
      <c r="H227" s="586"/>
      <c r="I227" s="586"/>
      <c r="J227" s="110"/>
      <c r="K227" s="170" t="s">
        <v>614</v>
      </c>
      <c r="L227" s="170">
        <v>4500</v>
      </c>
      <c r="M227" s="814">
        <v>253</v>
      </c>
      <c r="N227" s="755">
        <v>80</v>
      </c>
      <c r="O227" s="118">
        <f t="shared" si="30"/>
        <v>91080000</v>
      </c>
      <c r="P227" s="8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24" customHeight="1">
      <c r="A228" s="813"/>
      <c r="B228" s="109"/>
      <c r="C228" s="109"/>
      <c r="D228" s="586"/>
      <c r="E228" s="793"/>
      <c r="F228" s="148"/>
      <c r="G228" s="586"/>
      <c r="H228" s="586"/>
      <c r="I228" s="586"/>
      <c r="J228" s="110"/>
      <c r="K228" s="439"/>
      <c r="L228" s="816"/>
      <c r="M228" s="816"/>
      <c r="N228" s="723"/>
      <c r="O228" s="118"/>
      <c r="P228" s="8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24" customHeight="1">
      <c r="A229" s="813"/>
      <c r="B229" s="109"/>
      <c r="C229" s="109"/>
      <c r="D229" s="586"/>
      <c r="E229" s="793"/>
      <c r="F229" s="148"/>
      <c r="G229" s="586"/>
      <c r="H229" s="586"/>
      <c r="I229" s="586"/>
      <c r="J229" s="110"/>
      <c r="K229" s="827" t="s">
        <v>615</v>
      </c>
      <c r="L229" s="170"/>
      <c r="M229" s="828"/>
      <c r="N229" s="755"/>
      <c r="O229" s="106">
        <f>SUM(O230:O231)</f>
        <v>27700000</v>
      </c>
      <c r="P229" s="8"/>
      <c r="Q229" s="155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24" customHeight="1">
      <c r="A230" s="813"/>
      <c r="B230" s="109"/>
      <c r="C230" s="109"/>
      <c r="D230" s="586"/>
      <c r="E230" s="793"/>
      <c r="F230" s="148"/>
      <c r="G230" s="586"/>
      <c r="H230" s="586"/>
      <c r="I230" s="586"/>
      <c r="J230" s="110"/>
      <c r="K230" s="829" t="s">
        <v>616</v>
      </c>
      <c r="L230" s="112">
        <v>2300000</v>
      </c>
      <c r="M230" s="828">
        <v>12</v>
      </c>
      <c r="N230" s="755">
        <v>1</v>
      </c>
      <c r="O230" s="118">
        <f>SUM(L230*M230*N230)</f>
        <v>27600000</v>
      </c>
      <c r="P230" s="8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24" customHeight="1">
      <c r="A231" s="813"/>
      <c r="B231" s="109"/>
      <c r="C231" s="109"/>
      <c r="D231" s="586"/>
      <c r="E231" s="793"/>
      <c r="F231" s="148"/>
      <c r="G231" s="586"/>
      <c r="H231" s="586"/>
      <c r="I231" s="586"/>
      <c r="J231" s="110"/>
      <c r="K231" s="830" t="s">
        <v>617</v>
      </c>
      <c r="L231" s="112">
        <v>100000</v>
      </c>
      <c r="M231" s="757"/>
      <c r="N231" s="755">
        <v>1</v>
      </c>
      <c r="O231" s="118">
        <f>SUM(L231*N231)</f>
        <v>100000</v>
      </c>
      <c r="P231" s="8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7.25" customHeight="1">
      <c r="A232" s="813"/>
      <c r="B232" s="109"/>
      <c r="C232" s="109"/>
      <c r="D232" s="586"/>
      <c r="E232" s="793"/>
      <c r="F232" s="148"/>
      <c r="G232" s="586"/>
      <c r="H232" s="586"/>
      <c r="I232" s="586"/>
      <c r="J232" s="110"/>
      <c r="K232" s="827"/>
      <c r="L232" s="170"/>
      <c r="M232" s="828"/>
      <c r="N232" s="755"/>
      <c r="O232" s="677"/>
      <c r="P232" s="8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24" customHeight="1">
      <c r="A233" s="813"/>
      <c r="B233" s="109"/>
      <c r="C233" s="109"/>
      <c r="D233" s="586"/>
      <c r="E233" s="793"/>
      <c r="F233" s="148"/>
      <c r="G233" s="586"/>
      <c r="H233" s="586"/>
      <c r="I233" s="586"/>
      <c r="J233" s="110"/>
      <c r="K233" s="827" t="s">
        <v>618</v>
      </c>
      <c r="L233" s="170"/>
      <c r="M233" s="828"/>
      <c r="N233" s="755"/>
      <c r="O233" s="106">
        <f>SUM(O234:O235)</f>
        <v>40491040</v>
      </c>
      <c r="P233" s="8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24" customHeight="1">
      <c r="A234" s="813"/>
      <c r="B234" s="109"/>
      <c r="C234" s="109"/>
      <c r="D234" s="586"/>
      <c r="E234" s="793"/>
      <c r="F234" s="148"/>
      <c r="G234" s="586"/>
      <c r="H234" s="586"/>
      <c r="I234" s="586"/>
      <c r="J234" s="110"/>
      <c r="K234" s="829" t="s">
        <v>616</v>
      </c>
      <c r="L234" s="112">
        <v>1682960</v>
      </c>
      <c r="M234" s="828">
        <v>12</v>
      </c>
      <c r="N234" s="755">
        <v>2</v>
      </c>
      <c r="O234" s="118">
        <f>SUM(L234*M234*N234)</f>
        <v>40391040</v>
      </c>
      <c r="P234" s="823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24" customHeight="1">
      <c r="A235" s="813"/>
      <c r="B235" s="109"/>
      <c r="C235" s="109"/>
      <c r="D235" s="586"/>
      <c r="E235" s="793"/>
      <c r="F235" s="148"/>
      <c r="G235" s="586"/>
      <c r="H235" s="586"/>
      <c r="I235" s="586"/>
      <c r="J235" s="110"/>
      <c r="K235" s="830" t="s">
        <v>617</v>
      </c>
      <c r="L235" s="112">
        <v>50000</v>
      </c>
      <c r="M235" s="757"/>
      <c r="N235" s="755">
        <v>2</v>
      </c>
      <c r="O235" s="118">
        <f>SUM(L235*N235)</f>
        <v>100000</v>
      </c>
      <c r="P235" s="8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24" customHeight="1">
      <c r="A236" s="813"/>
      <c r="B236" s="109"/>
      <c r="C236" s="109"/>
      <c r="D236" s="586"/>
      <c r="E236" s="793"/>
      <c r="F236" s="148"/>
      <c r="G236" s="586"/>
      <c r="H236" s="586"/>
      <c r="I236" s="586"/>
      <c r="J236" s="110"/>
      <c r="K236" s="490"/>
      <c r="L236" s="127"/>
      <c r="M236" s="436"/>
      <c r="N236" s="436"/>
      <c r="O236" s="832"/>
      <c r="P236" s="8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24" customHeight="1">
      <c r="A237" s="813"/>
      <c r="B237" s="109"/>
      <c r="C237" s="109"/>
      <c r="D237" s="586"/>
      <c r="E237" s="793"/>
      <c r="F237" s="148"/>
      <c r="G237" s="586"/>
      <c r="H237" s="586"/>
      <c r="I237" s="586"/>
      <c r="J237" s="110"/>
      <c r="K237" s="340" t="s">
        <v>619</v>
      </c>
      <c r="L237" s="445"/>
      <c r="M237" s="741"/>
      <c r="N237" s="741"/>
      <c r="O237" s="192">
        <f>SUM(O238:O239)</f>
        <v>100000</v>
      </c>
      <c r="P237" s="8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24" customHeight="1">
      <c r="A238" s="813"/>
      <c r="B238" s="109"/>
      <c r="C238" s="109"/>
      <c r="D238" s="586"/>
      <c r="E238" s="793"/>
      <c r="F238" s="273"/>
      <c r="G238" s="109"/>
      <c r="H238" s="109"/>
      <c r="I238" s="109"/>
      <c r="J238" s="110"/>
      <c r="K238" s="200" t="s">
        <v>597</v>
      </c>
      <c r="L238" s="187"/>
      <c r="M238" s="187">
        <v>100000</v>
      </c>
      <c r="N238" s="791">
        <v>1</v>
      </c>
      <c r="O238" s="206">
        <f>SUM(M238*N238)</f>
        <v>100000</v>
      </c>
      <c r="P238" s="8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24" customHeight="1">
      <c r="A239" s="813"/>
      <c r="B239" s="109"/>
      <c r="C239" s="109"/>
      <c r="D239" s="586"/>
      <c r="E239" s="793"/>
      <c r="F239" s="273"/>
      <c r="G239" s="109"/>
      <c r="H239" s="109"/>
      <c r="I239" s="109"/>
      <c r="J239" s="110"/>
      <c r="K239" s="200"/>
      <c r="L239" s="445"/>
      <c r="M239" s="187"/>
      <c r="N239" s="833"/>
      <c r="O239" s="206"/>
      <c r="P239" s="8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24" customHeight="1">
      <c r="A240" s="813"/>
      <c r="B240" s="109"/>
      <c r="C240" s="109"/>
      <c r="D240" s="109"/>
      <c r="E240" s="793"/>
      <c r="F240" s="273"/>
      <c r="G240" s="109"/>
      <c r="H240" s="109"/>
      <c r="I240" s="109"/>
      <c r="J240" s="110"/>
      <c r="K240" s="2" t="s">
        <v>620</v>
      </c>
      <c r="L240" s="9"/>
      <c r="M240" s="834"/>
      <c r="N240" s="835"/>
      <c r="O240" s="106">
        <f>SUM(O241:O242)</f>
        <v>44100000</v>
      </c>
      <c r="P240" s="8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24" customHeight="1">
      <c r="A241" s="813"/>
      <c r="B241" s="109"/>
      <c r="C241" s="109"/>
      <c r="D241" s="109"/>
      <c r="E241" s="793"/>
      <c r="F241" s="273"/>
      <c r="G241" s="109"/>
      <c r="H241" s="109"/>
      <c r="I241" s="109"/>
      <c r="J241" s="110"/>
      <c r="K241" s="1" t="s">
        <v>621</v>
      </c>
      <c r="L241" s="837">
        <v>49000</v>
      </c>
      <c r="M241" s="838">
        <v>12</v>
      </c>
      <c r="N241" s="835">
        <v>75</v>
      </c>
      <c r="O241" s="118">
        <f>SUM(M241*N241*L241)</f>
        <v>44100000</v>
      </c>
      <c r="P241" s="8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24" customHeight="1">
      <c r="A242" s="813"/>
      <c r="B242" s="109"/>
      <c r="C242" s="109"/>
      <c r="D242" s="109"/>
      <c r="E242" s="793"/>
      <c r="F242" s="273"/>
      <c r="G242" s="109"/>
      <c r="H242" s="109"/>
      <c r="I242" s="109"/>
      <c r="J242" s="110"/>
      <c r="K242" s="200"/>
      <c r="L242" s="445"/>
      <c r="M242" s="187"/>
      <c r="N242" s="839"/>
      <c r="O242" s="206"/>
      <c r="P242" s="8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24" customHeight="1">
      <c r="A243" s="813"/>
      <c r="B243" s="109"/>
      <c r="C243" s="109"/>
      <c r="D243" s="109"/>
      <c r="E243" s="793"/>
      <c r="F243" s="273"/>
      <c r="G243" s="109"/>
      <c r="H243" s="99"/>
      <c r="I243" s="99"/>
      <c r="J243" s="110"/>
      <c r="K243" s="340" t="s">
        <v>622</v>
      </c>
      <c r="L243" s="445"/>
      <c r="M243" s="187"/>
      <c r="N243" s="833"/>
      <c r="O243" s="192">
        <f>SUM(O244)</f>
        <v>6000000</v>
      </c>
      <c r="P243" s="8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24" customHeight="1">
      <c r="A244" s="813"/>
      <c r="B244" s="109"/>
      <c r="C244" s="109"/>
      <c r="D244" s="109"/>
      <c r="E244" s="793"/>
      <c r="F244" s="273"/>
      <c r="G244" s="109"/>
      <c r="H244" s="99"/>
      <c r="I244" s="99"/>
      <c r="J244" s="110"/>
      <c r="K244" s="200" t="s">
        <v>623</v>
      </c>
      <c r="L244" s="841">
        <v>200000</v>
      </c>
      <c r="M244" s="842">
        <v>10</v>
      </c>
      <c r="N244" s="189">
        <v>3</v>
      </c>
      <c r="O244" s="206">
        <f>SUM(M244*N244*L244)</f>
        <v>6000000</v>
      </c>
      <c r="P244" s="8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24" customHeight="1">
      <c r="A245" s="813"/>
      <c r="B245" s="109"/>
      <c r="C245" s="109"/>
      <c r="D245" s="109"/>
      <c r="E245" s="793"/>
      <c r="F245" s="273"/>
      <c r="G245" s="109"/>
      <c r="H245" s="99"/>
      <c r="I245" s="99"/>
      <c r="J245" s="110"/>
      <c r="K245" s="200"/>
      <c r="L245" s="445"/>
      <c r="M245" s="187"/>
      <c r="N245" s="189"/>
      <c r="O245" s="206"/>
      <c r="P245" s="8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24" customHeight="1">
      <c r="A246" s="813"/>
      <c r="B246" s="109"/>
      <c r="C246" s="109"/>
      <c r="D246" s="109"/>
      <c r="E246" s="793"/>
      <c r="F246" s="273"/>
      <c r="G246" s="109"/>
      <c r="H246" s="99"/>
      <c r="I246" s="99"/>
      <c r="J246" s="110"/>
      <c r="K246" s="340" t="s">
        <v>624</v>
      </c>
      <c r="L246" s="445"/>
      <c r="M246" s="187"/>
      <c r="N246" s="189"/>
      <c r="O246" s="192">
        <f>SUM(O247)</f>
        <v>200000</v>
      </c>
      <c r="P246" s="107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24" customHeight="1">
      <c r="A247" s="813"/>
      <c r="B247" s="109"/>
      <c r="C247" s="109"/>
      <c r="D247" s="109"/>
      <c r="E247" s="793"/>
      <c r="F247" s="273"/>
      <c r="G247" s="109"/>
      <c r="H247" s="99"/>
      <c r="I247" s="99"/>
      <c r="J247" s="110"/>
      <c r="K247" s="843" t="s">
        <v>597</v>
      </c>
      <c r="L247" s="445"/>
      <c r="M247" s="187">
        <v>50000</v>
      </c>
      <c r="N247" s="791">
        <v>4</v>
      </c>
      <c r="O247" s="206">
        <f>SUM(M247*N247)</f>
        <v>200000</v>
      </c>
      <c r="P247" s="8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24" customHeight="1">
      <c r="A248" s="813"/>
      <c r="B248" s="109"/>
      <c r="C248" s="109"/>
      <c r="D248" s="109"/>
      <c r="E248" s="793"/>
      <c r="F248" s="273"/>
      <c r="G248" s="109"/>
      <c r="H248" s="99"/>
      <c r="I248" s="99"/>
      <c r="J248" s="110"/>
      <c r="K248" s="200"/>
      <c r="L248" s="445"/>
      <c r="M248" s="187"/>
      <c r="N248" s="189"/>
      <c r="O248" s="206"/>
      <c r="P248" s="8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21.75" customHeight="1">
      <c r="A249" s="813"/>
      <c r="B249" s="109"/>
      <c r="C249" s="109"/>
      <c r="D249" s="109"/>
      <c r="E249" s="793"/>
      <c r="F249" s="273"/>
      <c r="G249" s="109"/>
      <c r="H249" s="99"/>
      <c r="I249" s="99"/>
      <c r="J249" s="110"/>
      <c r="K249" s="340" t="s">
        <v>625</v>
      </c>
      <c r="L249" s="445"/>
      <c r="M249" s="187"/>
      <c r="N249" s="189"/>
      <c r="O249" s="192">
        <f>SUM(O250)</f>
        <v>36000000</v>
      </c>
      <c r="P249" s="8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21.75" customHeight="1">
      <c r="A250" s="813"/>
      <c r="B250" s="109"/>
      <c r="C250" s="109"/>
      <c r="D250" s="109"/>
      <c r="E250" s="793"/>
      <c r="F250" s="273"/>
      <c r="G250" s="109"/>
      <c r="H250" s="99"/>
      <c r="I250" s="99"/>
      <c r="J250" s="110"/>
      <c r="K250" s="200" t="s">
        <v>597</v>
      </c>
      <c r="L250" s="445"/>
      <c r="M250" s="841">
        <v>3600000</v>
      </c>
      <c r="N250" s="833">
        <v>10</v>
      </c>
      <c r="O250" s="206">
        <f>M250*N250</f>
        <v>36000000</v>
      </c>
      <c r="P250" s="8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21.75" customHeight="1">
      <c r="A251" s="813"/>
      <c r="B251" s="109"/>
      <c r="C251" s="109"/>
      <c r="D251" s="109"/>
      <c r="E251" s="793"/>
      <c r="F251" s="273"/>
      <c r="G251" s="109"/>
      <c r="H251" s="99"/>
      <c r="I251" s="99"/>
      <c r="J251" s="110"/>
      <c r="K251" s="843"/>
      <c r="L251" s="445"/>
      <c r="M251" s="187"/>
      <c r="N251" s="791"/>
      <c r="O251" s="844"/>
      <c r="P251" s="8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21.75" customHeight="1">
      <c r="A252" s="813"/>
      <c r="B252" s="109"/>
      <c r="C252" s="109"/>
      <c r="D252" s="109"/>
      <c r="E252" s="793"/>
      <c r="F252" s="273"/>
      <c r="G252" s="109"/>
      <c r="H252" s="99"/>
      <c r="I252" s="99"/>
      <c r="J252" s="110"/>
      <c r="K252" s="103" t="s">
        <v>626</v>
      </c>
      <c r="L252" s="439"/>
      <c r="M252" s="170"/>
      <c r="N252" s="845"/>
      <c r="O252" s="106">
        <f>SUM(O253)</f>
        <v>45580800</v>
      </c>
      <c r="P252" s="8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21.75" customHeight="1">
      <c r="A253" s="813"/>
      <c r="B253" s="109"/>
      <c r="C253" s="109"/>
      <c r="D253" s="109"/>
      <c r="E253" s="793"/>
      <c r="F253" s="273"/>
      <c r="G253" s="109"/>
      <c r="H253" s="99"/>
      <c r="I253" s="99"/>
      <c r="J253" s="110"/>
      <c r="K253" s="105" t="s">
        <v>597</v>
      </c>
      <c r="L253" s="846"/>
      <c r="M253" s="112">
        <v>4558080</v>
      </c>
      <c r="N253" s="724">
        <v>10</v>
      </c>
      <c r="O253" s="118">
        <f>SUM(M253*N253)</f>
        <v>45580800</v>
      </c>
      <c r="P253" s="8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21.75" customHeight="1">
      <c r="A254" s="813"/>
      <c r="B254" s="109"/>
      <c r="C254" s="109"/>
      <c r="D254" s="109"/>
      <c r="E254" s="793"/>
      <c r="F254" s="273"/>
      <c r="G254" s="109"/>
      <c r="H254" s="99"/>
      <c r="I254" s="99"/>
      <c r="J254" s="110"/>
      <c r="K254" s="445"/>
      <c r="L254" s="445"/>
      <c r="M254" s="445"/>
      <c r="N254" s="445"/>
      <c r="O254" s="446"/>
      <c r="P254" s="8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21.75" customHeight="1">
      <c r="A255" s="813"/>
      <c r="B255" s="109"/>
      <c r="C255" s="109"/>
      <c r="D255" s="109"/>
      <c r="E255" s="793"/>
      <c r="F255" s="273"/>
      <c r="G255" s="109"/>
      <c r="H255" s="99"/>
      <c r="I255" s="99"/>
      <c r="J255" s="110"/>
      <c r="K255" s="847" t="s">
        <v>628</v>
      </c>
      <c r="L255" s="439"/>
      <c r="M255" s="170"/>
      <c r="N255" s="845"/>
      <c r="O255" s="106">
        <f>SUM(O256)</f>
        <v>3500000</v>
      </c>
      <c r="P255" s="8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21.75" customHeight="1">
      <c r="A256" s="848"/>
      <c r="B256" s="799"/>
      <c r="C256" s="799"/>
      <c r="D256" s="799"/>
      <c r="E256" s="797"/>
      <c r="F256" s="360"/>
      <c r="G256" s="799"/>
      <c r="H256" s="796"/>
      <c r="I256" s="796" t="s">
        <v>194</v>
      </c>
      <c r="J256" s="850"/>
      <c r="K256" s="105" t="s">
        <v>597</v>
      </c>
      <c r="L256" s="439"/>
      <c r="M256" s="112">
        <v>350000</v>
      </c>
      <c r="N256" s="724">
        <v>10</v>
      </c>
      <c r="O256" s="118">
        <f>M256*N256</f>
        <v>3500000</v>
      </c>
      <c r="P256" s="107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5.25" customHeight="1">
      <c r="A257" s="851"/>
      <c r="B257" s="851"/>
      <c r="C257" s="851"/>
      <c r="D257" s="851"/>
      <c r="E257" s="852"/>
      <c r="F257" s="853"/>
      <c r="G257" s="851"/>
      <c r="H257" s="851"/>
      <c r="I257" s="851"/>
      <c r="J257" s="854"/>
      <c r="K257" s="856"/>
      <c r="L257" s="857"/>
      <c r="M257" s="858"/>
      <c r="N257" s="859"/>
      <c r="O257" s="860"/>
      <c r="P257" s="107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6" customHeight="1">
      <c r="A258" s="861" t="s">
        <v>166</v>
      </c>
      <c r="B258" s="862" t="s">
        <v>219</v>
      </c>
      <c r="C258" s="863" t="s">
        <v>558</v>
      </c>
      <c r="D258" s="259" t="s">
        <v>219</v>
      </c>
      <c r="E258" s="863" t="s">
        <v>600</v>
      </c>
      <c r="F258" s="259" t="s">
        <v>298</v>
      </c>
      <c r="G258" s="864"/>
      <c r="H258" s="864"/>
      <c r="I258" s="864"/>
      <c r="J258" s="865"/>
      <c r="K258" s="866" t="s">
        <v>630</v>
      </c>
      <c r="L258" s="868"/>
      <c r="M258" s="869"/>
      <c r="N258" s="870"/>
      <c r="O258" s="871">
        <f>SUM(O259)</f>
        <v>3800000</v>
      </c>
      <c r="P258" s="107"/>
      <c r="Q258" s="8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6" customHeight="1">
      <c r="A259" s="813"/>
      <c r="B259" s="109"/>
      <c r="C259" s="109"/>
      <c r="D259" s="109"/>
      <c r="E259" s="793"/>
      <c r="F259" s="273"/>
      <c r="G259" s="109"/>
      <c r="H259" s="99"/>
      <c r="I259" s="99"/>
      <c r="J259" s="110"/>
      <c r="K259" s="111" t="s">
        <v>597</v>
      </c>
      <c r="L259" s="439"/>
      <c r="M259" s="112">
        <v>380000</v>
      </c>
      <c r="N259" s="724">
        <v>10</v>
      </c>
      <c r="O259" s="118">
        <f>M259*N259</f>
        <v>3800000</v>
      </c>
      <c r="P259" s="8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6" customHeight="1">
      <c r="A260" s="813"/>
      <c r="B260" s="109"/>
      <c r="C260" s="109"/>
      <c r="D260" s="109"/>
      <c r="E260" s="793"/>
      <c r="F260" s="273"/>
      <c r="G260" s="109"/>
      <c r="H260" s="99"/>
      <c r="I260" s="99"/>
      <c r="J260" s="110"/>
      <c r="K260" s="140"/>
      <c r="L260" s="127"/>
      <c r="M260" s="142"/>
      <c r="N260" s="872"/>
      <c r="O260" s="149"/>
      <c r="P260" s="8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24.75" customHeight="1">
      <c r="A261" s="813"/>
      <c r="B261" s="109"/>
      <c r="C261" s="109"/>
      <c r="D261" s="109"/>
      <c r="E261" s="793"/>
      <c r="F261" s="273"/>
      <c r="G261" s="109"/>
      <c r="H261" s="99"/>
      <c r="I261" s="99"/>
      <c r="J261" s="110"/>
      <c r="K261" s="873" t="s">
        <v>631</v>
      </c>
      <c r="L261" s="127"/>
      <c r="M261" s="142"/>
      <c r="N261" s="872"/>
      <c r="O261" s="137">
        <f>SUM(O262)</f>
        <v>1200000</v>
      </c>
      <c r="P261" s="8"/>
      <c r="Q261" s="155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1.5" customHeight="1">
      <c r="A262" s="813"/>
      <c r="B262" s="109"/>
      <c r="C262" s="109"/>
      <c r="D262" s="109"/>
      <c r="E262" s="793"/>
      <c r="F262" s="273"/>
      <c r="G262" s="109"/>
      <c r="H262" s="99"/>
      <c r="I262" s="99"/>
      <c r="J262" s="110"/>
      <c r="K262" s="874" t="s">
        <v>219</v>
      </c>
      <c r="L262" s="127"/>
      <c r="M262" s="875">
        <v>600000</v>
      </c>
      <c r="N262" s="876">
        <v>2</v>
      </c>
      <c r="O262" s="149">
        <f>M262*N262</f>
        <v>1200000</v>
      </c>
      <c r="P262" s="8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6" customHeight="1">
      <c r="A263" s="813"/>
      <c r="B263" s="109"/>
      <c r="C263" s="109"/>
      <c r="D263" s="109"/>
      <c r="E263" s="793"/>
      <c r="F263" s="273"/>
      <c r="G263" s="109"/>
      <c r="H263" s="99"/>
      <c r="I263" s="218"/>
      <c r="J263" s="219"/>
      <c r="K263" s="231"/>
      <c r="L263" s="877"/>
      <c r="M263" s="233"/>
      <c r="N263" s="878"/>
      <c r="O263" s="239"/>
      <c r="P263" s="8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6" customHeight="1">
      <c r="A264" s="805" t="s">
        <v>166</v>
      </c>
      <c r="B264" s="31" t="s">
        <v>219</v>
      </c>
      <c r="C264" s="450">
        <v>31</v>
      </c>
      <c r="D264" s="21" t="s">
        <v>219</v>
      </c>
      <c r="E264" s="450" t="s">
        <v>634</v>
      </c>
      <c r="F264" s="21" t="s">
        <v>302</v>
      </c>
      <c r="G264" s="73">
        <v>10103000</v>
      </c>
      <c r="H264" s="78">
        <f>SUM(O264)</f>
        <v>8847800</v>
      </c>
      <c r="I264" s="516">
        <f>H264-G264</f>
        <v>-1255200</v>
      </c>
      <c r="J264" s="229">
        <f>I264/G264</f>
        <v>-0.12424032465604276</v>
      </c>
      <c r="K264" s="2700"/>
      <c r="L264" s="2590"/>
      <c r="M264" s="2590"/>
      <c r="N264" s="879"/>
      <c r="O264" s="508">
        <f>SUM(O265,O268,O271,O274)</f>
        <v>8847800</v>
      </c>
      <c r="P264" s="8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6" customHeight="1">
      <c r="A265" s="716"/>
      <c r="B265" s="96"/>
      <c r="C265" s="793"/>
      <c r="D265" s="148"/>
      <c r="E265" s="717"/>
      <c r="F265" s="148"/>
      <c r="G265" s="320"/>
      <c r="H265" s="120"/>
      <c r="I265" s="120"/>
      <c r="J265" s="101"/>
      <c r="K265" s="880" t="s">
        <v>638</v>
      </c>
      <c r="L265" s="881"/>
      <c r="M265" s="881"/>
      <c r="N265" s="439"/>
      <c r="O265" s="106">
        <f>SUM(O266)</f>
        <v>1000000</v>
      </c>
      <c r="P265" s="8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6" customHeight="1">
      <c r="A266" s="716"/>
      <c r="B266" s="96"/>
      <c r="C266" s="793"/>
      <c r="D266" s="148"/>
      <c r="E266" s="717"/>
      <c r="F266" s="148"/>
      <c r="G266" s="120"/>
      <c r="H266" s="120"/>
      <c r="I266" s="120"/>
      <c r="J266" s="101"/>
      <c r="K266" s="105" t="s">
        <v>597</v>
      </c>
      <c r="L266" s="170">
        <v>100000</v>
      </c>
      <c r="M266" s="724">
        <v>10</v>
      </c>
      <c r="N266" s="439"/>
      <c r="O266" s="118">
        <f>SUM(L266*M266)</f>
        <v>1000000</v>
      </c>
      <c r="P266" s="8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6" customHeight="1">
      <c r="A267" s="716"/>
      <c r="B267" s="96"/>
      <c r="C267" s="793"/>
      <c r="D267" s="148"/>
      <c r="E267" s="717"/>
      <c r="F267" s="148"/>
      <c r="G267" s="120"/>
      <c r="H267" s="120"/>
      <c r="I267" s="120"/>
      <c r="J267" s="101"/>
      <c r="K267" s="445"/>
      <c r="L267" s="445"/>
      <c r="M267" s="445"/>
      <c r="N267" s="445"/>
      <c r="O267" s="446"/>
      <c r="P267" s="8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6" customHeight="1">
      <c r="A268" s="716"/>
      <c r="B268" s="96"/>
      <c r="C268" s="793"/>
      <c r="D268" s="148"/>
      <c r="E268" s="717"/>
      <c r="F268" s="148"/>
      <c r="G268" s="120"/>
      <c r="H268" s="120"/>
      <c r="I268" s="120"/>
      <c r="J268" s="101"/>
      <c r="K268" s="880" t="s">
        <v>643</v>
      </c>
      <c r="L268" s="881"/>
      <c r="M268" s="881"/>
      <c r="N268" s="439"/>
      <c r="O268" s="106">
        <f>SUM(O269)</f>
        <v>6047800</v>
      </c>
      <c r="P268" s="8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6" customHeight="1">
      <c r="A269" s="716"/>
      <c r="B269" s="96"/>
      <c r="C269" s="793"/>
      <c r="D269" s="148"/>
      <c r="E269" s="717"/>
      <c r="F269" s="148"/>
      <c r="G269" s="120"/>
      <c r="H269" s="120"/>
      <c r="I269" s="120"/>
      <c r="J269" s="101"/>
      <c r="K269" s="105" t="s">
        <v>597</v>
      </c>
      <c r="L269" s="112">
        <v>604780</v>
      </c>
      <c r="M269" s="845">
        <v>10</v>
      </c>
      <c r="N269" s="439"/>
      <c r="O269" s="118">
        <f>SUM(L269*M269)</f>
        <v>6047800</v>
      </c>
      <c r="P269" s="8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6" customHeight="1">
      <c r="A270" s="716"/>
      <c r="B270" s="96"/>
      <c r="C270" s="793"/>
      <c r="D270" s="148"/>
      <c r="E270" s="717"/>
      <c r="F270" s="148"/>
      <c r="G270" s="120"/>
      <c r="H270" s="120"/>
      <c r="I270" s="120"/>
      <c r="J270" s="101"/>
      <c r="K270" s="200"/>
      <c r="L270" s="187"/>
      <c r="M270" s="791"/>
      <c r="N270" s="445"/>
      <c r="O270" s="206"/>
      <c r="P270" s="8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6" customHeight="1">
      <c r="A271" s="716"/>
      <c r="B271" s="96"/>
      <c r="C271" s="793"/>
      <c r="D271" s="148"/>
      <c r="E271" s="717"/>
      <c r="F271" s="148"/>
      <c r="G271" s="120"/>
      <c r="H271" s="120"/>
      <c r="I271" s="120"/>
      <c r="J271" s="101"/>
      <c r="K271" s="880" t="s">
        <v>644</v>
      </c>
      <c r="L271" s="881"/>
      <c r="M271" s="881"/>
      <c r="N271" s="439"/>
      <c r="O271" s="106">
        <f>SUM(O272)</f>
        <v>300000</v>
      </c>
      <c r="P271" s="8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6" customHeight="1">
      <c r="A272" s="716"/>
      <c r="B272" s="96"/>
      <c r="C272" s="793"/>
      <c r="D272" s="148"/>
      <c r="E272" s="717"/>
      <c r="F272" s="148"/>
      <c r="G272" s="120"/>
      <c r="H272" s="120"/>
      <c r="I272" s="120"/>
      <c r="J272" s="101"/>
      <c r="K272" s="105" t="s">
        <v>597</v>
      </c>
      <c r="L272" s="170">
        <v>30000</v>
      </c>
      <c r="M272" s="724">
        <v>10</v>
      </c>
      <c r="N272" s="439"/>
      <c r="O272" s="118">
        <f>SUM(L272*M272)</f>
        <v>300000</v>
      </c>
      <c r="P272" s="8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6" customHeight="1">
      <c r="A273" s="716"/>
      <c r="B273" s="96"/>
      <c r="C273" s="793"/>
      <c r="D273" s="148"/>
      <c r="E273" s="717"/>
      <c r="F273" s="148"/>
      <c r="G273" s="120"/>
      <c r="H273" s="120"/>
      <c r="I273" s="120"/>
      <c r="J273" s="101"/>
      <c r="K273" s="200"/>
      <c r="L273" s="187"/>
      <c r="M273" s="884"/>
      <c r="N273" s="445"/>
      <c r="O273" s="206"/>
      <c r="P273" s="8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6" customHeight="1">
      <c r="A274" s="716"/>
      <c r="B274" s="96"/>
      <c r="C274" s="793"/>
      <c r="D274" s="148"/>
      <c r="E274" s="717"/>
      <c r="F274" s="148"/>
      <c r="G274" s="120"/>
      <c r="H274" s="120"/>
      <c r="I274" s="120"/>
      <c r="J274" s="101"/>
      <c r="K274" s="880" t="s">
        <v>647</v>
      </c>
      <c r="L274" s="881"/>
      <c r="M274" s="881"/>
      <c r="N274" s="439"/>
      <c r="O274" s="106">
        <f>SUM(O275)</f>
        <v>1500000</v>
      </c>
      <c r="P274" s="8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6" customHeight="1">
      <c r="A275" s="716"/>
      <c r="B275" s="96"/>
      <c r="C275" s="793"/>
      <c r="D275" s="148"/>
      <c r="E275" s="717"/>
      <c r="F275" s="148"/>
      <c r="G275" s="120"/>
      <c r="H275" s="120"/>
      <c r="I275" s="120"/>
      <c r="J275" s="101"/>
      <c r="K275" s="105" t="s">
        <v>597</v>
      </c>
      <c r="L275" s="112">
        <v>150000</v>
      </c>
      <c r="M275" s="724">
        <v>10</v>
      </c>
      <c r="N275" s="439"/>
      <c r="O275" s="118">
        <f>SUM(L275*M275)</f>
        <v>1500000</v>
      </c>
      <c r="P275" s="8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6" customHeight="1">
      <c r="A276" s="716"/>
      <c r="B276" s="96"/>
      <c r="C276" s="793"/>
      <c r="D276" s="148"/>
      <c r="E276" s="717"/>
      <c r="F276" s="148"/>
      <c r="G276" s="120"/>
      <c r="H276" s="120"/>
      <c r="I276" s="120"/>
      <c r="J276" s="101"/>
      <c r="K276" s="131"/>
      <c r="L276" s="142"/>
      <c r="M276" s="885"/>
      <c r="N276" s="127"/>
      <c r="O276" s="149"/>
      <c r="P276" s="8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6" customHeight="1">
      <c r="A277" s="805" t="s">
        <v>166</v>
      </c>
      <c r="B277" s="154" t="s">
        <v>219</v>
      </c>
      <c r="C277" s="887" t="s">
        <v>558</v>
      </c>
      <c r="D277" s="21" t="s">
        <v>219</v>
      </c>
      <c r="E277" s="450" t="s">
        <v>649</v>
      </c>
      <c r="F277" s="21" t="s">
        <v>650</v>
      </c>
      <c r="G277" s="73">
        <v>4100000</v>
      </c>
      <c r="H277" s="78">
        <f>SUM(O277)</f>
        <v>2600000</v>
      </c>
      <c r="I277" s="78">
        <f>H277-G277</f>
        <v>-1500000</v>
      </c>
      <c r="J277" s="108">
        <f>I277/G277</f>
        <v>-0.36585365853658536</v>
      </c>
      <c r="K277" s="162"/>
      <c r="L277" s="888"/>
      <c r="M277" s="889"/>
      <c r="N277" s="806"/>
      <c r="O277" s="137">
        <f>SUM(O278,O283,O287)</f>
        <v>2600000</v>
      </c>
      <c r="P277" s="8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6" customHeight="1">
      <c r="A278" s="716"/>
      <c r="B278" s="96"/>
      <c r="C278" s="793"/>
      <c r="D278" s="148"/>
      <c r="E278" s="717"/>
      <c r="F278" s="148"/>
      <c r="G278" s="120"/>
      <c r="H278" s="120"/>
      <c r="I278" s="120"/>
      <c r="J278" s="368"/>
      <c r="K278" s="103" t="s">
        <v>651</v>
      </c>
      <c r="L278" s="170"/>
      <c r="M278" s="845"/>
      <c r="N278" s="439"/>
      <c r="O278" s="106">
        <f>SUM(O279:O281)</f>
        <v>1500000</v>
      </c>
      <c r="P278" s="8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6" customHeight="1">
      <c r="A279" s="716"/>
      <c r="B279" s="96"/>
      <c r="C279" s="793"/>
      <c r="D279" s="148"/>
      <c r="E279" s="717"/>
      <c r="F279" s="148"/>
      <c r="G279" s="120"/>
      <c r="H279" s="120"/>
      <c r="I279" s="120"/>
      <c r="J279" s="368"/>
      <c r="K279" s="890" t="s">
        <v>652</v>
      </c>
      <c r="L279" s="112">
        <v>212500</v>
      </c>
      <c r="M279" s="891">
        <v>4</v>
      </c>
      <c r="N279" s="439"/>
      <c r="O279" s="118">
        <f t="shared" ref="O279:O281" si="31">L279*M279</f>
        <v>850000</v>
      </c>
      <c r="P279" s="8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6" hidden="1" customHeight="1">
      <c r="A280" s="813"/>
      <c r="B280" s="109"/>
      <c r="C280" s="109"/>
      <c r="D280" s="99"/>
      <c r="E280" s="717"/>
      <c r="F280" s="273"/>
      <c r="G280" s="99"/>
      <c r="H280" s="99"/>
      <c r="I280" s="99"/>
      <c r="J280" s="99"/>
      <c r="K280" s="890" t="s">
        <v>653</v>
      </c>
      <c r="L280" s="112"/>
      <c r="M280" s="891"/>
      <c r="N280" s="439"/>
      <c r="O280" s="118">
        <f t="shared" si="31"/>
        <v>0</v>
      </c>
      <c r="P280" s="8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6" customHeight="1">
      <c r="A281" s="813"/>
      <c r="B281" s="109"/>
      <c r="C281" s="109"/>
      <c r="D281" s="99"/>
      <c r="E281" s="717"/>
      <c r="F281" s="273"/>
      <c r="G281" s="99"/>
      <c r="H281" s="99"/>
      <c r="I281" s="99"/>
      <c r="J281" s="99"/>
      <c r="K281" s="890" t="s">
        <v>654</v>
      </c>
      <c r="L281" s="112">
        <v>130000</v>
      </c>
      <c r="M281" s="891">
        <v>5</v>
      </c>
      <c r="N281" s="439"/>
      <c r="O281" s="118">
        <f t="shared" si="31"/>
        <v>650000</v>
      </c>
      <c r="P281" s="8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6" customHeight="1">
      <c r="A282" s="655"/>
      <c r="B282" s="99"/>
      <c r="C282" s="109"/>
      <c r="D282" s="109"/>
      <c r="E282" s="793"/>
      <c r="F282" s="273"/>
      <c r="G282" s="109"/>
      <c r="H282" s="109"/>
      <c r="I282" s="109"/>
      <c r="J282" s="109"/>
      <c r="K282" s="140"/>
      <c r="L282" s="142"/>
      <c r="M282" s="892"/>
      <c r="N282" s="127"/>
      <c r="O282" s="149"/>
      <c r="P282" s="8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6" customHeight="1">
      <c r="A283" s="655"/>
      <c r="B283" s="99"/>
      <c r="C283" s="793"/>
      <c r="D283" s="96"/>
      <c r="E283" s="793"/>
      <c r="F283" s="273"/>
      <c r="G283" s="109"/>
      <c r="H283" s="109"/>
      <c r="I283" s="109"/>
      <c r="J283" s="109"/>
      <c r="K283" s="490" t="s">
        <v>655</v>
      </c>
      <c r="L283" s="131"/>
      <c r="M283" s="131"/>
      <c r="N283" s="127"/>
      <c r="O283" s="137">
        <f>SUM(O284:O285)</f>
        <v>1000000</v>
      </c>
      <c r="P283" s="8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6" customHeight="1">
      <c r="A284" s="655"/>
      <c r="B284" s="99"/>
      <c r="C284" s="793"/>
      <c r="D284" s="273"/>
      <c r="E284" s="717"/>
      <c r="F284" s="273"/>
      <c r="G284" s="109"/>
      <c r="H284" s="109"/>
      <c r="I284" s="109"/>
      <c r="J284" s="109"/>
      <c r="K284" s="131" t="s">
        <v>656</v>
      </c>
      <c r="L284" s="893">
        <v>500000</v>
      </c>
      <c r="M284" s="145">
        <v>1</v>
      </c>
      <c r="N284" s="127"/>
      <c r="O284" s="149">
        <f t="shared" ref="O284:O285" si="32">SUM(L284*M284)</f>
        <v>500000</v>
      </c>
      <c r="P284" s="8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6" customHeight="1">
      <c r="A285" s="655"/>
      <c r="B285" s="99"/>
      <c r="C285" s="793"/>
      <c r="D285" s="273"/>
      <c r="E285" s="717"/>
      <c r="F285" s="273"/>
      <c r="G285" s="109"/>
      <c r="H285" s="109"/>
      <c r="I285" s="109"/>
      <c r="J285" s="109"/>
      <c r="K285" s="131" t="s">
        <v>657</v>
      </c>
      <c r="L285" s="893">
        <v>500000</v>
      </c>
      <c r="M285" s="145">
        <v>1</v>
      </c>
      <c r="N285" s="127"/>
      <c r="O285" s="149">
        <f t="shared" si="32"/>
        <v>500000</v>
      </c>
      <c r="P285" s="8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6" customHeight="1">
      <c r="A286" s="655"/>
      <c r="B286" s="99"/>
      <c r="C286" s="779"/>
      <c r="D286" s="273"/>
      <c r="E286" s="894"/>
      <c r="F286" s="273"/>
      <c r="G286" s="109"/>
      <c r="H286" s="109"/>
      <c r="I286" s="109"/>
      <c r="J286" s="109"/>
      <c r="K286" s="131"/>
      <c r="L286" s="893"/>
      <c r="M286" s="145"/>
      <c r="N286" s="127"/>
      <c r="O286" s="149"/>
      <c r="P286" s="8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6" customHeight="1">
      <c r="A287" s="655"/>
      <c r="B287" s="99"/>
      <c r="C287" s="779"/>
      <c r="D287" s="273"/>
      <c r="E287" s="894"/>
      <c r="F287" s="273"/>
      <c r="G287" s="109"/>
      <c r="H287" s="109"/>
      <c r="I287" s="109"/>
      <c r="J287" s="109"/>
      <c r="K287" s="490" t="s">
        <v>658</v>
      </c>
      <c r="L287" s="131"/>
      <c r="M287" s="131"/>
      <c r="N287" s="127"/>
      <c r="O287" s="137">
        <f>SUM(O288)</f>
        <v>100000</v>
      </c>
      <c r="P287" s="8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6" customHeight="1">
      <c r="A288" s="895"/>
      <c r="B288" s="796"/>
      <c r="C288" s="798"/>
      <c r="D288" s="360"/>
      <c r="E288" s="896"/>
      <c r="F288" s="360"/>
      <c r="G288" s="799"/>
      <c r="H288" s="799"/>
      <c r="I288" s="799"/>
      <c r="J288" s="799"/>
      <c r="K288" s="365" t="s">
        <v>659</v>
      </c>
      <c r="L288" s="897">
        <v>50000</v>
      </c>
      <c r="M288" s="898">
        <v>2</v>
      </c>
      <c r="N288" s="899"/>
      <c r="O288" s="366">
        <f>SUM(L288*M288)</f>
        <v>100000</v>
      </c>
      <c r="P288" s="8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7.5" customHeight="1">
      <c r="A289" s="900"/>
      <c r="B289" s="900"/>
      <c r="C289" s="901"/>
      <c r="D289" s="853"/>
      <c r="E289" s="852"/>
      <c r="F289" s="853"/>
      <c r="G289" s="851"/>
      <c r="H289" s="851"/>
      <c r="I289" s="851"/>
      <c r="J289" s="851"/>
      <c r="K289" s="902"/>
      <c r="L289" s="903"/>
      <c r="M289" s="904"/>
      <c r="N289" s="905"/>
      <c r="O289" s="906"/>
      <c r="P289" s="8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2.75" customHeight="1">
      <c r="A290" s="2661" t="s">
        <v>4</v>
      </c>
      <c r="B290" s="2634"/>
      <c r="C290" s="2669" t="s">
        <v>6</v>
      </c>
      <c r="D290" s="2657"/>
      <c r="E290" s="2670" t="s">
        <v>8</v>
      </c>
      <c r="F290" s="2657"/>
      <c r="G290" s="13" t="s">
        <v>10</v>
      </c>
      <c r="H290" s="13" t="s">
        <v>13</v>
      </c>
      <c r="I290" s="2671" t="s">
        <v>15</v>
      </c>
      <c r="J290" s="2643"/>
      <c r="K290" s="2663" t="s">
        <v>18</v>
      </c>
      <c r="L290" s="2634"/>
      <c r="M290" s="2634"/>
      <c r="N290" s="2634"/>
      <c r="O290" s="2635"/>
      <c r="P290" s="8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2.75" customHeight="1">
      <c r="A291" s="2662"/>
      <c r="B291" s="2590"/>
      <c r="C291" s="2575"/>
      <c r="D291" s="2569"/>
      <c r="E291" s="2575"/>
      <c r="F291" s="2569"/>
      <c r="G291" s="20" t="s">
        <v>29</v>
      </c>
      <c r="H291" s="20" t="s">
        <v>30</v>
      </c>
      <c r="I291" s="21" t="s">
        <v>33</v>
      </c>
      <c r="J291" s="21" t="s">
        <v>35</v>
      </c>
      <c r="K291" s="2575"/>
      <c r="L291" s="2590"/>
      <c r="M291" s="2590"/>
      <c r="N291" s="2590"/>
      <c r="O291" s="2637"/>
      <c r="P291" s="8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3.5" customHeight="1">
      <c r="A292" s="805" t="s">
        <v>166</v>
      </c>
      <c r="B292" s="25" t="s">
        <v>219</v>
      </c>
      <c r="C292" s="31">
        <v>31</v>
      </c>
      <c r="D292" s="21" t="s">
        <v>219</v>
      </c>
      <c r="E292" s="450" t="s">
        <v>660</v>
      </c>
      <c r="F292" s="21" t="s">
        <v>109</v>
      </c>
      <c r="G292" s="78">
        <v>1900000</v>
      </c>
      <c r="H292" s="78">
        <f>O292</f>
        <v>2400000</v>
      </c>
      <c r="I292" s="78">
        <f>H292-G292</f>
        <v>500000</v>
      </c>
      <c r="J292" s="108">
        <f>I292/G292</f>
        <v>0.26315789473684209</v>
      </c>
      <c r="K292" s="2699"/>
      <c r="L292" s="2577"/>
      <c r="M292" s="2577"/>
      <c r="N292" s="806"/>
      <c r="O292" s="137">
        <f>SUM(O293,O296,O299,O303)</f>
        <v>2400000</v>
      </c>
      <c r="P292" s="8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2" customHeight="1">
      <c r="A293" s="907"/>
      <c r="B293" s="15"/>
      <c r="C293" s="595"/>
      <c r="D293" s="595"/>
      <c r="E293" s="713"/>
      <c r="F293" s="23"/>
      <c r="G293" s="595"/>
      <c r="H293" s="595"/>
      <c r="I293" s="595"/>
      <c r="J293" s="325"/>
      <c r="K293" s="306" t="s">
        <v>661</v>
      </c>
      <c r="L293" s="307"/>
      <c r="M293" s="307"/>
      <c r="N293" s="908"/>
      <c r="O293" s="909">
        <f>SUM(O294)</f>
        <v>500000</v>
      </c>
      <c r="P293" s="8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2" customHeight="1">
      <c r="A294" s="75"/>
      <c r="B294" s="1"/>
      <c r="C294" s="99"/>
      <c r="D294" s="99"/>
      <c r="E294" s="712"/>
      <c r="F294" s="69"/>
      <c r="G294" s="99"/>
      <c r="H294" s="99"/>
      <c r="I294" s="99"/>
      <c r="J294" s="101"/>
      <c r="K294" s="200" t="s">
        <v>597</v>
      </c>
      <c r="L294" s="187">
        <v>500000</v>
      </c>
      <c r="M294" s="791">
        <v>1</v>
      </c>
      <c r="N294" s="445"/>
      <c r="O294" s="311">
        <f>L294*M294</f>
        <v>500000</v>
      </c>
      <c r="P294" s="8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2" customHeight="1">
      <c r="A295" s="75"/>
      <c r="B295" s="1"/>
      <c r="C295" s="99"/>
      <c r="D295" s="99"/>
      <c r="E295" s="712"/>
      <c r="F295" s="69"/>
      <c r="G295" s="99"/>
      <c r="H295" s="99"/>
      <c r="I295" s="99"/>
      <c r="J295" s="101"/>
      <c r="K295" s="200"/>
      <c r="L295" s="187"/>
      <c r="M295" s="833"/>
      <c r="N295" s="445"/>
      <c r="O295" s="206"/>
      <c r="P295" s="8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2" customHeight="1">
      <c r="A296" s="75"/>
      <c r="B296" s="1"/>
      <c r="C296" s="99"/>
      <c r="D296" s="99"/>
      <c r="E296" s="712"/>
      <c r="F296" s="69"/>
      <c r="G296" s="99"/>
      <c r="H296" s="99"/>
      <c r="I296" s="99"/>
      <c r="J296" s="101"/>
      <c r="K296" s="103" t="s">
        <v>662</v>
      </c>
      <c r="L296" s="722"/>
      <c r="M296" s="722"/>
      <c r="N296" s="439"/>
      <c r="O296" s="106">
        <f>SUM(O297)</f>
        <v>800000</v>
      </c>
      <c r="P296" s="8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2" customHeight="1">
      <c r="A297" s="75"/>
      <c r="B297" s="1"/>
      <c r="C297" s="99"/>
      <c r="D297" s="99"/>
      <c r="E297" s="712"/>
      <c r="F297" s="69"/>
      <c r="G297" s="99"/>
      <c r="H297" s="99"/>
      <c r="I297" s="99"/>
      <c r="J297" s="101"/>
      <c r="K297" s="105" t="s">
        <v>597</v>
      </c>
      <c r="L297" s="112">
        <v>200000</v>
      </c>
      <c r="M297" s="891">
        <v>4</v>
      </c>
      <c r="N297" s="439"/>
      <c r="O297" s="118">
        <f>SUM(L297*M297)</f>
        <v>800000</v>
      </c>
      <c r="P297" s="8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2" customHeight="1">
      <c r="A298" s="75"/>
      <c r="B298" s="1"/>
      <c r="C298" s="99"/>
      <c r="D298" s="99"/>
      <c r="E298" s="712"/>
      <c r="F298" s="69"/>
      <c r="G298" s="99"/>
      <c r="H298" s="99"/>
      <c r="I298" s="99"/>
      <c r="J298" s="101"/>
      <c r="K298" s="200"/>
      <c r="L298" s="187"/>
      <c r="M298" s="833"/>
      <c r="N298" s="445"/>
      <c r="O298" s="206"/>
      <c r="P298" s="8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2" customHeight="1">
      <c r="A299" s="75"/>
      <c r="B299" s="1"/>
      <c r="C299" s="99"/>
      <c r="D299" s="99"/>
      <c r="E299" s="712"/>
      <c r="F299" s="69"/>
      <c r="G299" s="99"/>
      <c r="H299" s="99"/>
      <c r="I299" s="99"/>
      <c r="J299" s="101"/>
      <c r="K299" s="340" t="s">
        <v>663</v>
      </c>
      <c r="L299" s="741"/>
      <c r="M299" s="741"/>
      <c r="N299" s="445"/>
      <c r="O299" s="192">
        <f>SUM(O300:O301)</f>
        <v>1000000</v>
      </c>
      <c r="P299" s="8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" customHeight="1">
      <c r="A300" s="75"/>
      <c r="B300" s="1"/>
      <c r="C300" s="99"/>
      <c r="D300" s="99"/>
      <c r="E300" s="712"/>
      <c r="F300" s="69"/>
      <c r="G300" s="99"/>
      <c r="H300" s="99"/>
      <c r="I300" s="99"/>
      <c r="J300" s="101"/>
      <c r="K300" s="200" t="s">
        <v>664</v>
      </c>
      <c r="L300" s="187">
        <v>100000</v>
      </c>
      <c r="M300" s="189">
        <v>6</v>
      </c>
      <c r="N300" s="445"/>
      <c r="O300" s="206">
        <f t="shared" ref="O300:O301" si="33">L300*M300</f>
        <v>600000</v>
      </c>
      <c r="P300" s="8"/>
      <c r="Q300" s="8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" customHeight="1">
      <c r="A301" s="75"/>
      <c r="B301" s="1"/>
      <c r="C301" s="99"/>
      <c r="D301" s="99"/>
      <c r="E301" s="712"/>
      <c r="F301" s="69"/>
      <c r="G301" s="99"/>
      <c r="H301" s="99"/>
      <c r="I301" s="99"/>
      <c r="J301" s="101"/>
      <c r="K301" s="200" t="s">
        <v>665</v>
      </c>
      <c r="L301" s="187">
        <v>200000</v>
      </c>
      <c r="M301" s="791">
        <v>2</v>
      </c>
      <c r="N301" s="445"/>
      <c r="O301" s="206">
        <f t="shared" si="33"/>
        <v>400000</v>
      </c>
      <c r="P301" s="8"/>
      <c r="Q301" s="8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" customHeight="1">
      <c r="A302" s="75"/>
      <c r="B302" s="1"/>
      <c r="C302" s="99"/>
      <c r="D302" s="99"/>
      <c r="E302" s="712"/>
      <c r="F302" s="69"/>
      <c r="G302" s="99"/>
      <c r="H302" s="99"/>
      <c r="I302" s="99"/>
      <c r="J302" s="101"/>
      <c r="K302" s="200"/>
      <c r="L302" s="187"/>
      <c r="M302" s="791"/>
      <c r="N302" s="445"/>
      <c r="O302" s="206"/>
      <c r="P302" s="8"/>
      <c r="Q302" s="8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" customHeight="1">
      <c r="A303" s="75"/>
      <c r="B303" s="1"/>
      <c r="C303" s="99"/>
      <c r="D303" s="99"/>
      <c r="E303" s="712"/>
      <c r="F303" s="69"/>
      <c r="G303" s="99"/>
      <c r="H303" s="99"/>
      <c r="I303" s="99"/>
      <c r="J303" s="101"/>
      <c r="K303" s="910" t="s">
        <v>666</v>
      </c>
      <c r="L303" s="187"/>
      <c r="M303" s="791"/>
      <c r="N303" s="445"/>
      <c r="O303" s="911">
        <f>SUM(O304)</f>
        <v>100000</v>
      </c>
      <c r="P303" s="8"/>
      <c r="Q303" s="8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" customHeight="1">
      <c r="A304" s="75"/>
      <c r="B304" s="1"/>
      <c r="C304" s="99"/>
      <c r="D304" s="99"/>
      <c r="E304" s="712"/>
      <c r="F304" s="69"/>
      <c r="G304" s="99"/>
      <c r="H304" s="99"/>
      <c r="I304" s="99"/>
      <c r="J304" s="101"/>
      <c r="K304" s="653" t="s">
        <v>219</v>
      </c>
      <c r="L304" s="841">
        <v>5000</v>
      </c>
      <c r="M304" s="912">
        <v>20</v>
      </c>
      <c r="N304" s="445"/>
      <c r="O304" s="206">
        <f>L304*M304</f>
        <v>100000</v>
      </c>
      <c r="P304" s="8"/>
      <c r="Q304" s="8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3.5" customHeight="1">
      <c r="A305" s="75"/>
      <c r="B305" s="1"/>
      <c r="C305" s="99"/>
      <c r="D305" s="99"/>
      <c r="E305" s="712"/>
      <c r="F305" s="69"/>
      <c r="G305" s="99"/>
      <c r="H305" s="99"/>
      <c r="I305" s="99"/>
      <c r="J305" s="101"/>
      <c r="K305" s="131"/>
      <c r="L305" s="142"/>
      <c r="M305" s="885"/>
      <c r="N305" s="127"/>
      <c r="O305" s="149"/>
      <c r="P305" s="8"/>
      <c r="Q305" s="8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1.25" customHeight="1">
      <c r="A306" s="75"/>
      <c r="B306" s="1"/>
      <c r="C306" s="99"/>
      <c r="D306" s="99"/>
      <c r="E306" s="712"/>
      <c r="F306" s="69"/>
      <c r="G306" s="99"/>
      <c r="H306" s="99"/>
      <c r="I306" s="99"/>
      <c r="J306" s="101"/>
      <c r="K306" s="131"/>
      <c r="L306" s="142"/>
      <c r="M306" s="885"/>
      <c r="N306" s="127"/>
      <c r="O306" s="149"/>
      <c r="P306" s="8"/>
      <c r="Q306" s="8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>
      <c r="A307" s="805" t="s">
        <v>166</v>
      </c>
      <c r="B307" s="25" t="s">
        <v>219</v>
      </c>
      <c r="C307" s="31">
        <v>31</v>
      </c>
      <c r="D307" s="21" t="s">
        <v>219</v>
      </c>
      <c r="E307" s="450" t="s">
        <v>667</v>
      </c>
      <c r="F307" s="21" t="s">
        <v>324</v>
      </c>
      <c r="G307" s="73">
        <v>71760000</v>
      </c>
      <c r="H307" s="78">
        <f>O307</f>
        <v>70060000</v>
      </c>
      <c r="I307" s="78">
        <f>H307-G307</f>
        <v>-1700000</v>
      </c>
      <c r="J307" s="108">
        <f>I307/G307</f>
        <v>-2.3690078037904124E-2</v>
      </c>
      <c r="K307" s="2699"/>
      <c r="L307" s="2577"/>
      <c r="M307" s="2578"/>
      <c r="N307" s="806"/>
      <c r="O307" s="137">
        <f>SUM(O308,O311,O317,O320,O323,O327,O314,O331,O334,O337,O340,O343)</f>
        <v>70060000</v>
      </c>
      <c r="P307" s="8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" customHeight="1">
      <c r="A308" s="75"/>
      <c r="B308" s="9"/>
      <c r="C308" s="77"/>
      <c r="D308" s="77"/>
      <c r="E308" s="432"/>
      <c r="F308" s="129"/>
      <c r="G308" s="77"/>
      <c r="H308" s="77"/>
      <c r="I308" s="77"/>
      <c r="J308" s="913"/>
      <c r="K308" s="914" t="s">
        <v>668</v>
      </c>
      <c r="L308" s="105"/>
      <c r="M308" s="105"/>
      <c r="N308" s="439"/>
      <c r="O308" s="106">
        <f>SUM(O309)</f>
        <v>800000</v>
      </c>
      <c r="P308" s="8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" customHeight="1">
      <c r="A309" s="75"/>
      <c r="B309" s="9"/>
      <c r="C309" s="77"/>
      <c r="D309" s="77"/>
      <c r="E309" s="432"/>
      <c r="F309" s="129"/>
      <c r="G309" s="77"/>
      <c r="H309" s="77"/>
      <c r="I309" s="77"/>
      <c r="J309" s="913"/>
      <c r="K309" s="105" t="s">
        <v>597</v>
      </c>
      <c r="L309" s="170">
        <v>200000</v>
      </c>
      <c r="M309" s="891">
        <v>4</v>
      </c>
      <c r="N309" s="439"/>
      <c r="O309" s="118">
        <f>L309*M309</f>
        <v>800000</v>
      </c>
      <c r="P309" s="8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" customHeight="1">
      <c r="A310" s="75"/>
      <c r="B310" s="9"/>
      <c r="C310" s="77"/>
      <c r="D310" s="77"/>
      <c r="E310" s="432"/>
      <c r="F310" s="129"/>
      <c r="G310" s="77"/>
      <c r="H310" s="77"/>
      <c r="I310" s="77"/>
      <c r="J310" s="913"/>
      <c r="K310" s="915"/>
      <c r="L310" s="187"/>
      <c r="M310" s="916"/>
      <c r="N310" s="445"/>
      <c r="O310" s="206"/>
      <c r="P310" s="8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" customHeight="1">
      <c r="A311" s="75"/>
      <c r="B311" s="9"/>
      <c r="C311" s="77"/>
      <c r="D311" s="77"/>
      <c r="E311" s="471"/>
      <c r="F311" s="94"/>
      <c r="G311" s="77"/>
      <c r="H311" s="917"/>
      <c r="I311" s="77"/>
      <c r="J311" s="913"/>
      <c r="K311" s="918" t="s">
        <v>669</v>
      </c>
      <c r="L311" s="615"/>
      <c r="M311" s="615"/>
      <c r="N311" s="919"/>
      <c r="O311" s="192">
        <f>SUM(O312)</f>
        <v>21000000</v>
      </c>
      <c r="P311" s="8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" customHeight="1">
      <c r="A312" s="75"/>
      <c r="B312" s="9"/>
      <c r="C312" s="77"/>
      <c r="D312" s="77"/>
      <c r="E312" s="471"/>
      <c r="F312" s="94"/>
      <c r="G312" s="77"/>
      <c r="H312" s="920"/>
      <c r="I312" s="77"/>
      <c r="J312" s="913"/>
      <c r="K312" s="921" t="s">
        <v>597</v>
      </c>
      <c r="L312" s="841">
        <v>4200000</v>
      </c>
      <c r="M312" s="791">
        <v>5</v>
      </c>
      <c r="N312" s="922"/>
      <c r="O312" s="206">
        <f>SUM(L312*M312)</f>
        <v>21000000</v>
      </c>
      <c r="P312" s="8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" customHeight="1">
      <c r="A313" s="75"/>
      <c r="B313" s="9"/>
      <c r="C313" s="77"/>
      <c r="D313" s="77"/>
      <c r="E313" s="471"/>
      <c r="F313" s="94"/>
      <c r="G313" s="77"/>
      <c r="H313" s="77"/>
      <c r="I313" s="77"/>
      <c r="J313" s="913"/>
      <c r="K313" s="915"/>
      <c r="L313" s="187"/>
      <c r="M313" s="833"/>
      <c r="N313" s="445"/>
      <c r="O313" s="206"/>
      <c r="P313" s="8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" customHeight="1">
      <c r="A314" s="75"/>
      <c r="B314" s="9"/>
      <c r="C314" s="77"/>
      <c r="D314" s="77"/>
      <c r="E314" s="471"/>
      <c r="F314" s="94"/>
      <c r="G314" s="77"/>
      <c r="H314" s="77"/>
      <c r="I314" s="77"/>
      <c r="J314" s="913"/>
      <c r="K314" s="914" t="s">
        <v>670</v>
      </c>
      <c r="L314" s="105"/>
      <c r="M314" s="105"/>
      <c r="N314" s="439"/>
      <c r="O314" s="106">
        <f>SUM(O315)</f>
        <v>1200000</v>
      </c>
      <c r="P314" s="8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" customHeight="1">
      <c r="A315" s="75"/>
      <c r="B315" s="9"/>
      <c r="C315" s="77"/>
      <c r="D315" s="77"/>
      <c r="E315" s="471"/>
      <c r="F315" s="94"/>
      <c r="G315" s="77"/>
      <c r="H315" s="77"/>
      <c r="I315" s="77"/>
      <c r="J315" s="913"/>
      <c r="K315" s="923" t="s">
        <v>597</v>
      </c>
      <c r="L315" s="170">
        <v>120000</v>
      </c>
      <c r="M315" s="723">
        <v>10</v>
      </c>
      <c r="N315" s="439"/>
      <c r="O315" s="118">
        <f>SUM(L315*M315)</f>
        <v>1200000</v>
      </c>
      <c r="P315" s="8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" customHeight="1">
      <c r="A316" s="75"/>
      <c r="B316" s="9"/>
      <c r="C316" s="77"/>
      <c r="D316" s="77"/>
      <c r="E316" s="471"/>
      <c r="F316" s="94"/>
      <c r="G316" s="77"/>
      <c r="H316" s="77"/>
      <c r="I316" s="77"/>
      <c r="J316" s="913"/>
      <c r="K316" s="915"/>
      <c r="L316" s="187"/>
      <c r="M316" s="791"/>
      <c r="N316" s="445"/>
      <c r="O316" s="206"/>
      <c r="P316" s="8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2" customHeight="1">
      <c r="A317" s="75"/>
      <c r="B317" s="9"/>
      <c r="C317" s="77"/>
      <c r="D317" s="77"/>
      <c r="E317" s="471"/>
      <c r="F317" s="94"/>
      <c r="G317" s="77"/>
      <c r="H317" s="77"/>
      <c r="I317" s="77"/>
      <c r="J317" s="913"/>
      <c r="K317" s="914" t="s">
        <v>671</v>
      </c>
      <c r="L317" s="105"/>
      <c r="M317" s="105"/>
      <c r="N317" s="439"/>
      <c r="O317" s="106">
        <f>SUM(O318)</f>
        <v>1000000</v>
      </c>
      <c r="P317" s="8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" customHeight="1">
      <c r="A318" s="75"/>
      <c r="B318" s="9"/>
      <c r="C318" s="77"/>
      <c r="D318" s="77"/>
      <c r="E318" s="471"/>
      <c r="F318" s="94"/>
      <c r="G318" s="77"/>
      <c r="H318" s="77"/>
      <c r="I318" s="77"/>
      <c r="J318" s="913"/>
      <c r="K318" s="923" t="s">
        <v>597</v>
      </c>
      <c r="L318" s="170">
        <v>100000</v>
      </c>
      <c r="M318" s="723">
        <v>10</v>
      </c>
      <c r="N318" s="439"/>
      <c r="O318" s="118">
        <f>SUM(L318*M318)</f>
        <v>1000000</v>
      </c>
      <c r="P318" s="8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" customHeight="1">
      <c r="A319" s="75"/>
      <c r="B319" s="9"/>
      <c r="C319" s="77"/>
      <c r="D319" s="77"/>
      <c r="E319" s="471"/>
      <c r="F319" s="94"/>
      <c r="G319" s="77"/>
      <c r="H319" s="77"/>
      <c r="I319" s="77"/>
      <c r="J319" s="913"/>
      <c r="K319" s="915"/>
      <c r="L319" s="187"/>
      <c r="M319" s="791"/>
      <c r="N319" s="445"/>
      <c r="O319" s="206"/>
      <c r="P319" s="8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" customHeight="1">
      <c r="A320" s="75"/>
      <c r="B320" s="9"/>
      <c r="C320" s="77"/>
      <c r="D320" s="77"/>
      <c r="E320" s="471"/>
      <c r="F320" s="94"/>
      <c r="G320" s="77"/>
      <c r="H320" s="77"/>
      <c r="I320" s="77"/>
      <c r="J320" s="913"/>
      <c r="K320" s="914" t="s">
        <v>672</v>
      </c>
      <c r="L320" s="105"/>
      <c r="M320" s="105"/>
      <c r="N320" s="439"/>
      <c r="O320" s="106">
        <f>SUM(O321)</f>
        <v>5500000</v>
      </c>
      <c r="P320" s="8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" customHeight="1">
      <c r="A321" s="75"/>
      <c r="B321" s="9"/>
      <c r="C321" s="77"/>
      <c r="D321" s="77"/>
      <c r="E321" s="471"/>
      <c r="F321" s="94"/>
      <c r="G321" s="77"/>
      <c r="H321" s="77"/>
      <c r="I321" s="77"/>
      <c r="J321" s="913"/>
      <c r="K321" s="923" t="s">
        <v>597</v>
      </c>
      <c r="L321" s="112">
        <v>550000</v>
      </c>
      <c r="M321" s="754">
        <v>10</v>
      </c>
      <c r="N321" s="439"/>
      <c r="O321" s="118">
        <f>SUM(L321*M321)</f>
        <v>5500000</v>
      </c>
      <c r="P321" s="8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" customHeight="1">
      <c r="A322" s="75"/>
      <c r="B322" s="9"/>
      <c r="C322" s="77"/>
      <c r="D322" s="77"/>
      <c r="E322" s="471"/>
      <c r="F322" s="94"/>
      <c r="G322" s="77"/>
      <c r="H322" s="77"/>
      <c r="I322" s="77"/>
      <c r="J322" s="913"/>
      <c r="K322" s="915"/>
      <c r="L322" s="187"/>
      <c r="M322" s="791"/>
      <c r="N322" s="445"/>
      <c r="O322" s="206"/>
      <c r="P322" s="8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" customHeight="1">
      <c r="A323" s="75"/>
      <c r="B323" s="9"/>
      <c r="C323" s="77"/>
      <c r="D323" s="77"/>
      <c r="E323" s="471"/>
      <c r="F323" s="94"/>
      <c r="G323" s="77"/>
      <c r="H323" s="77"/>
      <c r="I323" s="77"/>
      <c r="J323" s="913"/>
      <c r="K323" s="914" t="s">
        <v>673</v>
      </c>
      <c r="L323" s="105"/>
      <c r="M323" s="105"/>
      <c r="N323" s="439"/>
      <c r="O323" s="106">
        <f>SUM(O324)</f>
        <v>2000000</v>
      </c>
      <c r="P323" s="8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" customHeight="1">
      <c r="A324" s="75"/>
      <c r="B324" s="9"/>
      <c r="C324" s="77"/>
      <c r="D324" s="77"/>
      <c r="E324" s="471"/>
      <c r="F324" s="94"/>
      <c r="G324" s="77"/>
      <c r="H324" s="77"/>
      <c r="I324" s="77"/>
      <c r="J324" s="913"/>
      <c r="K324" s="923" t="s">
        <v>597</v>
      </c>
      <c r="L324" s="112">
        <v>200000</v>
      </c>
      <c r="M324" s="723">
        <v>10</v>
      </c>
      <c r="N324" s="439"/>
      <c r="O324" s="118">
        <f>SUM(L324*M324)</f>
        <v>2000000</v>
      </c>
      <c r="P324" s="8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>
      <c r="A325" s="75"/>
      <c r="B325" s="9"/>
      <c r="C325" s="77"/>
      <c r="D325" s="77"/>
      <c r="E325" s="471"/>
      <c r="F325" s="94"/>
      <c r="G325" s="77"/>
      <c r="H325" s="77"/>
      <c r="I325" s="77"/>
      <c r="J325" s="913"/>
      <c r="K325" s="445"/>
      <c r="L325" s="445"/>
      <c r="M325" s="445"/>
      <c r="N325" s="445"/>
      <c r="O325" s="446"/>
      <c r="P325" s="8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" customHeight="1">
      <c r="A326" s="75"/>
      <c r="B326" s="9"/>
      <c r="C326" s="77"/>
      <c r="D326" s="77"/>
      <c r="E326" s="471"/>
      <c r="F326" s="94"/>
      <c r="G326" s="77"/>
      <c r="H326" s="77"/>
      <c r="I326" s="77"/>
      <c r="J326" s="913"/>
      <c r="K326" s="445"/>
      <c r="L326" s="445"/>
      <c r="M326" s="445"/>
      <c r="N326" s="445"/>
      <c r="O326" s="446"/>
      <c r="P326" s="8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2" customHeight="1">
      <c r="A327" s="75"/>
      <c r="B327" s="9"/>
      <c r="C327" s="77"/>
      <c r="D327" s="77"/>
      <c r="E327" s="471"/>
      <c r="F327" s="94"/>
      <c r="G327" s="77"/>
      <c r="H327" s="77"/>
      <c r="I327" s="77"/>
      <c r="J327" s="913"/>
      <c r="K327" s="924" t="s">
        <v>674</v>
      </c>
      <c r="L327" s="105"/>
      <c r="M327" s="105"/>
      <c r="N327" s="439"/>
      <c r="O327" s="106">
        <f>SUM(O328)</f>
        <v>0</v>
      </c>
      <c r="P327" s="8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2" customHeight="1">
      <c r="A328" s="75"/>
      <c r="B328" s="9"/>
      <c r="C328" s="77"/>
      <c r="D328" s="77"/>
      <c r="E328" s="471"/>
      <c r="F328" s="94"/>
      <c r="G328" s="77"/>
      <c r="H328" s="77"/>
      <c r="I328" s="77"/>
      <c r="J328" s="913"/>
      <c r="K328" s="923" t="s">
        <v>597</v>
      </c>
      <c r="L328" s="112">
        <v>0</v>
      </c>
      <c r="M328" s="754">
        <v>0</v>
      </c>
      <c r="N328" s="439"/>
      <c r="O328" s="118">
        <f>SUM(L328*M328)</f>
        <v>0</v>
      </c>
      <c r="P328" s="8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" customHeight="1">
      <c r="A329" s="75"/>
      <c r="B329" s="9"/>
      <c r="C329" s="77"/>
      <c r="D329" s="77"/>
      <c r="E329" s="471"/>
      <c r="F329" s="94"/>
      <c r="G329" s="77"/>
      <c r="H329" s="77"/>
      <c r="I329" s="77"/>
      <c r="J329" s="913"/>
      <c r="K329" s="445"/>
      <c r="L329" s="445"/>
      <c r="M329" s="445"/>
      <c r="N329" s="445"/>
      <c r="O329" s="446"/>
      <c r="P329" s="8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" customHeight="1">
      <c r="A330" s="75"/>
      <c r="B330" s="9"/>
      <c r="C330" s="77"/>
      <c r="D330" s="77"/>
      <c r="E330" s="471"/>
      <c r="F330" s="94"/>
      <c r="G330" s="77"/>
      <c r="H330" s="77"/>
      <c r="I330" s="77"/>
      <c r="J330" s="913"/>
      <c r="K330" s="921"/>
      <c r="L330" s="187"/>
      <c r="M330" s="833"/>
      <c r="N330" s="445"/>
      <c r="O330" s="206"/>
      <c r="P330" s="8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" customHeight="1">
      <c r="A331" s="75"/>
      <c r="B331" s="9"/>
      <c r="C331" s="77"/>
      <c r="D331" s="77"/>
      <c r="E331" s="471"/>
      <c r="F331" s="94"/>
      <c r="G331" s="77"/>
      <c r="H331" s="77"/>
      <c r="I331" s="77"/>
      <c r="J331" s="913"/>
      <c r="K331" s="924" t="s">
        <v>675</v>
      </c>
      <c r="L331" s="105"/>
      <c r="M331" s="105"/>
      <c r="N331" s="439"/>
      <c r="O331" s="106">
        <f>SUM(O332)</f>
        <v>150000</v>
      </c>
      <c r="P331" s="8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" customHeight="1">
      <c r="A332" s="75"/>
      <c r="B332" s="9"/>
      <c r="C332" s="77"/>
      <c r="D332" s="77"/>
      <c r="E332" s="471"/>
      <c r="F332" s="94"/>
      <c r="G332" s="77"/>
      <c r="H332" s="77"/>
      <c r="I332" s="77"/>
      <c r="J332" s="913"/>
      <c r="K332" s="923" t="s">
        <v>597</v>
      </c>
      <c r="L332" s="112">
        <v>150000</v>
      </c>
      <c r="M332" s="754">
        <v>1</v>
      </c>
      <c r="N332" s="439"/>
      <c r="O332" s="118">
        <f>SUM(L332*M332)</f>
        <v>150000</v>
      </c>
      <c r="P332" s="8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" customHeight="1">
      <c r="A333" s="75"/>
      <c r="B333" s="9"/>
      <c r="C333" s="77"/>
      <c r="D333" s="77"/>
      <c r="E333" s="471"/>
      <c r="F333" s="94"/>
      <c r="G333" s="77"/>
      <c r="H333" s="77"/>
      <c r="I333" s="77"/>
      <c r="J333" s="913"/>
      <c r="K333" s="921"/>
      <c r="L333" s="187"/>
      <c r="M333" s="833"/>
      <c r="N333" s="445"/>
      <c r="O333" s="206"/>
      <c r="P333" s="8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" customHeight="1">
      <c r="A334" s="75"/>
      <c r="B334" s="9"/>
      <c r="C334" s="77"/>
      <c r="D334" s="77"/>
      <c r="E334" s="471"/>
      <c r="F334" s="94"/>
      <c r="G334" s="77"/>
      <c r="H334" s="77"/>
      <c r="I334" s="77"/>
      <c r="J334" s="913"/>
      <c r="K334" s="924" t="s">
        <v>676</v>
      </c>
      <c r="L334" s="105"/>
      <c r="M334" s="105"/>
      <c r="N334" s="439"/>
      <c r="O334" s="106">
        <f>SUM(O335)</f>
        <v>100000</v>
      </c>
      <c r="P334" s="8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" customHeight="1">
      <c r="A335" s="75"/>
      <c r="B335" s="9"/>
      <c r="C335" s="77"/>
      <c r="D335" s="77"/>
      <c r="E335" s="471"/>
      <c r="F335" s="94"/>
      <c r="G335" s="77"/>
      <c r="H335" s="77"/>
      <c r="I335" s="77"/>
      <c r="J335" s="913"/>
      <c r="K335" s="923" t="s">
        <v>597</v>
      </c>
      <c r="L335" s="112">
        <v>100000</v>
      </c>
      <c r="M335" s="754">
        <v>1</v>
      </c>
      <c r="N335" s="439"/>
      <c r="O335" s="118">
        <f>SUM(L335*M335)</f>
        <v>100000</v>
      </c>
      <c r="P335" s="8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" customHeight="1">
      <c r="A336" s="75"/>
      <c r="B336" s="9"/>
      <c r="C336" s="77"/>
      <c r="D336" s="77"/>
      <c r="E336" s="471"/>
      <c r="F336" s="94"/>
      <c r="G336" s="77"/>
      <c r="H336" s="77"/>
      <c r="I336" s="77"/>
      <c r="J336" s="913"/>
      <c r="K336" s="921"/>
      <c r="L336" s="187"/>
      <c r="M336" s="833"/>
      <c r="N336" s="445"/>
      <c r="O336" s="206"/>
      <c r="P336" s="8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" customHeight="1">
      <c r="A337" s="75"/>
      <c r="B337" s="9"/>
      <c r="C337" s="77"/>
      <c r="D337" s="77"/>
      <c r="E337" s="471"/>
      <c r="F337" s="94"/>
      <c r="G337" s="77"/>
      <c r="H337" s="77"/>
      <c r="I337" s="77"/>
      <c r="J337" s="913"/>
      <c r="K337" s="924" t="s">
        <v>677</v>
      </c>
      <c r="L337" s="105"/>
      <c r="M337" s="105"/>
      <c r="N337" s="439"/>
      <c r="O337" s="106">
        <f>SUM(O338)</f>
        <v>23010000</v>
      </c>
      <c r="P337" s="8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" customHeight="1">
      <c r="A338" s="75"/>
      <c r="B338" s="9"/>
      <c r="C338" s="77"/>
      <c r="D338" s="77"/>
      <c r="E338" s="471"/>
      <c r="F338" s="94"/>
      <c r="G338" s="77"/>
      <c r="H338" s="77"/>
      <c r="I338" s="77"/>
      <c r="J338" s="913"/>
      <c r="K338" s="923" t="s">
        <v>597</v>
      </c>
      <c r="L338" s="112">
        <v>2301000</v>
      </c>
      <c r="M338" s="723">
        <v>10</v>
      </c>
      <c r="N338" s="439"/>
      <c r="O338" s="118">
        <f>SUM(L338*M338)</f>
        <v>23010000</v>
      </c>
      <c r="P338" s="8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" customHeight="1">
      <c r="A339" s="75"/>
      <c r="B339" s="9"/>
      <c r="C339" s="77"/>
      <c r="D339" s="77"/>
      <c r="E339" s="471"/>
      <c r="F339" s="94"/>
      <c r="G339" s="77"/>
      <c r="H339" s="77"/>
      <c r="I339" s="77"/>
      <c r="J339" s="913"/>
      <c r="K339" s="925"/>
      <c r="L339" s="142"/>
      <c r="M339" s="892"/>
      <c r="N339" s="127"/>
      <c r="O339" s="149"/>
      <c r="P339" s="8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" customHeight="1">
      <c r="A340" s="75"/>
      <c r="B340" s="9"/>
      <c r="C340" s="77"/>
      <c r="D340" s="77"/>
      <c r="E340" s="471"/>
      <c r="F340" s="94"/>
      <c r="G340" s="77"/>
      <c r="H340" s="77"/>
      <c r="I340" s="77"/>
      <c r="J340" s="913"/>
      <c r="K340" s="926" t="s">
        <v>678</v>
      </c>
      <c r="L340" s="200"/>
      <c r="M340" s="200"/>
      <c r="N340" s="445"/>
      <c r="O340" s="192">
        <f>SUM(O341)</f>
        <v>1000000</v>
      </c>
      <c r="P340" s="8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" customHeight="1">
      <c r="A341" s="75"/>
      <c r="B341" s="9"/>
      <c r="C341" s="77"/>
      <c r="D341" s="77"/>
      <c r="E341" s="471"/>
      <c r="F341" s="94"/>
      <c r="G341" s="77"/>
      <c r="H341" s="77"/>
      <c r="I341" s="77"/>
      <c r="J341" s="913"/>
      <c r="K341" s="921" t="s">
        <v>597</v>
      </c>
      <c r="L341" s="841">
        <v>200000</v>
      </c>
      <c r="M341" s="927">
        <v>5</v>
      </c>
      <c r="N341" s="445"/>
      <c r="O341" s="206">
        <f>SUM(L341*M341)</f>
        <v>1000000</v>
      </c>
      <c r="P341" s="8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" customHeight="1">
      <c r="A342" s="75"/>
      <c r="B342" s="9"/>
      <c r="C342" s="77"/>
      <c r="D342" s="77"/>
      <c r="E342" s="471"/>
      <c r="F342" s="94"/>
      <c r="G342" s="77"/>
      <c r="H342" s="77"/>
      <c r="I342" s="77"/>
      <c r="J342" s="913"/>
      <c r="K342" s="921"/>
      <c r="L342" s="841"/>
      <c r="M342" s="927"/>
      <c r="N342" s="445"/>
      <c r="O342" s="206"/>
      <c r="P342" s="8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" customHeight="1">
      <c r="A343" s="75"/>
      <c r="B343" s="9"/>
      <c r="C343" s="77"/>
      <c r="D343" s="77"/>
      <c r="E343" s="471"/>
      <c r="F343" s="94"/>
      <c r="G343" s="77"/>
      <c r="H343" s="77"/>
      <c r="I343" s="77"/>
      <c r="J343" s="913"/>
      <c r="K343" s="926" t="s">
        <v>679</v>
      </c>
      <c r="L343" s="200"/>
      <c r="M343" s="200"/>
      <c r="N343" s="445"/>
      <c r="O343" s="192">
        <f>SUM(O344)</f>
        <v>14300000</v>
      </c>
      <c r="P343" s="8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2" customHeight="1">
      <c r="A344" s="75"/>
      <c r="B344" s="9"/>
      <c r="C344" s="77"/>
      <c r="D344" s="77"/>
      <c r="E344" s="471"/>
      <c r="F344" s="94"/>
      <c r="G344" s="77"/>
      <c r="H344" s="77"/>
      <c r="I344" s="77"/>
      <c r="J344" s="913"/>
      <c r="K344" s="921" t="s">
        <v>597</v>
      </c>
      <c r="L344" s="841">
        <v>14300000</v>
      </c>
      <c r="M344" s="791">
        <v>1</v>
      </c>
      <c r="N344" s="445"/>
      <c r="O344" s="357">
        <f>SUM(L344*M344)</f>
        <v>14300000</v>
      </c>
      <c r="P344" s="8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2" customHeight="1">
      <c r="A345" s="75"/>
      <c r="B345" s="9"/>
      <c r="C345" s="77"/>
      <c r="D345" s="77"/>
      <c r="E345" s="471"/>
      <c r="F345" s="94"/>
      <c r="G345" s="77"/>
      <c r="H345" s="77"/>
      <c r="I345" s="77"/>
      <c r="J345" s="913"/>
      <c r="K345" s="925"/>
      <c r="L345" s="142"/>
      <c r="M345" s="892"/>
      <c r="N345" s="127"/>
      <c r="O345" s="149"/>
      <c r="P345" s="8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5.25" customHeight="1">
      <c r="A346" s="928"/>
      <c r="B346" s="929"/>
      <c r="C346" s="930"/>
      <c r="D346" s="930"/>
      <c r="E346" s="931"/>
      <c r="F346" s="932"/>
      <c r="G346" s="930"/>
      <c r="H346" s="930"/>
      <c r="I346" s="930"/>
      <c r="J346" s="933"/>
      <c r="K346" s="934"/>
      <c r="L346" s="233"/>
      <c r="M346" s="935"/>
      <c r="N346" s="877"/>
      <c r="O346" s="239"/>
      <c r="P346" s="8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>
      <c r="A347" s="936" t="s">
        <v>166</v>
      </c>
      <c r="B347" s="937" t="s">
        <v>219</v>
      </c>
      <c r="C347" s="938" t="s">
        <v>558</v>
      </c>
      <c r="D347" s="553" t="s">
        <v>219</v>
      </c>
      <c r="E347" s="938" t="s">
        <v>680</v>
      </c>
      <c r="F347" s="553" t="s">
        <v>342</v>
      </c>
      <c r="G347" s="551">
        <v>17500000</v>
      </c>
      <c r="H347" s="516">
        <f>O347</f>
        <v>13200000</v>
      </c>
      <c r="I347" s="516">
        <f>H347-G347</f>
        <v>-4300000</v>
      </c>
      <c r="J347" s="229">
        <f>I347/G347</f>
        <v>-0.24571428571428572</v>
      </c>
      <c r="K347" s="2700"/>
      <c r="L347" s="2590"/>
      <c r="M347" s="2569"/>
      <c r="N347" s="877"/>
      <c r="O347" s="508">
        <f>SUM(O349,O352,O355,O358,O361)</f>
        <v>13200000</v>
      </c>
      <c r="P347" s="8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2.75" customHeight="1">
      <c r="A348" s="939"/>
      <c r="B348" s="4"/>
      <c r="C348" s="717"/>
      <c r="D348" s="940"/>
      <c r="E348" s="941"/>
      <c r="F348" s="117"/>
      <c r="G348" s="586"/>
      <c r="H348" s="586"/>
      <c r="I348" s="586"/>
      <c r="J348" s="110"/>
      <c r="K348" s="445"/>
      <c r="L348" s="445"/>
      <c r="M348" s="445"/>
      <c r="N348" s="445"/>
      <c r="O348" s="446"/>
      <c r="P348" s="8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2.75" customHeight="1">
      <c r="A349" s="939"/>
      <c r="B349" s="4"/>
      <c r="C349" s="717"/>
      <c r="D349" s="940"/>
      <c r="E349" s="941"/>
      <c r="F349" s="117"/>
      <c r="G349" s="586"/>
      <c r="H349" s="586"/>
      <c r="I349" s="586"/>
      <c r="J349" s="110"/>
      <c r="K349" s="326" t="s">
        <v>681</v>
      </c>
      <c r="L349" s="105"/>
      <c r="M349" s="105"/>
      <c r="N349" s="439"/>
      <c r="O349" s="106">
        <f>SUM(O350)</f>
        <v>1700000</v>
      </c>
      <c r="P349" s="8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2.75" customHeight="1">
      <c r="A350" s="939"/>
      <c r="B350" s="4"/>
      <c r="C350" s="717"/>
      <c r="D350" s="940"/>
      <c r="E350" s="941"/>
      <c r="F350" s="117"/>
      <c r="G350" s="586"/>
      <c r="H350" s="586"/>
      <c r="I350" s="586"/>
      <c r="J350" s="110"/>
      <c r="K350" s="105" t="s">
        <v>597</v>
      </c>
      <c r="L350" s="112">
        <v>170000</v>
      </c>
      <c r="M350" s="723">
        <v>10</v>
      </c>
      <c r="N350" s="439"/>
      <c r="O350" s="118">
        <f>SUM(L350*M350)</f>
        <v>1700000</v>
      </c>
      <c r="P350" s="8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2.75" customHeight="1">
      <c r="A351" s="716"/>
      <c r="B351" s="4"/>
      <c r="C351" s="717"/>
      <c r="D351" s="940"/>
      <c r="E351" s="941"/>
      <c r="F351" s="117"/>
      <c r="G351" s="586"/>
      <c r="H351" s="586"/>
      <c r="I351" s="586"/>
      <c r="J351" s="110"/>
      <c r="K351" s="127"/>
      <c r="L351" s="127"/>
      <c r="M351" s="127"/>
      <c r="N351" s="127"/>
      <c r="O351" s="942"/>
      <c r="P351" s="8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2.75" customHeight="1">
      <c r="A352" s="716"/>
      <c r="B352" s="4"/>
      <c r="C352" s="717"/>
      <c r="D352" s="940"/>
      <c r="E352" s="941"/>
      <c r="F352" s="117"/>
      <c r="G352" s="586"/>
      <c r="H352" s="586"/>
      <c r="I352" s="586"/>
      <c r="J352" s="110"/>
      <c r="K352" s="326" t="s">
        <v>682</v>
      </c>
      <c r="L352" s="105"/>
      <c r="M352" s="105"/>
      <c r="N352" s="439"/>
      <c r="O352" s="106">
        <f>SUM(O353)</f>
        <v>6000000</v>
      </c>
      <c r="P352" s="8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2.75" customHeight="1">
      <c r="A353" s="716"/>
      <c r="B353" s="4"/>
      <c r="C353" s="717"/>
      <c r="D353" s="940"/>
      <c r="E353" s="941"/>
      <c r="F353" s="117"/>
      <c r="G353" s="586"/>
      <c r="H353" s="586"/>
      <c r="I353" s="586"/>
      <c r="J353" s="110"/>
      <c r="K353" s="105" t="s">
        <v>597</v>
      </c>
      <c r="L353" s="112">
        <v>600000</v>
      </c>
      <c r="M353" s="723">
        <v>10</v>
      </c>
      <c r="N353" s="439"/>
      <c r="O353" s="118">
        <f>SUM(L353*M353)</f>
        <v>6000000</v>
      </c>
      <c r="P353" s="8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2.75" customHeight="1">
      <c r="A354" s="716"/>
      <c r="B354" s="4"/>
      <c r="C354" s="717"/>
      <c r="D354" s="940"/>
      <c r="E354" s="941"/>
      <c r="F354" s="117"/>
      <c r="G354" s="586"/>
      <c r="H354" s="586"/>
      <c r="I354" s="586"/>
      <c r="J354" s="110"/>
      <c r="K354" s="105"/>
      <c r="L354" s="170"/>
      <c r="M354" s="723"/>
      <c r="N354" s="439"/>
      <c r="O354" s="118"/>
      <c r="P354" s="8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2.75" customHeight="1">
      <c r="A355" s="716"/>
      <c r="B355" s="4"/>
      <c r="C355" s="717"/>
      <c r="D355" s="940"/>
      <c r="E355" s="941"/>
      <c r="F355" s="117"/>
      <c r="G355" s="586"/>
      <c r="H355" s="586"/>
      <c r="I355" s="586"/>
      <c r="J355" s="753"/>
      <c r="K355" s="326" t="s">
        <v>683</v>
      </c>
      <c r="L355" s="105"/>
      <c r="M355" s="105"/>
      <c r="N355" s="439"/>
      <c r="O355" s="106">
        <f>SUM(O356)</f>
        <v>500000</v>
      </c>
      <c r="P355" s="8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2.75" customHeight="1">
      <c r="A356" s="716"/>
      <c r="B356" s="4"/>
      <c r="C356" s="717"/>
      <c r="D356" s="940"/>
      <c r="E356" s="941"/>
      <c r="F356" s="117"/>
      <c r="G356" s="586"/>
      <c r="H356" s="586"/>
      <c r="I356" s="586"/>
      <c r="J356" s="753"/>
      <c r="K356" s="105" t="s">
        <v>597</v>
      </c>
      <c r="L356" s="170">
        <v>500000</v>
      </c>
      <c r="M356" s="845">
        <v>1</v>
      </c>
      <c r="N356" s="439"/>
      <c r="O356" s="118">
        <f>SUM(L356*M356)</f>
        <v>500000</v>
      </c>
      <c r="P356" s="8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2.75" customHeight="1">
      <c r="A357" s="716"/>
      <c r="B357" s="4"/>
      <c r="C357" s="717"/>
      <c r="D357" s="940"/>
      <c r="E357" s="941"/>
      <c r="F357" s="117"/>
      <c r="G357" s="586"/>
      <c r="H357" s="586"/>
      <c r="I357" s="586"/>
      <c r="J357" s="753"/>
      <c r="K357" s="200"/>
      <c r="L357" s="187"/>
      <c r="M357" s="791"/>
      <c r="N357" s="445"/>
      <c r="O357" s="206"/>
      <c r="P357" s="8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2.75" customHeight="1">
      <c r="A358" s="716"/>
      <c r="B358" s="4"/>
      <c r="C358" s="717"/>
      <c r="D358" s="940"/>
      <c r="E358" s="941"/>
      <c r="F358" s="117"/>
      <c r="G358" s="586"/>
      <c r="H358" s="586"/>
      <c r="I358" s="586"/>
      <c r="J358" s="753"/>
      <c r="K358" s="326" t="s">
        <v>684</v>
      </c>
      <c r="L358" s="105"/>
      <c r="M358" s="105"/>
      <c r="N358" s="439"/>
      <c r="O358" s="106">
        <f>SUM(O359)</f>
        <v>3000000</v>
      </c>
      <c r="P358" s="8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2.75" customHeight="1">
      <c r="A359" s="716"/>
      <c r="B359" s="4"/>
      <c r="C359" s="717"/>
      <c r="D359" s="940"/>
      <c r="E359" s="941"/>
      <c r="F359" s="117"/>
      <c r="G359" s="586"/>
      <c r="H359" s="586"/>
      <c r="I359" s="586"/>
      <c r="J359" s="753"/>
      <c r="K359" s="105" t="s">
        <v>597</v>
      </c>
      <c r="L359" s="112">
        <v>3000000</v>
      </c>
      <c r="M359" s="845">
        <v>1</v>
      </c>
      <c r="N359" s="439"/>
      <c r="O359" s="118">
        <f>SUM(L359*M359)</f>
        <v>3000000</v>
      </c>
      <c r="P359" s="8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2.75" customHeight="1">
      <c r="A360" s="716"/>
      <c r="B360" s="4"/>
      <c r="C360" s="717"/>
      <c r="D360" s="940"/>
      <c r="E360" s="941"/>
      <c r="F360" s="117"/>
      <c r="G360" s="586"/>
      <c r="H360" s="586"/>
      <c r="I360" s="586"/>
      <c r="J360" s="753"/>
      <c r="K360" s="200"/>
      <c r="L360" s="187"/>
      <c r="M360" s="791"/>
      <c r="N360" s="445"/>
      <c r="O360" s="206"/>
      <c r="P360" s="8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2.75" customHeight="1">
      <c r="A361" s="716"/>
      <c r="B361" s="4"/>
      <c r="C361" s="717"/>
      <c r="D361" s="940"/>
      <c r="E361" s="941"/>
      <c r="F361" s="117"/>
      <c r="G361" s="586"/>
      <c r="H361" s="586"/>
      <c r="I361" s="586"/>
      <c r="J361" s="753"/>
      <c r="K361" s="326" t="s">
        <v>685</v>
      </c>
      <c r="L361" s="170"/>
      <c r="M361" s="845"/>
      <c r="N361" s="439"/>
      <c r="O361" s="106">
        <f>SUM(O362)</f>
        <v>2000000</v>
      </c>
      <c r="P361" s="8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2.75" customHeight="1">
      <c r="A362" s="716"/>
      <c r="B362" s="4"/>
      <c r="C362" s="717"/>
      <c r="D362" s="940"/>
      <c r="E362" s="941"/>
      <c r="F362" s="117"/>
      <c r="G362" s="586"/>
      <c r="H362" s="586"/>
      <c r="I362" s="586"/>
      <c r="J362" s="753"/>
      <c r="K362" s="105" t="s">
        <v>597</v>
      </c>
      <c r="L362" s="170">
        <v>2000000</v>
      </c>
      <c r="M362" s="891">
        <v>1</v>
      </c>
      <c r="N362" s="439"/>
      <c r="O362" s="118">
        <f>SUM(L362*M362)</f>
        <v>2000000</v>
      </c>
      <c r="P362" s="8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>
      <c r="A363" s="703" t="s">
        <v>207</v>
      </c>
      <c r="B363" s="378" t="s">
        <v>686</v>
      </c>
      <c r="C363" s="56">
        <v>41</v>
      </c>
      <c r="D363" s="53" t="s">
        <v>686</v>
      </c>
      <c r="E363" s="705" t="s">
        <v>687</v>
      </c>
      <c r="F363" s="53" t="s">
        <v>686</v>
      </c>
      <c r="G363" s="943">
        <v>0</v>
      </c>
      <c r="H363" s="943">
        <v>0</v>
      </c>
      <c r="I363" s="943">
        <f>H363-G363</f>
        <v>0</v>
      </c>
      <c r="J363" s="944">
        <v>0</v>
      </c>
      <c r="K363" s="945"/>
      <c r="L363" s="946"/>
      <c r="M363" s="947"/>
      <c r="N363" s="948"/>
      <c r="O363" s="949">
        <v>0</v>
      </c>
      <c r="P363" s="8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>
      <c r="A364" s="716"/>
      <c r="B364" s="4"/>
      <c r="C364" s="717"/>
      <c r="D364" s="273"/>
      <c r="E364" s="712"/>
      <c r="F364" s="69"/>
      <c r="G364" s="99"/>
      <c r="H364" s="99"/>
      <c r="I364" s="109"/>
      <c r="J364" s="110"/>
      <c r="K364" s="131"/>
      <c r="L364" s="142"/>
      <c r="M364" s="885"/>
      <c r="N364" s="950"/>
      <c r="O364" s="149"/>
      <c r="P364" s="8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>
      <c r="A365" s="703" t="s">
        <v>318</v>
      </c>
      <c r="B365" s="378" t="s">
        <v>440</v>
      </c>
      <c r="C365" s="56">
        <v>61</v>
      </c>
      <c r="D365" s="53" t="s">
        <v>440</v>
      </c>
      <c r="E365" s="705" t="s">
        <v>688</v>
      </c>
      <c r="F365" s="53" t="s">
        <v>440</v>
      </c>
      <c r="G365" s="951">
        <v>200000</v>
      </c>
      <c r="H365" s="943">
        <f>SUM(O365)</f>
        <v>200000</v>
      </c>
      <c r="I365" s="943">
        <f>H365-G365</f>
        <v>0</v>
      </c>
      <c r="J365" s="944">
        <f>I365/G365</f>
        <v>0</v>
      </c>
      <c r="K365" s="286" t="s">
        <v>689</v>
      </c>
      <c r="L365" s="946"/>
      <c r="M365" s="947"/>
      <c r="N365" s="948"/>
      <c r="O365" s="137">
        <f>SUM(O366)</f>
        <v>200000</v>
      </c>
      <c r="P365" s="8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>
      <c r="A366" s="952"/>
      <c r="B366" s="515"/>
      <c r="C366" s="953"/>
      <c r="D366" s="512"/>
      <c r="E366" s="938"/>
      <c r="F366" s="20"/>
      <c r="G366" s="218"/>
      <c r="H366" s="218"/>
      <c r="I366" s="954"/>
      <c r="J366" s="219"/>
      <c r="K366" s="498"/>
      <c r="L366" s="233"/>
      <c r="M366" s="955"/>
      <c r="N366" s="694"/>
      <c r="O366" s="239">
        <v>200000</v>
      </c>
      <c r="P366" s="8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>
      <c r="A367" s="703" t="s">
        <v>358</v>
      </c>
      <c r="B367" s="378" t="s">
        <v>494</v>
      </c>
      <c r="C367" s="705" t="s">
        <v>690</v>
      </c>
      <c r="D367" s="53" t="s">
        <v>494</v>
      </c>
      <c r="E367" s="956"/>
      <c r="F367" s="957" t="s">
        <v>494</v>
      </c>
      <c r="G367" s="958">
        <v>10800000</v>
      </c>
      <c r="H367" s="959">
        <f>SUM(H370,H368)</f>
        <v>10800000</v>
      </c>
      <c r="I367" s="960"/>
      <c r="J367" s="961"/>
      <c r="K367" s="962"/>
      <c r="L367" s="963"/>
      <c r="M367" s="964"/>
      <c r="N367" s="965"/>
      <c r="O367" s="966">
        <f>SUM(O368,O370)</f>
        <v>10800000</v>
      </c>
      <c r="P367" s="8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>
      <c r="A368" s="967"/>
      <c r="B368" s="968"/>
      <c r="C368" s="969"/>
      <c r="D368" s="9"/>
      <c r="E368" s="705" t="s">
        <v>691</v>
      </c>
      <c r="F368" s="53" t="s">
        <v>495</v>
      </c>
      <c r="G368" s="951">
        <v>3000000</v>
      </c>
      <c r="H368" s="943">
        <f>SUM(O368)</f>
        <v>3000000</v>
      </c>
      <c r="I368" s="943">
        <f>H368-G368</f>
        <v>0</v>
      </c>
      <c r="J368" s="944">
        <f>I368/G368</f>
        <v>0</v>
      </c>
      <c r="K368" s="285"/>
      <c r="L368" s="946"/>
      <c r="M368" s="947"/>
      <c r="N368" s="965"/>
      <c r="O368" s="970">
        <f>SUM(O369)</f>
        <v>3000000</v>
      </c>
      <c r="P368" s="8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>
      <c r="A369" s="716"/>
      <c r="B369" s="4"/>
      <c r="C369" s="717"/>
      <c r="D369" s="273"/>
      <c r="E369" s="712"/>
      <c r="F369" s="69"/>
      <c r="G369" s="99"/>
      <c r="H369" s="99"/>
      <c r="I369" s="109"/>
      <c r="J369" s="110"/>
      <c r="K369" s="490" t="s">
        <v>692</v>
      </c>
      <c r="L369" s="142"/>
      <c r="M369" s="885"/>
      <c r="N369" s="127"/>
      <c r="O369" s="492">
        <v>3000000</v>
      </c>
      <c r="P369" s="8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>
      <c r="A370" s="716"/>
      <c r="B370" s="4"/>
      <c r="C370" s="717"/>
      <c r="D370" s="273"/>
      <c r="E370" s="705" t="s">
        <v>693</v>
      </c>
      <c r="F370" s="53" t="s">
        <v>505</v>
      </c>
      <c r="G370" s="951">
        <v>7800000</v>
      </c>
      <c r="H370" s="943">
        <f>SUM(O370)</f>
        <v>7800000</v>
      </c>
      <c r="I370" s="943">
        <f>H370-G370</f>
        <v>0</v>
      </c>
      <c r="J370" s="944">
        <f>I370/G370</f>
        <v>0</v>
      </c>
      <c r="K370" s="945"/>
      <c r="L370" s="946"/>
      <c r="M370" s="947"/>
      <c r="N370" s="948"/>
      <c r="O370" s="137">
        <f>SUM(O371:O372)</f>
        <v>7800000</v>
      </c>
      <c r="P370" s="8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>
      <c r="A371" s="716"/>
      <c r="B371" s="4"/>
      <c r="C371" s="717"/>
      <c r="D371" s="273"/>
      <c r="E371" s="717"/>
      <c r="F371" s="273"/>
      <c r="G371" s="120"/>
      <c r="H371" s="120"/>
      <c r="I371" s="586"/>
      <c r="J371" s="110"/>
      <c r="K371" s="274" t="s">
        <v>694</v>
      </c>
      <c r="L371" s="971"/>
      <c r="M371" s="972"/>
      <c r="N371" s="950"/>
      <c r="O371" s="973">
        <v>6500000</v>
      </c>
      <c r="P371" s="8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>
      <c r="A372" s="795"/>
      <c r="B372" s="644"/>
      <c r="C372" s="974"/>
      <c r="D372" s="360"/>
      <c r="E372" s="974"/>
      <c r="F372" s="360"/>
      <c r="G372" s="796"/>
      <c r="H372" s="796"/>
      <c r="I372" s="799"/>
      <c r="J372" s="850"/>
      <c r="K372" s="975" t="s">
        <v>695</v>
      </c>
      <c r="L372" s="899"/>
      <c r="M372" s="899"/>
      <c r="N372" s="899"/>
      <c r="O372" s="976">
        <v>1300000</v>
      </c>
      <c r="P372" s="8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26.25" customHeight="1">
      <c r="A373" s="2661" t="s">
        <v>4</v>
      </c>
      <c r="B373" s="2634"/>
      <c r="C373" s="2669" t="s">
        <v>6</v>
      </c>
      <c r="D373" s="2657"/>
      <c r="E373" s="2670" t="s">
        <v>8</v>
      </c>
      <c r="F373" s="2657"/>
      <c r="G373" s="13" t="s">
        <v>10</v>
      </c>
      <c r="H373" s="13" t="s">
        <v>13</v>
      </c>
      <c r="I373" s="2671" t="s">
        <v>15</v>
      </c>
      <c r="J373" s="2643"/>
      <c r="K373" s="2663" t="s">
        <v>18</v>
      </c>
      <c r="L373" s="2634"/>
      <c r="M373" s="2634"/>
      <c r="N373" s="2634"/>
      <c r="O373" s="2635"/>
      <c r="P373" s="8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28.5" customHeight="1">
      <c r="A374" s="2662"/>
      <c r="B374" s="2590"/>
      <c r="C374" s="2575"/>
      <c r="D374" s="2569"/>
      <c r="E374" s="2575"/>
      <c r="F374" s="2569"/>
      <c r="G374" s="69" t="s">
        <v>29</v>
      </c>
      <c r="H374" s="69" t="s">
        <v>30</v>
      </c>
      <c r="I374" s="102" t="s">
        <v>33</v>
      </c>
      <c r="J374" s="102" t="s">
        <v>35</v>
      </c>
      <c r="K374" s="2575"/>
      <c r="L374" s="2590"/>
      <c r="M374" s="2590"/>
      <c r="N374" s="2590"/>
      <c r="O374" s="2637"/>
      <c r="P374" s="8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25.5" customHeight="1">
      <c r="A375" s="703"/>
      <c r="B375" s="378" t="s">
        <v>219</v>
      </c>
      <c r="C375" s="53"/>
      <c r="D375" s="559" t="s">
        <v>219</v>
      </c>
      <c r="E375" s="705"/>
      <c r="F375" s="559" t="s">
        <v>351</v>
      </c>
      <c r="G375" s="57">
        <f t="shared" ref="G375:H375" si="34">SUM(G376+G396)</f>
        <v>47049000</v>
      </c>
      <c r="H375" s="57">
        <f t="shared" si="34"/>
        <v>47049000</v>
      </c>
      <c r="I375" s="57">
        <f t="shared" ref="I375:I377" si="35">H375-G375</f>
        <v>0</v>
      </c>
      <c r="J375" s="63">
        <f t="shared" ref="J375:J377" si="36">I375/G375</f>
        <v>0</v>
      </c>
      <c r="K375" s="2667"/>
      <c r="L375" s="2577"/>
      <c r="M375" s="2668"/>
      <c r="N375" s="977"/>
      <c r="O375" s="978">
        <f>SUM(O376,O396)</f>
        <v>47049000</v>
      </c>
      <c r="P375" s="8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23.25" customHeight="1">
      <c r="A376" s="907"/>
      <c r="B376" s="979"/>
      <c r="C376" s="969"/>
      <c r="D376" s="969"/>
      <c r="E376" s="980" t="s">
        <v>53</v>
      </c>
      <c r="F376" s="981" t="s">
        <v>59</v>
      </c>
      <c r="G376" s="78">
        <f t="shared" ref="G376:H376" si="37">SUM(G382,G387,G393,G377)</f>
        <v>39450000</v>
      </c>
      <c r="H376" s="78">
        <f t="shared" si="37"/>
        <v>37861000</v>
      </c>
      <c r="I376" s="78">
        <f t="shared" si="35"/>
        <v>-1589000</v>
      </c>
      <c r="J376" s="85">
        <f t="shared" si="36"/>
        <v>-4.0278833967046894E-2</v>
      </c>
      <c r="K376" s="982"/>
      <c r="L376" s="983"/>
      <c r="M376" s="983"/>
      <c r="N376" s="983"/>
      <c r="O376" s="106">
        <f>SUM(O377,O382,O387,O393)</f>
        <v>37861000</v>
      </c>
      <c r="P376" s="8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8.75" customHeight="1">
      <c r="A377" s="75"/>
      <c r="B377" s="9"/>
      <c r="C377" s="77"/>
      <c r="D377" s="77"/>
      <c r="E377" s="471"/>
      <c r="F377" s="273"/>
      <c r="G377" s="266">
        <v>29374520</v>
      </c>
      <c r="H377" s="266">
        <f>SUM(O377)</f>
        <v>29211480</v>
      </c>
      <c r="I377" s="266">
        <f t="shared" si="35"/>
        <v>-163040</v>
      </c>
      <c r="J377" s="325">
        <f t="shared" si="36"/>
        <v>-5.5503885680514946E-3</v>
      </c>
      <c r="K377" s="984" t="s">
        <v>696</v>
      </c>
      <c r="L377" s="105"/>
      <c r="M377" s="105"/>
      <c r="N377" s="105"/>
      <c r="O377" s="985">
        <f>SUM(O378:O381)</f>
        <v>29211480</v>
      </c>
      <c r="P377" s="8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8.75" customHeight="1">
      <c r="A378" s="75"/>
      <c r="B378" s="9"/>
      <c r="C378" s="77"/>
      <c r="D378" s="77"/>
      <c r="E378" s="471"/>
      <c r="F378" s="986"/>
      <c r="G378" s="120"/>
      <c r="H378" s="120"/>
      <c r="I378" s="120"/>
      <c r="J378" s="110"/>
      <c r="K378" s="987" t="s">
        <v>697</v>
      </c>
      <c r="L378" s="785">
        <v>2219800</v>
      </c>
      <c r="M378" s="723">
        <v>4</v>
      </c>
      <c r="N378" s="781"/>
      <c r="O378" s="788">
        <f t="shared" ref="O378:O379" si="38">L378*M378</f>
        <v>8879200</v>
      </c>
      <c r="P378" s="8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8.75" customHeight="1">
      <c r="A379" s="75"/>
      <c r="B379" s="9"/>
      <c r="C379" s="77"/>
      <c r="D379" s="77"/>
      <c r="E379" s="471"/>
      <c r="F379" s="986"/>
      <c r="G379" s="120"/>
      <c r="H379" s="120"/>
      <c r="I379" s="120"/>
      <c r="J379" s="110"/>
      <c r="K379" s="987" t="s">
        <v>698</v>
      </c>
      <c r="L379" s="785">
        <v>227810</v>
      </c>
      <c r="M379" s="754">
        <v>4</v>
      </c>
      <c r="N379" s="781"/>
      <c r="O379" s="788">
        <f t="shared" si="38"/>
        <v>911240</v>
      </c>
      <c r="P379" s="8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8.75" customHeight="1">
      <c r="A380" s="75"/>
      <c r="B380" s="9"/>
      <c r="C380" s="77"/>
      <c r="D380" s="77"/>
      <c r="E380" s="471"/>
      <c r="F380" s="986"/>
      <c r="G380" s="120"/>
      <c r="H380" s="120"/>
      <c r="I380" s="120"/>
      <c r="J380" s="110"/>
      <c r="K380" s="987" t="s">
        <v>699</v>
      </c>
      <c r="L380" s="785">
        <v>2262000</v>
      </c>
      <c r="M380" s="754">
        <v>8</v>
      </c>
      <c r="N380" s="781"/>
      <c r="O380" s="788">
        <f>L380*M380-163040</f>
        <v>17932960</v>
      </c>
      <c r="P380" s="8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8.75" customHeight="1">
      <c r="A381" s="75"/>
      <c r="B381" s="9"/>
      <c r="C381" s="77"/>
      <c r="D381" s="77"/>
      <c r="E381" s="471"/>
      <c r="F381" s="986"/>
      <c r="G381" s="120"/>
      <c r="H381" s="120"/>
      <c r="I381" s="120"/>
      <c r="J381" s="110"/>
      <c r="K381" s="987" t="s">
        <v>698</v>
      </c>
      <c r="L381" s="785">
        <v>186010</v>
      </c>
      <c r="M381" s="723">
        <v>8</v>
      </c>
      <c r="N381" s="781"/>
      <c r="O381" s="788">
        <f>L381*M381</f>
        <v>1488080</v>
      </c>
      <c r="P381" s="8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21.75" customHeight="1">
      <c r="A382" s="75"/>
      <c r="B382" s="9"/>
      <c r="C382" s="77"/>
      <c r="D382" s="77"/>
      <c r="E382" s="471"/>
      <c r="F382" s="986"/>
      <c r="G382" s="266">
        <v>3769080</v>
      </c>
      <c r="H382" s="266">
        <f>SUM(O382)</f>
        <v>3369080</v>
      </c>
      <c r="I382" s="266">
        <f>H382-G382</f>
        <v>-400000</v>
      </c>
      <c r="J382" s="325">
        <f>I382/G382</f>
        <v>-0.10612669404735373</v>
      </c>
      <c r="K382" s="988" t="s">
        <v>700</v>
      </c>
      <c r="L382" s="989"/>
      <c r="M382" s="990"/>
      <c r="N382" s="991"/>
      <c r="O382" s="106">
        <f>SUM(O383:O386)</f>
        <v>3369080</v>
      </c>
      <c r="P382" s="8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21.75" customHeight="1">
      <c r="A383" s="75"/>
      <c r="B383" s="9"/>
      <c r="C383" s="77"/>
      <c r="D383" s="77"/>
      <c r="E383" s="471"/>
      <c r="F383" s="986"/>
      <c r="G383" s="99"/>
      <c r="H383" s="99"/>
      <c r="I383" s="77"/>
      <c r="J383" s="992"/>
      <c r="K383" s="993" t="s">
        <v>701</v>
      </c>
      <c r="L383" s="170">
        <f>L378</f>
        <v>2219800</v>
      </c>
      <c r="M383" s="744">
        <v>0.6</v>
      </c>
      <c r="N383" s="439"/>
      <c r="O383" s="788">
        <f t="shared" ref="O383:O384" si="39">L383*M383</f>
        <v>1331880</v>
      </c>
      <c r="P383" s="8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21.75" customHeight="1">
      <c r="A384" s="75"/>
      <c r="B384" s="9"/>
      <c r="C384" s="77"/>
      <c r="D384" s="77"/>
      <c r="E384" s="471"/>
      <c r="F384" s="986"/>
      <c r="G384" s="99"/>
      <c r="H384" s="99"/>
      <c r="I384" s="77"/>
      <c r="J384" s="9"/>
      <c r="K384" s="993" t="s">
        <v>702</v>
      </c>
      <c r="L384" s="112">
        <v>2262000</v>
      </c>
      <c r="M384" s="744">
        <v>0.6</v>
      </c>
      <c r="N384" s="439"/>
      <c r="O384" s="788">
        <f t="shared" si="39"/>
        <v>1357200</v>
      </c>
      <c r="P384" s="8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21.75" customHeight="1">
      <c r="A385" s="75"/>
      <c r="B385" s="9"/>
      <c r="C385" s="77"/>
      <c r="D385" s="77"/>
      <c r="E385" s="471"/>
      <c r="F385" s="986"/>
      <c r="G385" s="99"/>
      <c r="H385" s="99"/>
      <c r="I385" s="77"/>
      <c r="J385" s="9"/>
      <c r="K385" s="993" t="s">
        <v>703</v>
      </c>
      <c r="L385" s="816">
        <v>20000</v>
      </c>
      <c r="M385" s="723">
        <v>12</v>
      </c>
      <c r="N385" s="439"/>
      <c r="O385" s="788">
        <f>SUM(L385*M385)</f>
        <v>240000</v>
      </c>
      <c r="P385" s="8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21.75" customHeight="1">
      <c r="A386" s="75"/>
      <c r="B386" s="9"/>
      <c r="C386" s="77"/>
      <c r="D386" s="77"/>
      <c r="E386" s="471"/>
      <c r="F386" s="986"/>
      <c r="G386" s="99"/>
      <c r="H386" s="99"/>
      <c r="I386" s="77"/>
      <c r="J386" s="930"/>
      <c r="K386" s="994" t="s">
        <v>704</v>
      </c>
      <c r="L386" s="995">
        <v>70000</v>
      </c>
      <c r="M386" s="996">
        <v>12</v>
      </c>
      <c r="N386" s="997"/>
      <c r="O386" s="998">
        <f>SUM(L386*M386)-400000</f>
        <v>440000</v>
      </c>
      <c r="P386" s="8"/>
      <c r="Q386" s="155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20.25" customHeight="1">
      <c r="A387" s="75"/>
      <c r="B387" s="9"/>
      <c r="C387" s="77"/>
      <c r="D387" s="77"/>
      <c r="E387" s="471"/>
      <c r="F387" s="986"/>
      <c r="G387" s="266">
        <v>3514130</v>
      </c>
      <c r="H387" s="266">
        <f>SUM(O387)</f>
        <v>3455480</v>
      </c>
      <c r="I387" s="266">
        <f>H387-G387</f>
        <v>-58650</v>
      </c>
      <c r="J387" s="101">
        <f>I387/G387</f>
        <v>-1.6689763896042549E-2</v>
      </c>
      <c r="K387" s="984" t="s">
        <v>705</v>
      </c>
      <c r="L387" s="170"/>
      <c r="M387" s="723"/>
      <c r="N387" s="439"/>
      <c r="O387" s="985">
        <f>SUM(O388:O392)</f>
        <v>3455480</v>
      </c>
      <c r="P387" s="8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20.25" customHeight="1">
      <c r="A388" s="75"/>
      <c r="B388" s="9"/>
      <c r="C388" s="77"/>
      <c r="D388" s="77"/>
      <c r="E388" s="471"/>
      <c r="F388" s="999"/>
      <c r="G388" s="99"/>
      <c r="H388" s="99"/>
      <c r="I388" s="77"/>
      <c r="J388" s="992"/>
      <c r="K388" s="987" t="s">
        <v>706</v>
      </c>
      <c r="L388" s="170">
        <f>O377+O382+600000</f>
        <v>33180560</v>
      </c>
      <c r="M388" s="1000">
        <v>4.4999999999999998E-2</v>
      </c>
      <c r="N388" s="794"/>
      <c r="O388" s="118">
        <f t="shared" ref="O388:O392" si="40">ROUNDUP((L388*M388),-1)</f>
        <v>1493130</v>
      </c>
      <c r="P388" s="8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20.25" customHeight="1">
      <c r="A389" s="75"/>
      <c r="B389" s="9"/>
      <c r="C389" s="77"/>
      <c r="D389" s="77"/>
      <c r="E389" s="471"/>
      <c r="F389" s="986"/>
      <c r="G389" s="99"/>
      <c r="H389" s="99"/>
      <c r="I389" s="77"/>
      <c r="J389" s="992"/>
      <c r="K389" s="987" t="s">
        <v>707</v>
      </c>
      <c r="L389" s="170">
        <f>SUM(L388)</f>
        <v>33180560</v>
      </c>
      <c r="M389" s="1001">
        <v>3.5450000000000002E-2</v>
      </c>
      <c r="N389" s="794"/>
      <c r="O389" s="118">
        <f t="shared" si="40"/>
        <v>1176260</v>
      </c>
      <c r="P389" s="8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20.25" customHeight="1">
      <c r="A390" s="75"/>
      <c r="B390" s="9"/>
      <c r="C390" s="77"/>
      <c r="D390" s="77"/>
      <c r="E390" s="471"/>
      <c r="F390" s="986"/>
      <c r="G390" s="99"/>
      <c r="H390" s="99"/>
      <c r="I390" s="77"/>
      <c r="J390" s="992"/>
      <c r="K390" s="987" t="s">
        <v>708</v>
      </c>
      <c r="L390" s="170">
        <f>SUM(O389)</f>
        <v>1176260</v>
      </c>
      <c r="M390" s="1002">
        <v>0.1295</v>
      </c>
      <c r="N390" s="794"/>
      <c r="O390" s="118">
        <f t="shared" si="40"/>
        <v>152330</v>
      </c>
      <c r="P390" s="8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20.25" customHeight="1">
      <c r="A391" s="75"/>
      <c r="B391" s="9"/>
      <c r="C391" s="77"/>
      <c r="D391" s="77"/>
      <c r="E391" s="471"/>
      <c r="F391" s="986"/>
      <c r="G391" s="99"/>
      <c r="H391" s="99"/>
      <c r="I391" s="77"/>
      <c r="J391" s="992"/>
      <c r="K391" s="987" t="s">
        <v>709</v>
      </c>
      <c r="L391" s="170">
        <f>SUM(L388)</f>
        <v>33180560</v>
      </c>
      <c r="M391" s="1003">
        <v>1.15E-2</v>
      </c>
      <c r="N391" s="794"/>
      <c r="O391" s="118">
        <f t="shared" si="40"/>
        <v>381580</v>
      </c>
      <c r="P391" s="8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20.25" customHeight="1">
      <c r="A392" s="75"/>
      <c r="B392" s="9"/>
      <c r="C392" s="77"/>
      <c r="D392" s="77"/>
      <c r="E392" s="471"/>
      <c r="F392" s="986"/>
      <c r="G392" s="99"/>
      <c r="H392" s="99"/>
      <c r="I392" s="77"/>
      <c r="J392" s="992"/>
      <c r="K392" s="1004" t="s">
        <v>710</v>
      </c>
      <c r="L392" s="995">
        <f>SUM(L388)</f>
        <v>33180560</v>
      </c>
      <c r="M392" s="1005">
        <v>7.6E-3</v>
      </c>
      <c r="N392" s="1006"/>
      <c r="O392" s="118">
        <f t="shared" si="40"/>
        <v>252180</v>
      </c>
      <c r="P392" s="8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21.75" customHeight="1">
      <c r="A393" s="75"/>
      <c r="B393" s="9"/>
      <c r="C393" s="77"/>
      <c r="D393" s="77"/>
      <c r="E393" s="471"/>
      <c r="F393" s="986"/>
      <c r="G393" s="689">
        <v>2792270</v>
      </c>
      <c r="H393" s="266">
        <f>SUM(O393)</f>
        <v>1824960</v>
      </c>
      <c r="I393" s="266">
        <f>H393-G393</f>
        <v>-967310</v>
      </c>
      <c r="J393" s="325">
        <f>I393/G393</f>
        <v>-0.34642423547866075</v>
      </c>
      <c r="K393" s="984" t="s">
        <v>711</v>
      </c>
      <c r="L393" s="105"/>
      <c r="M393" s="105"/>
      <c r="N393" s="105"/>
      <c r="O393" s="106">
        <f>SUM(O394:O395)</f>
        <v>1824960</v>
      </c>
      <c r="P393" s="8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21.75" customHeight="1">
      <c r="A394" s="75"/>
      <c r="B394" s="9"/>
      <c r="C394" s="77"/>
      <c r="D394" s="77"/>
      <c r="E394" s="471"/>
      <c r="F394" s="986"/>
      <c r="G394" s="120"/>
      <c r="H394" s="120"/>
      <c r="I394" s="120"/>
      <c r="J394" s="110"/>
      <c r="K394" s="993" t="s">
        <v>712</v>
      </c>
      <c r="L394" s="170">
        <f>SUM(O377,O382)</f>
        <v>32580560</v>
      </c>
      <c r="M394" s="724">
        <v>12</v>
      </c>
      <c r="N394" s="794"/>
      <c r="O394" s="118">
        <f>ROUNDUP((L394/12),-1)-910000</f>
        <v>1805050</v>
      </c>
      <c r="P394" s="8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21.75" customHeight="1">
      <c r="A395" s="75"/>
      <c r="B395" s="9"/>
      <c r="C395" s="77"/>
      <c r="D395" s="77"/>
      <c r="E395" s="471"/>
      <c r="F395" s="986"/>
      <c r="G395" s="99"/>
      <c r="H395" s="99"/>
      <c r="I395" s="77"/>
      <c r="J395" s="992"/>
      <c r="K395" s="993" t="s">
        <v>713</v>
      </c>
      <c r="L395" s="170"/>
      <c r="M395" s="1007" t="s">
        <v>258</v>
      </c>
      <c r="N395" s="794"/>
      <c r="O395" s="337">
        <v>19910</v>
      </c>
      <c r="P395" s="8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21.75" customHeight="1">
      <c r="A396" s="75"/>
      <c r="B396" s="9"/>
      <c r="C396" s="77"/>
      <c r="D396" s="273"/>
      <c r="E396" s="1008" t="s">
        <v>53</v>
      </c>
      <c r="F396" s="1009" t="s">
        <v>170</v>
      </c>
      <c r="G396" s="689">
        <v>7599000</v>
      </c>
      <c r="H396" s="266">
        <f>SUM(H397,H400,H405,H408,H415,H410,H413)</f>
        <v>9188000</v>
      </c>
      <c r="I396" s="78">
        <f t="shared" ref="I396:I397" si="41">H396-G396</f>
        <v>1589000</v>
      </c>
      <c r="J396" s="325">
        <f t="shared" ref="J396:J397" si="42">I396/G396</f>
        <v>0.20910646137649691</v>
      </c>
      <c r="K396" s="1010"/>
      <c r="L396" s="989"/>
      <c r="M396" s="990"/>
      <c r="N396" s="1011"/>
      <c r="O396" s="1012">
        <f>O397+O400+O405+O408+O410+O415+O413</f>
        <v>9188000</v>
      </c>
      <c r="P396" s="8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24" customHeight="1">
      <c r="A397" s="75"/>
      <c r="B397" s="9"/>
      <c r="C397" s="77"/>
      <c r="D397" s="77"/>
      <c r="E397" s="1008"/>
      <c r="F397" s="1013"/>
      <c r="G397" s="689">
        <v>689000</v>
      </c>
      <c r="H397" s="266">
        <f>SUM(O397)</f>
        <v>2201630</v>
      </c>
      <c r="I397" s="266">
        <f t="shared" si="41"/>
        <v>1512630</v>
      </c>
      <c r="J397" s="325">
        <f t="shared" si="42"/>
        <v>2.195399129172714</v>
      </c>
      <c r="K397" s="988" t="s">
        <v>714</v>
      </c>
      <c r="L397" s="989"/>
      <c r="M397" s="990"/>
      <c r="N397" s="105"/>
      <c r="O397" s="106">
        <f>SUM(O398:O399)</f>
        <v>2201630</v>
      </c>
      <c r="P397" s="8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24" customHeight="1">
      <c r="A398" s="75"/>
      <c r="B398" s="9"/>
      <c r="C398" s="77"/>
      <c r="D398" s="77"/>
      <c r="E398" s="471"/>
      <c r="F398" s="986"/>
      <c r="G398" s="99"/>
      <c r="H398" s="99"/>
      <c r="I398" s="77"/>
      <c r="J398" s="992"/>
      <c r="K398" s="993" t="s">
        <v>715</v>
      </c>
      <c r="L398" s="170">
        <v>10000</v>
      </c>
      <c r="M398" s="723">
        <v>6</v>
      </c>
      <c r="N398" s="794"/>
      <c r="O398" s="447">
        <f>SUM(L398*M398)</f>
        <v>60000</v>
      </c>
      <c r="P398" s="8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24" customHeight="1">
      <c r="A399" s="75"/>
      <c r="B399" s="9"/>
      <c r="C399" s="77"/>
      <c r="D399" s="77"/>
      <c r="E399" s="471"/>
      <c r="F399" s="986"/>
      <c r="G399" s="99"/>
      <c r="H399" s="99"/>
      <c r="I399" s="77"/>
      <c r="J399" s="992"/>
      <c r="K399" s="993" t="s">
        <v>716</v>
      </c>
      <c r="L399" s="112">
        <v>214160</v>
      </c>
      <c r="M399" s="845">
        <v>10</v>
      </c>
      <c r="N399" s="1006"/>
      <c r="O399" s="118">
        <f>SUM(L399*M399)+30</f>
        <v>2141630</v>
      </c>
      <c r="P399" s="8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24" customHeight="1">
      <c r="A400" s="75"/>
      <c r="B400" s="9"/>
      <c r="C400" s="77"/>
      <c r="D400" s="77"/>
      <c r="E400" s="471"/>
      <c r="F400" s="986"/>
      <c r="G400" s="266">
        <v>1690000</v>
      </c>
      <c r="H400" s="266">
        <f>SUM(O400)</f>
        <v>1766370</v>
      </c>
      <c r="I400" s="266">
        <f>H400-G400</f>
        <v>76370</v>
      </c>
      <c r="J400" s="325">
        <f>I400/G400</f>
        <v>4.5189349112426037E-2</v>
      </c>
      <c r="K400" s="988" t="s">
        <v>717</v>
      </c>
      <c r="L400" s="989"/>
      <c r="M400" s="990"/>
      <c r="N400" s="105"/>
      <c r="O400" s="106">
        <f>SUM(O401:O404)</f>
        <v>1766370</v>
      </c>
      <c r="P400" s="8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24" customHeight="1">
      <c r="A401" s="75"/>
      <c r="B401" s="9"/>
      <c r="C401" s="77"/>
      <c r="D401" s="77"/>
      <c r="E401" s="471"/>
      <c r="F401" s="986"/>
      <c r="G401" s="120"/>
      <c r="H401" s="120"/>
      <c r="I401" s="120"/>
      <c r="J401" s="110"/>
      <c r="K401" s="1014" t="s">
        <v>718</v>
      </c>
      <c r="L401" s="112">
        <v>1716180</v>
      </c>
      <c r="M401" s="845">
        <v>1</v>
      </c>
      <c r="N401" s="105"/>
      <c r="O401" s="118">
        <f t="shared" ref="O401:O404" si="43">L401*M401</f>
        <v>1716180</v>
      </c>
      <c r="P401" s="8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24" customHeight="1">
      <c r="A402" s="75"/>
      <c r="B402" s="9"/>
      <c r="C402" s="77"/>
      <c r="D402" s="77"/>
      <c r="E402" s="471"/>
      <c r="F402" s="986"/>
      <c r="G402" s="120"/>
      <c r="H402" s="120"/>
      <c r="I402" s="120"/>
      <c r="J402" s="110"/>
      <c r="K402" s="993" t="s">
        <v>719</v>
      </c>
      <c r="L402" s="112">
        <v>23000</v>
      </c>
      <c r="M402" s="845">
        <v>1</v>
      </c>
      <c r="N402" s="845"/>
      <c r="O402" s="118">
        <f t="shared" si="43"/>
        <v>23000</v>
      </c>
      <c r="P402" s="8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24" customHeight="1">
      <c r="A403" s="75"/>
      <c r="B403" s="9"/>
      <c r="C403" s="77"/>
      <c r="D403" s="77"/>
      <c r="E403" s="471"/>
      <c r="F403" s="986"/>
      <c r="G403" s="120"/>
      <c r="H403" s="120"/>
      <c r="I403" s="120"/>
      <c r="J403" s="110"/>
      <c r="K403" s="1014" t="s">
        <v>720</v>
      </c>
      <c r="L403" s="112">
        <v>27190</v>
      </c>
      <c r="M403" s="845">
        <v>1</v>
      </c>
      <c r="N403" s="105"/>
      <c r="O403" s="118">
        <f t="shared" si="43"/>
        <v>27190</v>
      </c>
      <c r="P403" s="8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24" customHeight="1">
      <c r="A404" s="75"/>
      <c r="B404" s="9"/>
      <c r="C404" s="77"/>
      <c r="D404" s="77"/>
      <c r="E404" s="471"/>
      <c r="F404" s="986"/>
      <c r="G404" s="516"/>
      <c r="H404" s="516"/>
      <c r="I404" s="516"/>
      <c r="J404" s="219"/>
      <c r="K404" s="1015" t="s">
        <v>721</v>
      </c>
      <c r="L404" s="223">
        <v>0</v>
      </c>
      <c r="M404" s="1016">
        <v>1</v>
      </c>
      <c r="N404" s="520"/>
      <c r="O404" s="226">
        <f t="shared" si="43"/>
        <v>0</v>
      </c>
      <c r="P404" s="8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24" customHeight="1">
      <c r="A405" s="75"/>
      <c r="B405" s="9"/>
      <c r="C405" s="77"/>
      <c r="D405" s="77"/>
      <c r="E405" s="471"/>
      <c r="F405" s="986"/>
      <c r="G405" s="120">
        <v>3660000</v>
      </c>
      <c r="H405" s="120">
        <f>SUM(O405)</f>
        <v>3660000</v>
      </c>
      <c r="I405" s="120">
        <f>H405-G405</f>
        <v>0</v>
      </c>
      <c r="J405" s="101">
        <f>I405/G405</f>
        <v>0</v>
      </c>
      <c r="K405" s="984" t="s">
        <v>722</v>
      </c>
      <c r="L405" s="170"/>
      <c r="M405" s="723"/>
      <c r="N405" s="105"/>
      <c r="O405" s="985">
        <f>SUM(O406:O407)</f>
        <v>3660000</v>
      </c>
      <c r="P405" s="8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24" customHeight="1">
      <c r="A406" s="75"/>
      <c r="B406" s="9"/>
      <c r="C406" s="77"/>
      <c r="D406" s="77"/>
      <c r="E406" s="471"/>
      <c r="F406" s="986"/>
      <c r="G406" s="120"/>
      <c r="H406" s="120"/>
      <c r="I406" s="120"/>
      <c r="J406" s="110"/>
      <c r="K406" s="1014" t="s">
        <v>723</v>
      </c>
      <c r="L406" s="170">
        <v>280000</v>
      </c>
      <c r="M406" s="723">
        <v>12</v>
      </c>
      <c r="N406" s="673"/>
      <c r="O406" s="118">
        <f t="shared" ref="O406:O407" si="44">(L406*M406)</f>
        <v>3360000</v>
      </c>
      <c r="P406" s="8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24" customHeight="1">
      <c r="A407" s="75"/>
      <c r="B407" s="9"/>
      <c r="C407" s="77"/>
      <c r="D407" s="77"/>
      <c r="E407" s="471"/>
      <c r="F407" s="986"/>
      <c r="G407" s="516"/>
      <c r="H407" s="516"/>
      <c r="I407" s="516"/>
      <c r="J407" s="219"/>
      <c r="K407" s="1015" t="s">
        <v>724</v>
      </c>
      <c r="L407" s="995">
        <v>150000</v>
      </c>
      <c r="M407" s="1016">
        <v>2</v>
      </c>
      <c r="N407" s="520"/>
      <c r="O407" s="226">
        <f t="shared" si="44"/>
        <v>300000</v>
      </c>
      <c r="P407" s="8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24" customHeight="1">
      <c r="A408" s="75"/>
      <c r="B408" s="9"/>
      <c r="C408" s="77"/>
      <c r="D408" s="77"/>
      <c r="E408" s="471"/>
      <c r="F408" s="986"/>
      <c r="G408" s="120">
        <v>240000</v>
      </c>
      <c r="H408" s="120">
        <f>SUM(O408)</f>
        <v>240000</v>
      </c>
      <c r="I408" s="120">
        <f>H408-G408</f>
        <v>0</v>
      </c>
      <c r="J408" s="101">
        <f>I408/G408</f>
        <v>0</v>
      </c>
      <c r="K408" s="984" t="s">
        <v>725</v>
      </c>
      <c r="L408" s="170"/>
      <c r="M408" s="723"/>
      <c r="N408" s="105"/>
      <c r="O408" s="985">
        <f>SUM(O409)</f>
        <v>240000</v>
      </c>
      <c r="P408" s="8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24" customHeight="1">
      <c r="A409" s="75"/>
      <c r="B409" s="9"/>
      <c r="C409" s="77"/>
      <c r="D409" s="77"/>
      <c r="E409" s="471"/>
      <c r="F409" s="986"/>
      <c r="G409" s="218"/>
      <c r="H409" s="218"/>
      <c r="I409" s="930"/>
      <c r="J409" s="1017"/>
      <c r="K409" s="1018" t="s">
        <v>726</v>
      </c>
      <c r="L409" s="1019">
        <v>20000</v>
      </c>
      <c r="M409" s="1020">
        <v>12</v>
      </c>
      <c r="N409" s="997"/>
      <c r="O409" s="998">
        <f>SUM(L409*M409)</f>
        <v>240000</v>
      </c>
      <c r="P409" s="8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24" customHeight="1">
      <c r="A410" s="75"/>
      <c r="B410" s="9"/>
      <c r="C410" s="77"/>
      <c r="D410" s="77"/>
      <c r="E410" s="471"/>
      <c r="F410" s="986"/>
      <c r="G410" s="266">
        <v>1220000</v>
      </c>
      <c r="H410" s="120">
        <f>SUM(O410)</f>
        <v>1220000</v>
      </c>
      <c r="I410" s="266">
        <f>H410-G410</f>
        <v>0</v>
      </c>
      <c r="J410" s="325">
        <f>I410/G410</f>
        <v>0</v>
      </c>
      <c r="K410" s="1021" t="s">
        <v>727</v>
      </c>
      <c r="L410" s="989"/>
      <c r="M410" s="990"/>
      <c r="N410" s="1022"/>
      <c r="O410" s="106">
        <f>SUM(O411:O412)</f>
        <v>1220000</v>
      </c>
      <c r="P410" s="8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24" customHeight="1">
      <c r="A411" s="75"/>
      <c r="B411" s="9"/>
      <c r="C411" s="77"/>
      <c r="D411" s="77"/>
      <c r="E411" s="471"/>
      <c r="F411" s="986"/>
      <c r="G411" s="120"/>
      <c r="H411" s="120"/>
      <c r="I411" s="120"/>
      <c r="J411" s="110"/>
      <c r="K411" s="993" t="s">
        <v>728</v>
      </c>
      <c r="L411" s="170">
        <v>62000</v>
      </c>
      <c r="M411" s="845">
        <v>10</v>
      </c>
      <c r="N411" s="781"/>
      <c r="O411" s="788">
        <f t="shared" ref="O411:O412" si="45">SUM(L411*M411)</f>
        <v>620000</v>
      </c>
      <c r="P411" s="8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24" customHeight="1">
      <c r="A412" s="75"/>
      <c r="B412" s="9"/>
      <c r="C412" s="77"/>
      <c r="D412" s="77"/>
      <c r="E412" s="471"/>
      <c r="F412" s="986"/>
      <c r="G412" s="120"/>
      <c r="H412" s="516"/>
      <c r="I412" s="120"/>
      <c r="J412" s="110"/>
      <c r="K412" s="993" t="s">
        <v>729</v>
      </c>
      <c r="L412" s="170">
        <v>150000</v>
      </c>
      <c r="M412" s="845">
        <v>4</v>
      </c>
      <c r="N412" s="781"/>
      <c r="O412" s="788">
        <f t="shared" si="45"/>
        <v>600000</v>
      </c>
      <c r="P412" s="8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24" customHeight="1">
      <c r="A413" s="75"/>
      <c r="B413" s="9"/>
      <c r="C413" s="77"/>
      <c r="D413" s="77"/>
      <c r="E413" s="471"/>
      <c r="F413" s="986"/>
      <c r="G413" s="689">
        <v>0</v>
      </c>
      <c r="H413" s="120">
        <f>SUM(O413)</f>
        <v>0</v>
      </c>
      <c r="I413" s="266">
        <f>H413-G413</f>
        <v>0</v>
      </c>
      <c r="J413" s="325" t="e">
        <f>I413/G413</f>
        <v>#DIV/0!</v>
      </c>
      <c r="K413" s="1021" t="s">
        <v>730</v>
      </c>
      <c r="L413" s="989"/>
      <c r="M413" s="990"/>
      <c r="N413" s="1022"/>
      <c r="O413" s="106">
        <f>SUM(O414)</f>
        <v>0</v>
      </c>
      <c r="P413" s="8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24" customHeight="1">
      <c r="A414" s="75"/>
      <c r="B414" s="9"/>
      <c r="C414" s="77"/>
      <c r="D414" s="77"/>
      <c r="E414" s="471"/>
      <c r="F414" s="986"/>
      <c r="G414" s="218"/>
      <c r="H414" s="218"/>
      <c r="I414" s="930"/>
      <c r="J414" s="1017"/>
      <c r="K414" s="993" t="s">
        <v>732</v>
      </c>
      <c r="L414" s="1023"/>
      <c r="M414" s="1024"/>
      <c r="N414" s="781"/>
      <c r="O414" s="788">
        <f>SUM(L414*M414)</f>
        <v>0</v>
      </c>
      <c r="P414" s="8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24" customHeight="1">
      <c r="A415" s="75"/>
      <c r="B415" s="9"/>
      <c r="C415" s="77"/>
      <c r="D415" s="77"/>
      <c r="E415" s="471"/>
      <c r="F415" s="99"/>
      <c r="G415" s="120">
        <v>100000</v>
      </c>
      <c r="H415" s="120">
        <f>SUM(O416)</f>
        <v>100000</v>
      </c>
      <c r="I415" s="120">
        <f>H415-G415</f>
        <v>0</v>
      </c>
      <c r="J415" s="101">
        <f>I415/G415</f>
        <v>0</v>
      </c>
      <c r="K415" s="1021" t="s">
        <v>733</v>
      </c>
      <c r="L415" s="989"/>
      <c r="M415" s="990"/>
      <c r="N415" s="991"/>
      <c r="O415" s="106">
        <f>SUM(O416)</f>
        <v>100000</v>
      </c>
      <c r="P415" s="8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24" customHeight="1">
      <c r="A416" s="533"/>
      <c r="B416" s="1025"/>
      <c r="C416" s="1026"/>
      <c r="D416" s="1026"/>
      <c r="E416" s="537"/>
      <c r="F416" s="796"/>
      <c r="G416" s="796"/>
      <c r="H416" s="796"/>
      <c r="I416" s="1026"/>
      <c r="J416" s="1027"/>
      <c r="K416" s="1028" t="s">
        <v>735</v>
      </c>
      <c r="L416" s="1029" t="s">
        <v>736</v>
      </c>
      <c r="M416" s="1030" t="s">
        <v>88</v>
      </c>
      <c r="N416" s="650"/>
      <c r="O416" s="1031">
        <v>100000</v>
      </c>
      <c r="P416" s="8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28.5" customHeight="1">
      <c r="A417" s="2661" t="s">
        <v>4</v>
      </c>
      <c r="B417" s="2657"/>
      <c r="C417" s="2669" t="s">
        <v>6</v>
      </c>
      <c r="D417" s="2657"/>
      <c r="E417" s="2670" t="s">
        <v>8</v>
      </c>
      <c r="F417" s="2657"/>
      <c r="G417" s="13" t="s">
        <v>10</v>
      </c>
      <c r="H417" s="13" t="s">
        <v>13</v>
      </c>
      <c r="I417" s="2671" t="s">
        <v>15</v>
      </c>
      <c r="J417" s="2643"/>
      <c r="K417" s="2663" t="s">
        <v>18</v>
      </c>
      <c r="L417" s="2634"/>
      <c r="M417" s="2634"/>
      <c r="N417" s="2634"/>
      <c r="O417" s="2635"/>
      <c r="P417" s="8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28.5" customHeight="1">
      <c r="A418" s="2662"/>
      <c r="B418" s="2569"/>
      <c r="C418" s="2575"/>
      <c r="D418" s="2569"/>
      <c r="E418" s="2575"/>
      <c r="F418" s="2569"/>
      <c r="G418" s="69" t="s">
        <v>29</v>
      </c>
      <c r="H418" s="69" t="s">
        <v>30</v>
      </c>
      <c r="I418" s="102" t="s">
        <v>33</v>
      </c>
      <c r="J418" s="102" t="s">
        <v>35</v>
      </c>
      <c r="K418" s="2575"/>
      <c r="L418" s="2590"/>
      <c r="M418" s="2590"/>
      <c r="N418" s="2590"/>
      <c r="O418" s="2637"/>
      <c r="P418" s="8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28.5" customHeight="1">
      <c r="A419" s="703"/>
      <c r="B419" s="53" t="s">
        <v>219</v>
      </c>
      <c r="C419" s="53"/>
      <c r="D419" s="559" t="s">
        <v>219</v>
      </c>
      <c r="E419" s="705"/>
      <c r="F419" s="559" t="s">
        <v>356</v>
      </c>
      <c r="G419" s="57">
        <f t="shared" ref="G419:H419" si="46">SUM(G420)</f>
        <v>35100000</v>
      </c>
      <c r="H419" s="57">
        <f t="shared" si="46"/>
        <v>35100000</v>
      </c>
      <c r="I419" s="57">
        <f t="shared" ref="I419:I421" si="47">H419-G419</f>
        <v>0</v>
      </c>
      <c r="J419" s="63">
        <f t="shared" ref="J419:J421" si="48">I419/G419</f>
        <v>0</v>
      </c>
      <c r="K419" s="2667"/>
      <c r="L419" s="2577"/>
      <c r="M419" s="2668"/>
      <c r="N419" s="977"/>
      <c r="O419" s="978">
        <f>SUM(O420)</f>
        <v>35100000</v>
      </c>
      <c r="P419" s="8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28.5" customHeight="1">
      <c r="A420" s="907"/>
      <c r="B420" s="1033"/>
      <c r="C420" s="1033"/>
      <c r="D420" s="969"/>
      <c r="E420" s="980" t="s">
        <v>53</v>
      </c>
      <c r="F420" s="981" t="s">
        <v>59</v>
      </c>
      <c r="G420" s="78">
        <f t="shared" ref="G420:H420" si="49">SUM(G421,G426,G429,G435)</f>
        <v>35100000</v>
      </c>
      <c r="H420" s="78">
        <f t="shared" si="49"/>
        <v>35100000</v>
      </c>
      <c r="I420" s="78">
        <f t="shared" si="47"/>
        <v>0</v>
      </c>
      <c r="J420" s="85">
        <f t="shared" si="48"/>
        <v>0</v>
      </c>
      <c r="K420" s="982"/>
      <c r="L420" s="983"/>
      <c r="M420" s="983"/>
      <c r="N420" s="983"/>
      <c r="O420" s="106">
        <f>SUM(O421,O426,O429,O435)</f>
        <v>35100000</v>
      </c>
      <c r="P420" s="8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24" customHeight="1">
      <c r="A421" s="75"/>
      <c r="B421" s="146"/>
      <c r="C421" s="146"/>
      <c r="D421" s="77"/>
      <c r="E421" s="471"/>
      <c r="F421" s="273"/>
      <c r="G421" s="120">
        <v>29372120</v>
      </c>
      <c r="H421" s="120">
        <f>SUM(O421)</f>
        <v>29371160</v>
      </c>
      <c r="I421" s="120">
        <f t="shared" si="47"/>
        <v>-960</v>
      </c>
      <c r="J421" s="101">
        <f t="shared" si="48"/>
        <v>-3.2684055492078883E-5</v>
      </c>
      <c r="K421" s="988" t="s">
        <v>741</v>
      </c>
      <c r="L421" s="989"/>
      <c r="M421" s="990"/>
      <c r="N421" s="750"/>
      <c r="O421" s="106">
        <f>SUM(O422:O425)</f>
        <v>29371160</v>
      </c>
      <c r="P421" s="8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24" customHeight="1">
      <c r="A422" s="75"/>
      <c r="B422" s="146"/>
      <c r="C422" s="146"/>
      <c r="D422" s="77"/>
      <c r="E422" s="471"/>
      <c r="F422" s="273"/>
      <c r="G422" s="120"/>
      <c r="H422" s="120"/>
      <c r="I422" s="120"/>
      <c r="J422" s="110"/>
      <c r="K422" s="993" t="s">
        <v>742</v>
      </c>
      <c r="L422" s="112">
        <v>2219800</v>
      </c>
      <c r="M422" s="723">
        <v>10</v>
      </c>
      <c r="N422" s="105"/>
      <c r="O422" s="118">
        <f t="shared" ref="O422:O425" si="50">L422*M422</f>
        <v>22198000</v>
      </c>
      <c r="P422" s="8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24" customHeight="1">
      <c r="A423" s="75"/>
      <c r="B423" s="146"/>
      <c r="C423" s="146"/>
      <c r="D423" s="77"/>
      <c r="E423" s="471"/>
      <c r="F423" s="273"/>
      <c r="G423" s="120"/>
      <c r="H423" s="120"/>
      <c r="I423" s="120"/>
      <c r="J423" s="110"/>
      <c r="K423" s="1037" t="s">
        <v>743</v>
      </c>
      <c r="L423" s="762">
        <v>2140300</v>
      </c>
      <c r="M423" s="723">
        <v>2</v>
      </c>
      <c r="N423" s="105"/>
      <c r="O423" s="118">
        <f t="shared" si="50"/>
        <v>4280600</v>
      </c>
      <c r="P423" s="8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24" customHeight="1">
      <c r="A424" s="75"/>
      <c r="B424" s="146"/>
      <c r="C424" s="146"/>
      <c r="D424" s="77"/>
      <c r="E424" s="471"/>
      <c r="F424" s="273"/>
      <c r="G424" s="120"/>
      <c r="H424" s="120"/>
      <c r="I424" s="120"/>
      <c r="J424" s="110"/>
      <c r="K424" s="1038" t="s">
        <v>744</v>
      </c>
      <c r="L424" s="762">
        <v>227810</v>
      </c>
      <c r="M424" s="723">
        <v>10</v>
      </c>
      <c r="N424" s="105"/>
      <c r="O424" s="118">
        <f t="shared" si="50"/>
        <v>2278100</v>
      </c>
      <c r="P424" s="8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24" customHeight="1">
      <c r="A425" s="75"/>
      <c r="B425" s="146"/>
      <c r="C425" s="146"/>
      <c r="D425" s="77"/>
      <c r="E425" s="471"/>
      <c r="F425" s="273"/>
      <c r="G425" s="120"/>
      <c r="H425" s="120"/>
      <c r="I425" s="120"/>
      <c r="J425" s="229"/>
      <c r="K425" s="1038" t="s">
        <v>745</v>
      </c>
      <c r="L425" s="762">
        <v>307230</v>
      </c>
      <c r="M425" s="723">
        <v>2</v>
      </c>
      <c r="N425" s="105"/>
      <c r="O425" s="118">
        <f t="shared" si="50"/>
        <v>614460</v>
      </c>
      <c r="P425" s="8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24" customHeight="1">
      <c r="A426" s="75"/>
      <c r="B426" s="146"/>
      <c r="C426" s="146"/>
      <c r="D426" s="77"/>
      <c r="E426" s="471"/>
      <c r="F426" s="986"/>
      <c r="G426" s="266">
        <v>120000</v>
      </c>
      <c r="H426" s="266">
        <f>SUM(O426)</f>
        <v>120000</v>
      </c>
      <c r="I426" s="266">
        <f>H426-G426</f>
        <v>0</v>
      </c>
      <c r="J426" s="101">
        <v>0</v>
      </c>
      <c r="K426" s="1040" t="s">
        <v>746</v>
      </c>
      <c r="L426" s="750"/>
      <c r="M426" s="750"/>
      <c r="N426" s="750"/>
      <c r="O426" s="106">
        <f>SUM(O427:O428)</f>
        <v>120000</v>
      </c>
      <c r="P426" s="8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24" customHeight="1">
      <c r="A427" s="75"/>
      <c r="B427" s="146"/>
      <c r="C427" s="146"/>
      <c r="D427" s="77"/>
      <c r="E427" s="471"/>
      <c r="F427" s="986"/>
      <c r="G427" s="120"/>
      <c r="H427" s="120"/>
      <c r="I427" s="120"/>
      <c r="J427" s="110"/>
      <c r="K427" s="1041" t="s">
        <v>747</v>
      </c>
      <c r="L427" s="762">
        <v>20000</v>
      </c>
      <c r="M427" s="754">
        <v>1</v>
      </c>
      <c r="N427" s="105"/>
      <c r="O427" s="118">
        <f>L427*M427</f>
        <v>20000</v>
      </c>
      <c r="P427" s="8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24" customHeight="1">
      <c r="A428" s="75"/>
      <c r="B428" s="146"/>
      <c r="C428" s="146"/>
      <c r="D428" s="77"/>
      <c r="E428" s="471"/>
      <c r="F428" s="986"/>
      <c r="G428" s="120"/>
      <c r="H428" s="120"/>
      <c r="I428" s="120"/>
      <c r="J428" s="110"/>
      <c r="K428" s="1042" t="s">
        <v>748</v>
      </c>
      <c r="L428" s="223">
        <v>20000</v>
      </c>
      <c r="M428" s="1043">
        <v>5</v>
      </c>
      <c r="N428" s="1006"/>
      <c r="O428" s="118">
        <f>SUM(L428*M428)</f>
        <v>100000</v>
      </c>
      <c r="P428" s="8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24" customHeight="1">
      <c r="A429" s="75"/>
      <c r="B429" s="146"/>
      <c r="C429" s="77"/>
      <c r="D429" s="77"/>
      <c r="E429" s="471"/>
      <c r="F429" s="986"/>
      <c r="G429" s="266">
        <v>3133840</v>
      </c>
      <c r="H429" s="266">
        <f>SUM(O429)</f>
        <v>3133750</v>
      </c>
      <c r="I429" s="266">
        <f>H429-G429</f>
        <v>-90</v>
      </c>
      <c r="J429" s="325">
        <f>I429/G429</f>
        <v>-2.8718760370663468E-5</v>
      </c>
      <c r="K429" s="1046" t="s">
        <v>749</v>
      </c>
      <c r="L429" s="989"/>
      <c r="M429" s="1047"/>
      <c r="N429" s="750"/>
      <c r="O429" s="106">
        <f>SUM(O430:O434)</f>
        <v>3133750</v>
      </c>
      <c r="P429" s="8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24" customHeight="1">
      <c r="A430" s="75"/>
      <c r="B430" s="146"/>
      <c r="C430" s="77"/>
      <c r="D430" s="77"/>
      <c r="E430" s="471"/>
      <c r="F430" s="986"/>
      <c r="G430" s="99"/>
      <c r="H430" s="99"/>
      <c r="I430" s="77"/>
      <c r="J430" s="992"/>
      <c r="K430" s="993" t="s">
        <v>706</v>
      </c>
      <c r="L430" s="170">
        <f>O421+O426+600000</f>
        <v>30091160</v>
      </c>
      <c r="M430" s="1000">
        <v>4.4999999999999998E-2</v>
      </c>
      <c r="N430" s="105"/>
      <c r="O430" s="118">
        <f t="shared" ref="O430:O434" si="51">ROUNDUP((L430*M430),-1)</f>
        <v>1354110</v>
      </c>
      <c r="P430" s="8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24" customHeight="1">
      <c r="A431" s="75"/>
      <c r="B431" s="146"/>
      <c r="C431" s="77"/>
      <c r="D431" s="77"/>
      <c r="E431" s="471"/>
      <c r="F431" s="986"/>
      <c r="G431" s="99"/>
      <c r="H431" s="99"/>
      <c r="I431" s="77"/>
      <c r="J431" s="992"/>
      <c r="K431" s="993" t="s">
        <v>707</v>
      </c>
      <c r="L431" s="170">
        <f>L430</f>
        <v>30091160</v>
      </c>
      <c r="M431" s="1001">
        <v>3.5450000000000002E-2</v>
      </c>
      <c r="N431" s="105"/>
      <c r="O431" s="118">
        <f t="shared" si="51"/>
        <v>1066740</v>
      </c>
      <c r="P431" s="8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24" customHeight="1">
      <c r="A432" s="75"/>
      <c r="B432" s="146"/>
      <c r="C432" s="77"/>
      <c r="D432" s="77"/>
      <c r="E432" s="471"/>
      <c r="F432" s="986"/>
      <c r="G432" s="99"/>
      <c r="H432" s="99"/>
      <c r="I432" s="77"/>
      <c r="J432" s="992"/>
      <c r="K432" s="993" t="s">
        <v>750</v>
      </c>
      <c r="L432" s="170">
        <f>O431</f>
        <v>1066740</v>
      </c>
      <c r="M432" s="1002">
        <v>0.1295</v>
      </c>
      <c r="N432" s="105"/>
      <c r="O432" s="118">
        <f t="shared" si="51"/>
        <v>138150</v>
      </c>
      <c r="P432" s="8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24" customHeight="1">
      <c r="A433" s="75"/>
      <c r="B433" s="146"/>
      <c r="C433" s="77"/>
      <c r="D433" s="77"/>
      <c r="E433" s="471"/>
      <c r="F433" s="986"/>
      <c r="G433" s="99"/>
      <c r="H433" s="99"/>
      <c r="I433" s="77"/>
      <c r="J433" s="992"/>
      <c r="K433" s="993" t="s">
        <v>709</v>
      </c>
      <c r="L433" s="170">
        <f>L430</f>
        <v>30091160</v>
      </c>
      <c r="M433" s="1003">
        <v>1.15E-2</v>
      </c>
      <c r="N433" s="105"/>
      <c r="O433" s="118">
        <f t="shared" si="51"/>
        <v>346050</v>
      </c>
      <c r="P433" s="8"/>
      <c r="Q433" s="155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24" customHeight="1">
      <c r="A434" s="75"/>
      <c r="B434" s="146"/>
      <c r="C434" s="77"/>
      <c r="D434" s="77"/>
      <c r="E434" s="471"/>
      <c r="F434" s="986"/>
      <c r="G434" s="99"/>
      <c r="H434" s="99"/>
      <c r="I434" s="77"/>
      <c r="J434" s="992"/>
      <c r="K434" s="993" t="s">
        <v>710</v>
      </c>
      <c r="L434" s="170">
        <f>L430</f>
        <v>30091160</v>
      </c>
      <c r="M434" s="1005">
        <v>7.6E-3</v>
      </c>
      <c r="N434" s="520"/>
      <c r="O434" s="118">
        <f t="shared" si="51"/>
        <v>228700</v>
      </c>
      <c r="P434" s="8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24" customHeight="1">
      <c r="A435" s="75"/>
      <c r="B435" s="146"/>
      <c r="C435" s="77"/>
      <c r="D435" s="77"/>
      <c r="E435" s="471"/>
      <c r="F435" s="986"/>
      <c r="G435" s="266">
        <v>2474040</v>
      </c>
      <c r="H435" s="266">
        <f>SUM(O435)</f>
        <v>2475090</v>
      </c>
      <c r="I435" s="266">
        <f>H435-G435</f>
        <v>1050</v>
      </c>
      <c r="J435" s="325">
        <f>I435/G435</f>
        <v>4.2440704273172627E-4</v>
      </c>
      <c r="K435" s="988" t="s">
        <v>751</v>
      </c>
      <c r="L435" s="1054"/>
      <c r="M435" s="991"/>
      <c r="N435" s="991"/>
      <c r="O435" s="106">
        <f>SUM(O436,O437)</f>
        <v>2475090</v>
      </c>
      <c r="P435" s="8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24" customHeight="1">
      <c r="A436" s="75"/>
      <c r="B436" s="146"/>
      <c r="C436" s="77"/>
      <c r="D436" s="77"/>
      <c r="E436" s="471"/>
      <c r="F436" s="986"/>
      <c r="G436" s="120"/>
      <c r="H436" s="120"/>
      <c r="I436" s="120"/>
      <c r="J436" s="101"/>
      <c r="K436" s="993" t="s">
        <v>712</v>
      </c>
      <c r="L436" s="170">
        <f>SUM(O421,O426)</f>
        <v>29491160</v>
      </c>
      <c r="M436" s="1055" t="s">
        <v>248</v>
      </c>
      <c r="N436" s="105"/>
      <c r="O436" s="118">
        <f>ROUNDUP((L436/12),-1)</f>
        <v>2457600</v>
      </c>
      <c r="P436" s="8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3" customHeight="1">
      <c r="A437" s="533"/>
      <c r="B437" s="534"/>
      <c r="C437" s="1026"/>
      <c r="D437" s="1026"/>
      <c r="E437" s="537"/>
      <c r="F437" s="1058"/>
      <c r="G437" s="361"/>
      <c r="H437" s="361"/>
      <c r="I437" s="361"/>
      <c r="J437" s="363"/>
      <c r="K437" s="1059" t="s">
        <v>753</v>
      </c>
      <c r="L437" s="801"/>
      <c r="M437" s="1030" t="s">
        <v>258</v>
      </c>
      <c r="N437" s="650"/>
      <c r="O437" s="1060">
        <v>17490</v>
      </c>
      <c r="P437" s="8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9.5" customHeight="1">
      <c r="A438" s="2661" t="s">
        <v>4</v>
      </c>
      <c r="B438" s="2657"/>
      <c r="C438" s="2669" t="s">
        <v>6</v>
      </c>
      <c r="D438" s="2657"/>
      <c r="E438" s="2670" t="s">
        <v>8</v>
      </c>
      <c r="F438" s="2657"/>
      <c r="G438" s="13" t="s">
        <v>10</v>
      </c>
      <c r="H438" s="13" t="s">
        <v>14</v>
      </c>
      <c r="I438" s="2671" t="s">
        <v>15</v>
      </c>
      <c r="J438" s="2643"/>
      <c r="K438" s="2663" t="s">
        <v>18</v>
      </c>
      <c r="L438" s="2634"/>
      <c r="M438" s="2634"/>
      <c r="N438" s="2634"/>
      <c r="O438" s="2635"/>
      <c r="P438" s="8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9.5" customHeight="1">
      <c r="A439" s="2662"/>
      <c r="B439" s="2569"/>
      <c r="C439" s="2575"/>
      <c r="D439" s="2569"/>
      <c r="E439" s="2575"/>
      <c r="F439" s="2569"/>
      <c r="G439" s="69" t="s">
        <v>29</v>
      </c>
      <c r="H439" s="69" t="s">
        <v>30</v>
      </c>
      <c r="I439" s="102" t="s">
        <v>33</v>
      </c>
      <c r="J439" s="102" t="s">
        <v>35</v>
      </c>
      <c r="K439" s="2575"/>
      <c r="L439" s="2590"/>
      <c r="M439" s="2590"/>
      <c r="N439" s="2590"/>
      <c r="O439" s="2637"/>
      <c r="P439" s="8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9.5" customHeight="1">
      <c r="A440" s="703"/>
      <c r="B440" s="53" t="s">
        <v>219</v>
      </c>
      <c r="C440" s="53"/>
      <c r="D440" s="559" t="s">
        <v>219</v>
      </c>
      <c r="E440" s="2672" t="s">
        <v>369</v>
      </c>
      <c r="F440" s="2578"/>
      <c r="G440" s="57">
        <f t="shared" ref="G440:H440" si="52">SUM(G441+G461+G489)</f>
        <v>122156490</v>
      </c>
      <c r="H440" s="57">
        <f t="shared" si="52"/>
        <v>122156490</v>
      </c>
      <c r="I440" s="57">
        <f t="shared" ref="I440:I442" si="53">H440-G440</f>
        <v>0</v>
      </c>
      <c r="J440" s="63">
        <f t="shared" ref="J440:J442" si="54">I440/G440</f>
        <v>0</v>
      </c>
      <c r="K440" s="2667"/>
      <c r="L440" s="2577"/>
      <c r="M440" s="2668"/>
      <c r="N440" s="977"/>
      <c r="O440" s="978">
        <f>SUM(O441+O461+O489)</f>
        <v>122156490</v>
      </c>
      <c r="P440" s="8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8" customHeight="1">
      <c r="A441" s="907"/>
      <c r="B441" s="1033"/>
      <c r="C441" s="1033"/>
      <c r="D441" s="969"/>
      <c r="E441" s="1008" t="s">
        <v>53</v>
      </c>
      <c r="F441" s="1009" t="s">
        <v>59</v>
      </c>
      <c r="G441" s="266">
        <f t="shared" ref="G441:H441" si="55">SUM(G442,G445,G451,G457)</f>
        <v>49526490</v>
      </c>
      <c r="H441" s="266">
        <f t="shared" si="55"/>
        <v>49526490</v>
      </c>
      <c r="I441" s="266">
        <f t="shared" si="53"/>
        <v>0</v>
      </c>
      <c r="J441" s="575">
        <f t="shared" si="54"/>
        <v>0</v>
      </c>
      <c r="K441" s="1073"/>
      <c r="L441" s="810"/>
      <c r="M441" s="810"/>
      <c r="N441" s="1074"/>
      <c r="O441" s="1012">
        <f>SUM(O442,O445,O451,O457)</f>
        <v>49526490</v>
      </c>
      <c r="P441" s="8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8" customHeight="1">
      <c r="A442" s="75"/>
      <c r="B442" s="146"/>
      <c r="C442" s="146"/>
      <c r="D442" s="77"/>
      <c r="E442" s="1008"/>
      <c r="F442" s="1009"/>
      <c r="G442" s="266">
        <v>35690400</v>
      </c>
      <c r="H442" s="266">
        <f>SUM(O442)</f>
        <v>35690400</v>
      </c>
      <c r="I442" s="266">
        <f t="shared" si="53"/>
        <v>0</v>
      </c>
      <c r="J442" s="325">
        <f t="shared" si="54"/>
        <v>0</v>
      </c>
      <c r="K442" s="988" t="s">
        <v>756</v>
      </c>
      <c r="L442" s="989"/>
      <c r="M442" s="990"/>
      <c r="N442" s="105"/>
      <c r="O442" s="106">
        <f>SUM(O443:O444)</f>
        <v>35690400</v>
      </c>
      <c r="P442" s="8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8" customHeight="1">
      <c r="A443" s="75"/>
      <c r="B443" s="146"/>
      <c r="C443" s="146"/>
      <c r="D443" s="77"/>
      <c r="E443" s="471"/>
      <c r="F443" s="1076"/>
      <c r="G443" s="99"/>
      <c r="H443" s="99"/>
      <c r="I443" s="77"/>
      <c r="J443" s="992"/>
      <c r="K443" s="993" t="s">
        <v>757</v>
      </c>
      <c r="L443" s="112">
        <v>2943000</v>
      </c>
      <c r="M443" s="724">
        <v>8</v>
      </c>
      <c r="N443" s="105"/>
      <c r="O443" s="118">
        <f t="shared" ref="O443:O444" si="56">L443*M443</f>
        <v>23544000</v>
      </c>
      <c r="P443" s="8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8" customHeight="1">
      <c r="A444" s="75"/>
      <c r="B444" s="146"/>
      <c r="C444" s="146"/>
      <c r="D444" s="77"/>
      <c r="E444" s="471"/>
      <c r="F444" s="1076"/>
      <c r="G444" s="99"/>
      <c r="H444" s="99"/>
      <c r="I444" s="77"/>
      <c r="J444" s="992"/>
      <c r="K444" s="993" t="s">
        <v>758</v>
      </c>
      <c r="L444" s="112">
        <v>3036600</v>
      </c>
      <c r="M444" s="723">
        <v>4</v>
      </c>
      <c r="N444" s="105"/>
      <c r="O444" s="118">
        <f t="shared" si="56"/>
        <v>12146400</v>
      </c>
      <c r="P444" s="8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8" customHeight="1">
      <c r="A445" s="75"/>
      <c r="B445" s="146"/>
      <c r="C445" s="146"/>
      <c r="D445" s="77"/>
      <c r="E445" s="471"/>
      <c r="F445" s="1076"/>
      <c r="G445" s="266">
        <v>5867760</v>
      </c>
      <c r="H445" s="266">
        <f>SUM(O445)</f>
        <v>5867760</v>
      </c>
      <c r="I445" s="266">
        <f>H445-G445</f>
        <v>0</v>
      </c>
      <c r="J445" s="325">
        <f>I445/G445</f>
        <v>0</v>
      </c>
      <c r="K445" s="988" t="s">
        <v>759</v>
      </c>
      <c r="L445" s="991"/>
      <c r="M445" s="991"/>
      <c r="N445" s="1081"/>
      <c r="O445" s="106">
        <f>SUM(O446:O450)</f>
        <v>5867760</v>
      </c>
      <c r="P445" s="8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8" customHeight="1">
      <c r="A446" s="75"/>
      <c r="B446" s="146"/>
      <c r="C446" s="146"/>
      <c r="D446" s="77"/>
      <c r="E446" s="471"/>
      <c r="F446" s="1076"/>
      <c r="G446" s="99"/>
      <c r="H446" s="99"/>
      <c r="I446" s="77"/>
      <c r="J446" s="992"/>
      <c r="K446" s="722" t="s">
        <v>760</v>
      </c>
      <c r="L446" s="816">
        <f t="shared" ref="L446:L447" si="57">L443</f>
        <v>2943000</v>
      </c>
      <c r="M446" s="744">
        <v>0.6</v>
      </c>
      <c r="N446" s="105"/>
      <c r="O446" s="118">
        <f t="shared" ref="O446:O450" si="58">L446*M446</f>
        <v>1765800</v>
      </c>
      <c r="P446" s="8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8" customHeight="1">
      <c r="A447" s="75"/>
      <c r="B447" s="146"/>
      <c r="C447" s="146"/>
      <c r="D447" s="77"/>
      <c r="E447" s="471"/>
      <c r="F447" s="1076"/>
      <c r="G447" s="99"/>
      <c r="H447" s="99"/>
      <c r="I447" s="77"/>
      <c r="J447" s="992"/>
      <c r="K447" s="722" t="s">
        <v>761</v>
      </c>
      <c r="L447" s="816">
        <f t="shared" si="57"/>
        <v>3036600</v>
      </c>
      <c r="M447" s="744">
        <v>0.6</v>
      </c>
      <c r="N447" s="105"/>
      <c r="O447" s="118">
        <f t="shared" si="58"/>
        <v>1821960</v>
      </c>
      <c r="P447" s="8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8" customHeight="1">
      <c r="A448" s="75"/>
      <c r="B448" s="146"/>
      <c r="C448" s="146"/>
      <c r="D448" s="77"/>
      <c r="E448" s="471"/>
      <c r="F448" s="1076"/>
      <c r="G448" s="99"/>
      <c r="H448" s="99"/>
      <c r="I448" s="77"/>
      <c r="J448" s="992"/>
      <c r="K448" s="722" t="s">
        <v>703</v>
      </c>
      <c r="L448" s="816">
        <v>70000</v>
      </c>
      <c r="M448" s="723">
        <v>12</v>
      </c>
      <c r="N448" s="105"/>
      <c r="O448" s="118">
        <f t="shared" si="58"/>
        <v>840000</v>
      </c>
      <c r="P448" s="8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8" customHeight="1">
      <c r="A449" s="75"/>
      <c r="B449" s="146"/>
      <c r="C449" s="146"/>
      <c r="D449" s="77"/>
      <c r="E449" s="471"/>
      <c r="F449" s="1076"/>
      <c r="G449" s="99"/>
      <c r="H449" s="99"/>
      <c r="I449" s="77"/>
      <c r="J449" s="992"/>
      <c r="K449" s="722" t="s">
        <v>747</v>
      </c>
      <c r="L449" s="170">
        <v>70000</v>
      </c>
      <c r="M449" s="724">
        <v>12</v>
      </c>
      <c r="N449" s="105"/>
      <c r="O449" s="118">
        <f t="shared" si="58"/>
        <v>840000</v>
      </c>
      <c r="P449" s="8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8" customHeight="1">
      <c r="A450" s="75"/>
      <c r="B450" s="146"/>
      <c r="C450" s="146"/>
      <c r="D450" s="77"/>
      <c r="E450" s="471"/>
      <c r="F450" s="1076"/>
      <c r="G450" s="218"/>
      <c r="H450" s="218"/>
      <c r="I450" s="77"/>
      <c r="J450" s="992"/>
      <c r="K450" s="722" t="s">
        <v>762</v>
      </c>
      <c r="L450" s="170">
        <v>50000</v>
      </c>
      <c r="M450" s="724">
        <v>12</v>
      </c>
      <c r="N450" s="105"/>
      <c r="O450" s="118">
        <f t="shared" si="58"/>
        <v>600000</v>
      </c>
      <c r="P450" s="8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8" customHeight="1">
      <c r="A451" s="75"/>
      <c r="B451" s="146"/>
      <c r="C451" s="146"/>
      <c r="D451" s="77"/>
      <c r="E451" s="471"/>
      <c r="F451" s="1076"/>
      <c r="G451" s="120">
        <v>4390400</v>
      </c>
      <c r="H451" s="120">
        <f>SUM(O451)</f>
        <v>4390400</v>
      </c>
      <c r="I451" s="266">
        <f>H451-G451</f>
        <v>0</v>
      </c>
      <c r="J451" s="325">
        <f>I451/G451</f>
        <v>0</v>
      </c>
      <c r="K451" s="988" t="s">
        <v>763</v>
      </c>
      <c r="L451" s="991"/>
      <c r="M451" s="991"/>
      <c r="N451" s="1081"/>
      <c r="O451" s="106">
        <f>SUM(O452:O456)</f>
        <v>4390400</v>
      </c>
      <c r="P451" s="8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8" customHeight="1">
      <c r="A452" s="75"/>
      <c r="B452" s="146"/>
      <c r="C452" s="146"/>
      <c r="D452" s="77"/>
      <c r="E452" s="471"/>
      <c r="F452" s="1076"/>
      <c r="G452" s="99"/>
      <c r="H452" s="99"/>
      <c r="I452" s="77"/>
      <c r="J452" s="992"/>
      <c r="K452" s="993" t="s">
        <v>706</v>
      </c>
      <c r="L452" s="170">
        <f>O442+O445+600000</f>
        <v>42158160</v>
      </c>
      <c r="M452" s="1003">
        <v>4.4999999999999998E-2</v>
      </c>
      <c r="N452" s="105"/>
      <c r="O452" s="118">
        <f t="shared" ref="O452:O456" si="59">ROUNDUP((L452*M452),-1)</f>
        <v>1897120</v>
      </c>
      <c r="P452" s="8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8" customHeight="1">
      <c r="A453" s="75"/>
      <c r="B453" s="146"/>
      <c r="C453" s="146"/>
      <c r="D453" s="77"/>
      <c r="E453" s="471"/>
      <c r="F453" s="1076"/>
      <c r="G453" s="99"/>
      <c r="H453" s="99"/>
      <c r="I453" s="77"/>
      <c r="J453" s="992"/>
      <c r="K453" s="993" t="s">
        <v>707</v>
      </c>
      <c r="L453" s="170">
        <f>O442+O445+600000</f>
        <v>42158160</v>
      </c>
      <c r="M453" s="1001">
        <v>3.5450000000000002E-2</v>
      </c>
      <c r="N453" s="105"/>
      <c r="O453" s="118">
        <f t="shared" si="59"/>
        <v>1494510</v>
      </c>
      <c r="P453" s="8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8" customHeight="1">
      <c r="A454" s="75"/>
      <c r="B454" s="146"/>
      <c r="C454" s="146"/>
      <c r="D454" s="77"/>
      <c r="E454" s="471"/>
      <c r="F454" s="1076"/>
      <c r="G454" s="99"/>
      <c r="H454" s="99"/>
      <c r="I454" s="77"/>
      <c r="J454" s="992"/>
      <c r="K454" s="993" t="s">
        <v>764</v>
      </c>
      <c r="L454" s="170">
        <f>O453</f>
        <v>1494510</v>
      </c>
      <c r="M454" s="1002">
        <v>0.1295</v>
      </c>
      <c r="N454" s="105"/>
      <c r="O454" s="118">
        <f t="shared" si="59"/>
        <v>193540</v>
      </c>
      <c r="P454" s="1086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8" customHeight="1">
      <c r="A455" s="75"/>
      <c r="B455" s="146"/>
      <c r="C455" s="146"/>
      <c r="D455" s="77"/>
      <c r="E455" s="471"/>
      <c r="F455" s="1076"/>
      <c r="G455" s="99"/>
      <c r="H455" s="99"/>
      <c r="I455" s="77"/>
      <c r="J455" s="992"/>
      <c r="K455" s="993" t="s">
        <v>709</v>
      </c>
      <c r="L455" s="170">
        <f>O442+O445+600000</f>
        <v>42158160</v>
      </c>
      <c r="M455" s="1003">
        <v>1.15E-2</v>
      </c>
      <c r="N455" s="105"/>
      <c r="O455" s="118">
        <f t="shared" si="59"/>
        <v>484820</v>
      </c>
      <c r="P455" s="8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8" customHeight="1">
      <c r="A456" s="75"/>
      <c r="B456" s="146"/>
      <c r="C456" s="146"/>
      <c r="D456" s="77"/>
      <c r="E456" s="471"/>
      <c r="F456" s="1076"/>
      <c r="G456" s="99"/>
      <c r="H456" s="99"/>
      <c r="I456" s="77"/>
      <c r="J456" s="992"/>
      <c r="K456" s="993" t="s">
        <v>710</v>
      </c>
      <c r="L456" s="1087">
        <f>O442+O445+600000</f>
        <v>42158160</v>
      </c>
      <c r="M456" s="1088">
        <v>7.6E-3</v>
      </c>
      <c r="N456" s="1089"/>
      <c r="O456" s="118">
        <f t="shared" si="59"/>
        <v>320410</v>
      </c>
      <c r="P456" s="8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8" customHeight="1">
      <c r="A457" s="75"/>
      <c r="B457" s="146"/>
      <c r="C457" s="146"/>
      <c r="D457" s="77"/>
      <c r="E457" s="471"/>
      <c r="F457" s="1076"/>
      <c r="G457" s="266">
        <v>3577930</v>
      </c>
      <c r="H457" s="266">
        <f>SUM(O457)</f>
        <v>3577930</v>
      </c>
      <c r="I457" s="266">
        <f>H457-G457</f>
        <v>0</v>
      </c>
      <c r="J457" s="325">
        <f>I457/G457</f>
        <v>0</v>
      </c>
      <c r="K457" s="988" t="s">
        <v>767</v>
      </c>
      <c r="L457" s="991"/>
      <c r="M457" s="991"/>
      <c r="N457" s="1081"/>
      <c r="O457" s="106">
        <f>SUM(O458:O460)</f>
        <v>3577930</v>
      </c>
      <c r="P457" s="8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8" customHeight="1">
      <c r="A458" s="75"/>
      <c r="B458" s="146"/>
      <c r="C458" s="146"/>
      <c r="D458" s="77"/>
      <c r="E458" s="471"/>
      <c r="F458" s="1076"/>
      <c r="G458" s="99"/>
      <c r="H458" s="99"/>
      <c r="I458" s="77"/>
      <c r="J458" s="992"/>
      <c r="K458" s="722" t="s">
        <v>712</v>
      </c>
      <c r="L458" s="816">
        <f>O442+O445</f>
        <v>41558160</v>
      </c>
      <c r="M458" s="724" t="s">
        <v>248</v>
      </c>
      <c r="N458" s="105"/>
      <c r="O458" s="118">
        <f>ROUNDUP((L458/12),-1)</f>
        <v>3463180</v>
      </c>
      <c r="P458" s="8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8" customHeight="1">
      <c r="A459" s="75"/>
      <c r="B459" s="146"/>
      <c r="C459" s="146"/>
      <c r="D459" s="77"/>
      <c r="E459" s="471"/>
      <c r="F459" s="1076"/>
      <c r="G459" s="99"/>
      <c r="H459" s="99"/>
      <c r="I459" s="77"/>
      <c r="J459" s="992"/>
      <c r="K459" s="993" t="s">
        <v>713</v>
      </c>
      <c r="L459" s="170"/>
      <c r="M459" s="1091" t="s">
        <v>258</v>
      </c>
      <c r="N459" s="105"/>
      <c r="O459" s="337">
        <v>64710</v>
      </c>
      <c r="P459" s="8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8" customHeight="1">
      <c r="A460" s="75"/>
      <c r="B460" s="146"/>
      <c r="C460" s="146"/>
      <c r="D460" s="77"/>
      <c r="E460" s="471"/>
      <c r="F460" s="1076"/>
      <c r="G460" s="99"/>
      <c r="H460" s="99"/>
      <c r="I460" s="77"/>
      <c r="J460" s="992"/>
      <c r="K460" s="722" t="s">
        <v>769</v>
      </c>
      <c r="L460" s="170">
        <v>4170</v>
      </c>
      <c r="M460" s="724">
        <v>12</v>
      </c>
      <c r="N460" s="105"/>
      <c r="O460" s="118">
        <f>L460*M460</f>
        <v>50040</v>
      </c>
      <c r="P460" s="8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27" customHeight="1">
      <c r="A461" s="75"/>
      <c r="B461" s="146"/>
      <c r="C461" s="77"/>
      <c r="D461" s="273"/>
      <c r="E461" s="1008" t="s">
        <v>53</v>
      </c>
      <c r="F461" s="1009" t="s">
        <v>170</v>
      </c>
      <c r="G461" s="266">
        <f t="shared" ref="G461:H461" si="60">SUM(G462,G465,G474,G479,G481,G485,G487)</f>
        <v>53830000</v>
      </c>
      <c r="H461" s="266">
        <f t="shared" si="60"/>
        <v>53830000</v>
      </c>
      <c r="I461" s="78">
        <f t="shared" ref="I461:I462" si="61">H461-G461</f>
        <v>0</v>
      </c>
      <c r="J461" s="85">
        <f t="shared" ref="J461:J462" si="62">I461/G461</f>
        <v>0</v>
      </c>
      <c r="K461" s="1010"/>
      <c r="L461" s="989"/>
      <c r="M461" s="990"/>
      <c r="N461" s="1074"/>
      <c r="O461" s="106">
        <f>SUM(O462,O465,O474,O479,O481,O485,O487)</f>
        <v>53830000</v>
      </c>
      <c r="P461" s="8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8" customHeight="1">
      <c r="A462" s="75"/>
      <c r="B462" s="146"/>
      <c r="C462" s="77"/>
      <c r="D462" s="273"/>
      <c r="E462" s="1008"/>
      <c r="F462" s="1009"/>
      <c r="G462" s="266">
        <v>2520000</v>
      </c>
      <c r="H462" s="266">
        <f>SUM(O462)</f>
        <v>2520000</v>
      </c>
      <c r="I462" s="266">
        <f t="shared" si="61"/>
        <v>0</v>
      </c>
      <c r="J462" s="325">
        <f t="shared" si="62"/>
        <v>0</v>
      </c>
      <c r="K462" s="988" t="s">
        <v>777</v>
      </c>
      <c r="L462" s="991"/>
      <c r="M462" s="991"/>
      <c r="N462" s="105"/>
      <c r="O462" s="106">
        <f>SUM(O463:O464)</f>
        <v>2520000</v>
      </c>
      <c r="P462" s="8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8" customHeight="1">
      <c r="A463" s="75"/>
      <c r="B463" s="146"/>
      <c r="C463" s="77"/>
      <c r="D463" s="273"/>
      <c r="E463" s="471"/>
      <c r="F463" s="1076"/>
      <c r="G463" s="120"/>
      <c r="H463" s="120"/>
      <c r="I463" s="120"/>
      <c r="J463" s="110"/>
      <c r="K463" s="1014" t="s">
        <v>723</v>
      </c>
      <c r="L463" s="170">
        <v>160000</v>
      </c>
      <c r="M463" s="723">
        <v>12</v>
      </c>
      <c r="N463" s="105"/>
      <c r="O463" s="118">
        <f t="shared" ref="O463:O464" si="63">SUM(L463*M463)</f>
        <v>1920000</v>
      </c>
      <c r="P463" s="8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8" customHeight="1">
      <c r="A464" s="75"/>
      <c r="B464" s="146"/>
      <c r="C464" s="77"/>
      <c r="D464" s="273"/>
      <c r="E464" s="471"/>
      <c r="F464" s="1076"/>
      <c r="G464" s="120"/>
      <c r="H464" s="120"/>
      <c r="I464" s="120"/>
      <c r="J464" s="110"/>
      <c r="K464" s="1014" t="s">
        <v>724</v>
      </c>
      <c r="L464" s="170">
        <v>200000</v>
      </c>
      <c r="M464" s="845">
        <v>3</v>
      </c>
      <c r="N464" s="520"/>
      <c r="O464" s="118">
        <f t="shared" si="63"/>
        <v>600000</v>
      </c>
      <c r="P464" s="8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6.5" customHeight="1">
      <c r="A465" s="75"/>
      <c r="B465" s="146"/>
      <c r="C465" s="77"/>
      <c r="D465" s="273"/>
      <c r="E465" s="471"/>
      <c r="F465" s="1076"/>
      <c r="G465" s="266">
        <v>45896000</v>
      </c>
      <c r="H465" s="266">
        <f>SUM(O465)</f>
        <v>45896000</v>
      </c>
      <c r="I465" s="266">
        <f>H465-G465</f>
        <v>0</v>
      </c>
      <c r="J465" s="325">
        <f>I465/G465</f>
        <v>0</v>
      </c>
      <c r="K465" s="988" t="s">
        <v>786</v>
      </c>
      <c r="L465" s="989"/>
      <c r="M465" s="990"/>
      <c r="N465" s="105"/>
      <c r="O465" s="106">
        <f>SUM(O466:O473)</f>
        <v>45896000</v>
      </c>
      <c r="P465" s="8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6.5" customHeight="1">
      <c r="A466" s="75"/>
      <c r="B466" s="146"/>
      <c r="C466" s="77"/>
      <c r="D466" s="273"/>
      <c r="E466" s="471"/>
      <c r="F466" s="1076"/>
      <c r="G466" s="120"/>
      <c r="H466" s="120"/>
      <c r="I466" s="120"/>
      <c r="J466" s="110"/>
      <c r="K466" s="1014" t="s">
        <v>787</v>
      </c>
      <c r="L466" s="112">
        <v>36838690</v>
      </c>
      <c r="M466" s="724">
        <v>1</v>
      </c>
      <c r="N466" s="1108"/>
      <c r="O466" s="118">
        <f t="shared" ref="O466:O467" si="64">L466*M466</f>
        <v>36838690</v>
      </c>
      <c r="P466" s="8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6.5" customHeight="1">
      <c r="A467" s="75"/>
      <c r="B467" s="146"/>
      <c r="C467" s="77"/>
      <c r="D467" s="273"/>
      <c r="E467" s="471"/>
      <c r="F467" s="1076"/>
      <c r="G467" s="120"/>
      <c r="H467" s="120"/>
      <c r="I467" s="120"/>
      <c r="J467" s="110"/>
      <c r="K467" s="1014" t="s">
        <v>788</v>
      </c>
      <c r="L467" s="170">
        <v>450000</v>
      </c>
      <c r="M467" s="723">
        <v>12</v>
      </c>
      <c r="N467" s="105"/>
      <c r="O467" s="118">
        <f t="shared" si="64"/>
        <v>5400000</v>
      </c>
      <c r="P467" s="8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6.5" customHeight="1">
      <c r="A468" s="75"/>
      <c r="B468" s="146"/>
      <c r="C468" s="77"/>
      <c r="D468" s="273"/>
      <c r="E468" s="471"/>
      <c r="F468" s="1076"/>
      <c r="G468" s="120"/>
      <c r="H468" s="120"/>
      <c r="I468" s="120"/>
      <c r="J468" s="110"/>
      <c r="K468" s="1014" t="s">
        <v>789</v>
      </c>
      <c r="L468" s="112">
        <v>65550</v>
      </c>
      <c r="M468" s="723">
        <v>6</v>
      </c>
      <c r="N468" s="105"/>
      <c r="O468" s="118">
        <f>L468*M468+10</f>
        <v>393310</v>
      </c>
      <c r="P468" s="8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6.5" customHeight="1">
      <c r="A469" s="75"/>
      <c r="B469" s="146"/>
      <c r="C469" s="77"/>
      <c r="D469" s="273"/>
      <c r="E469" s="471"/>
      <c r="F469" s="1076"/>
      <c r="G469" s="120"/>
      <c r="H469" s="120"/>
      <c r="I469" s="120"/>
      <c r="J469" s="110"/>
      <c r="K469" s="1014" t="s">
        <v>790</v>
      </c>
      <c r="L469" s="170">
        <v>70000</v>
      </c>
      <c r="M469" s="723">
        <v>12</v>
      </c>
      <c r="N469" s="105"/>
      <c r="O469" s="118">
        <f t="shared" ref="O469:O473" si="65">L469*M469</f>
        <v>840000</v>
      </c>
      <c r="P469" s="8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6.5" customHeight="1">
      <c r="A470" s="75"/>
      <c r="B470" s="146"/>
      <c r="C470" s="77"/>
      <c r="D470" s="273"/>
      <c r="E470" s="471"/>
      <c r="F470" s="1076"/>
      <c r="G470" s="120"/>
      <c r="H470" s="120"/>
      <c r="I470" s="120"/>
      <c r="J470" s="110"/>
      <c r="K470" s="1014" t="s">
        <v>791</v>
      </c>
      <c r="L470" s="170">
        <v>85000</v>
      </c>
      <c r="M470" s="723">
        <v>12</v>
      </c>
      <c r="N470" s="105"/>
      <c r="O470" s="118">
        <f t="shared" si="65"/>
        <v>1020000</v>
      </c>
      <c r="P470" s="8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6.5" customHeight="1">
      <c r="A471" s="75"/>
      <c r="B471" s="146"/>
      <c r="C471" s="77"/>
      <c r="D471" s="273"/>
      <c r="E471" s="471"/>
      <c r="F471" s="1076"/>
      <c r="G471" s="120"/>
      <c r="H471" s="120"/>
      <c r="I471" s="120"/>
      <c r="J471" s="110"/>
      <c r="K471" s="1014" t="s">
        <v>792</v>
      </c>
      <c r="L471" s="170">
        <v>45000</v>
      </c>
      <c r="M471" s="723">
        <v>12</v>
      </c>
      <c r="N471" s="105"/>
      <c r="O471" s="118">
        <f t="shared" si="65"/>
        <v>540000</v>
      </c>
      <c r="P471" s="8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6.5" customHeight="1">
      <c r="A472" s="75"/>
      <c r="B472" s="146"/>
      <c r="C472" s="77"/>
      <c r="D472" s="273"/>
      <c r="E472" s="471"/>
      <c r="F472" s="1076"/>
      <c r="G472" s="120"/>
      <c r="H472" s="120"/>
      <c r="I472" s="120"/>
      <c r="J472" s="110"/>
      <c r="K472" s="1014" t="s">
        <v>793</v>
      </c>
      <c r="L472" s="816">
        <v>37000</v>
      </c>
      <c r="M472" s="724">
        <v>12</v>
      </c>
      <c r="N472" s="105"/>
      <c r="O472" s="118">
        <f t="shared" si="65"/>
        <v>444000</v>
      </c>
      <c r="P472" s="8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6.5" customHeight="1">
      <c r="A473" s="75"/>
      <c r="B473" s="146"/>
      <c r="C473" s="77"/>
      <c r="D473" s="273"/>
      <c r="E473" s="471"/>
      <c r="F473" s="1076"/>
      <c r="G473" s="516"/>
      <c r="H473" s="516"/>
      <c r="I473" s="120"/>
      <c r="J473" s="110"/>
      <c r="K473" s="994" t="s">
        <v>794</v>
      </c>
      <c r="L473" s="995">
        <v>70000</v>
      </c>
      <c r="M473" s="996">
        <v>6</v>
      </c>
      <c r="N473" s="520"/>
      <c r="O473" s="118">
        <f t="shared" si="65"/>
        <v>420000</v>
      </c>
      <c r="P473" s="8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7.25" customHeight="1">
      <c r="A474" s="75"/>
      <c r="B474" s="146"/>
      <c r="C474" s="77"/>
      <c r="D474" s="273"/>
      <c r="E474" s="471"/>
      <c r="F474" s="1076"/>
      <c r="G474" s="320">
        <v>934510</v>
      </c>
      <c r="H474" s="120">
        <f>SUM(O474)</f>
        <v>934510</v>
      </c>
      <c r="I474" s="266">
        <f>H474-G474</f>
        <v>0</v>
      </c>
      <c r="J474" s="325">
        <f>I474/G474</f>
        <v>0</v>
      </c>
      <c r="K474" s="1117" t="s">
        <v>795</v>
      </c>
      <c r="L474" s="781"/>
      <c r="M474" s="781"/>
      <c r="N474" s="781"/>
      <c r="O474" s="106">
        <f>SUM(O475:O478)</f>
        <v>934510</v>
      </c>
      <c r="P474" s="8"/>
      <c r="Q474" s="155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7.25" customHeight="1">
      <c r="A475" s="75"/>
      <c r="B475" s="146"/>
      <c r="C475" s="77"/>
      <c r="D475" s="273"/>
      <c r="E475" s="471"/>
      <c r="F475" s="1076"/>
      <c r="G475" s="120"/>
      <c r="H475" s="120"/>
      <c r="I475" s="120"/>
      <c r="J475" s="110"/>
      <c r="K475" s="1014" t="s">
        <v>796</v>
      </c>
      <c r="L475" s="112">
        <v>748350</v>
      </c>
      <c r="M475" s="845">
        <v>1</v>
      </c>
      <c r="N475" s="105"/>
      <c r="O475" s="118">
        <f t="shared" ref="O475:O478" si="66">SUM(L475*M475)</f>
        <v>748350</v>
      </c>
      <c r="P475" s="8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7.25" customHeight="1">
      <c r="A476" s="75"/>
      <c r="B476" s="146"/>
      <c r="C476" s="77"/>
      <c r="D476" s="273"/>
      <c r="E476" s="471"/>
      <c r="F476" s="1076"/>
      <c r="G476" s="120"/>
      <c r="H476" s="120"/>
      <c r="I476" s="120"/>
      <c r="J476" s="110"/>
      <c r="K476" s="1014" t="s">
        <v>797</v>
      </c>
      <c r="L476" s="112">
        <v>104970</v>
      </c>
      <c r="M476" s="845">
        <v>1</v>
      </c>
      <c r="N476" s="105"/>
      <c r="O476" s="118">
        <f t="shared" si="66"/>
        <v>104970</v>
      </c>
      <c r="P476" s="8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7.25" customHeight="1">
      <c r="A477" s="75"/>
      <c r="B477" s="146"/>
      <c r="C477" s="77"/>
      <c r="D477" s="273"/>
      <c r="E477" s="471"/>
      <c r="F477" s="1076"/>
      <c r="G477" s="120"/>
      <c r="H477" s="120"/>
      <c r="I477" s="120"/>
      <c r="J477" s="110"/>
      <c r="K477" s="1120" t="s">
        <v>798</v>
      </c>
      <c r="L477" s="762">
        <v>54000</v>
      </c>
      <c r="M477" s="1091">
        <v>1</v>
      </c>
      <c r="N477" s="105"/>
      <c r="O477" s="118">
        <f t="shared" si="66"/>
        <v>54000</v>
      </c>
      <c r="P477" s="8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7.25" customHeight="1">
      <c r="A478" s="75"/>
      <c r="B478" s="146"/>
      <c r="C478" s="77"/>
      <c r="D478" s="273"/>
      <c r="E478" s="471"/>
      <c r="F478" s="1076"/>
      <c r="G478" s="99"/>
      <c r="H478" s="99"/>
      <c r="I478" s="77"/>
      <c r="J478" s="992"/>
      <c r="K478" s="993" t="s">
        <v>799</v>
      </c>
      <c r="L478" s="112">
        <v>27190</v>
      </c>
      <c r="M478" s="845">
        <v>1</v>
      </c>
      <c r="N478" s="520"/>
      <c r="O478" s="118">
        <f t="shared" si="66"/>
        <v>27190</v>
      </c>
      <c r="P478" s="8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7.25" customHeight="1">
      <c r="A479" s="75"/>
      <c r="B479" s="146"/>
      <c r="C479" s="77"/>
      <c r="D479" s="273"/>
      <c r="E479" s="471"/>
      <c r="F479" s="1076"/>
      <c r="G479" s="689">
        <v>3029490</v>
      </c>
      <c r="H479" s="266">
        <f>SUM(O480)</f>
        <v>3029490</v>
      </c>
      <c r="I479" s="266">
        <f>H479-G479</f>
        <v>0</v>
      </c>
      <c r="J479" s="325">
        <f>I479/G479</f>
        <v>0</v>
      </c>
      <c r="K479" s="1123" t="s">
        <v>801</v>
      </c>
      <c r="L479" s="1124"/>
      <c r="M479" s="1124"/>
      <c r="N479" s="781"/>
      <c r="O479" s="106">
        <f>SUM(O480)</f>
        <v>3029490</v>
      </c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7.25" customHeight="1">
      <c r="A480" s="75"/>
      <c r="B480" s="146"/>
      <c r="C480" s="77"/>
      <c r="D480" s="273"/>
      <c r="E480" s="471"/>
      <c r="F480" s="1076"/>
      <c r="G480" s="218"/>
      <c r="H480" s="218"/>
      <c r="I480" s="930"/>
      <c r="J480" s="1017"/>
      <c r="K480" s="994" t="s">
        <v>802</v>
      </c>
      <c r="L480" s="223">
        <v>252460</v>
      </c>
      <c r="M480" s="996">
        <v>12</v>
      </c>
      <c r="N480" s="520"/>
      <c r="O480" s="1125">
        <f>L480*M480-30</f>
        <v>3029490</v>
      </c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8" customHeight="1">
      <c r="A481" s="75"/>
      <c r="B481" s="146"/>
      <c r="C481" s="77"/>
      <c r="D481" s="273"/>
      <c r="E481" s="471"/>
      <c r="F481" s="1076"/>
      <c r="G481" s="120">
        <v>1350000</v>
      </c>
      <c r="H481" s="120">
        <f>SUM(O481)</f>
        <v>1350000</v>
      </c>
      <c r="I481" s="266">
        <f>H481-G481</f>
        <v>0</v>
      </c>
      <c r="J481" s="325">
        <f>I481/G481</f>
        <v>0</v>
      </c>
      <c r="K481" s="1117" t="s">
        <v>804</v>
      </c>
      <c r="L481" s="1023"/>
      <c r="M481" s="1126"/>
      <c r="N481" s="781"/>
      <c r="O481" s="106">
        <f>SUM(O482:O484)</f>
        <v>1350000</v>
      </c>
      <c r="P481" s="8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8" customHeight="1">
      <c r="A482" s="75"/>
      <c r="B482" s="146"/>
      <c r="C482" s="77"/>
      <c r="D482" s="273"/>
      <c r="E482" s="471"/>
      <c r="F482" s="1076"/>
      <c r="G482" s="99"/>
      <c r="H482" s="99"/>
      <c r="I482" s="77"/>
      <c r="J482" s="992"/>
      <c r="K482" s="1014" t="s">
        <v>807</v>
      </c>
      <c r="L482" s="170">
        <v>50000</v>
      </c>
      <c r="M482" s="845">
        <v>10</v>
      </c>
      <c r="N482" s="105"/>
      <c r="O482" s="118">
        <f t="shared" ref="O482:O484" si="67">SUM(L482*M482)</f>
        <v>500000</v>
      </c>
      <c r="P482" s="8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8" customHeight="1">
      <c r="A483" s="75"/>
      <c r="B483" s="146"/>
      <c r="C483" s="77"/>
      <c r="D483" s="273"/>
      <c r="E483" s="471"/>
      <c r="F483" s="1076"/>
      <c r="G483" s="99"/>
      <c r="H483" s="99"/>
      <c r="I483" s="77"/>
      <c r="J483" s="992"/>
      <c r="K483" s="1014" t="s">
        <v>810</v>
      </c>
      <c r="L483" s="170">
        <v>50000</v>
      </c>
      <c r="M483" s="845">
        <v>10</v>
      </c>
      <c r="N483" s="105"/>
      <c r="O483" s="118">
        <f t="shared" si="67"/>
        <v>500000</v>
      </c>
      <c r="P483" s="8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8" customHeight="1">
      <c r="A484" s="75"/>
      <c r="B484" s="146"/>
      <c r="C484" s="77"/>
      <c r="D484" s="273"/>
      <c r="E484" s="471"/>
      <c r="F484" s="1076"/>
      <c r="G484" s="99"/>
      <c r="H484" s="99"/>
      <c r="I484" s="77"/>
      <c r="J484" s="992"/>
      <c r="K484" s="993" t="s">
        <v>812</v>
      </c>
      <c r="L484" s="170">
        <v>70000</v>
      </c>
      <c r="M484" s="845">
        <v>5</v>
      </c>
      <c r="N484" s="105"/>
      <c r="O484" s="118">
        <f t="shared" si="67"/>
        <v>350000</v>
      </c>
      <c r="P484" s="8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22.5" customHeight="1">
      <c r="A485" s="939"/>
      <c r="B485" s="391"/>
      <c r="C485" s="471"/>
      <c r="D485" s="94"/>
      <c r="E485" s="471"/>
      <c r="F485" s="1076"/>
      <c r="G485" s="266">
        <v>100000</v>
      </c>
      <c r="H485" s="266">
        <f>SUM(O485)</f>
        <v>100000</v>
      </c>
      <c r="I485" s="266">
        <f>H485-G485</f>
        <v>0</v>
      </c>
      <c r="J485" s="325">
        <f>I485/G485</f>
        <v>0</v>
      </c>
      <c r="K485" s="1127" t="s">
        <v>815</v>
      </c>
      <c r="L485" s="1124"/>
      <c r="M485" s="1124"/>
      <c r="N485" s="1124"/>
      <c r="O485" s="106">
        <f>SUM(O486)</f>
        <v>100000</v>
      </c>
      <c r="P485" s="8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8" customHeight="1">
      <c r="A486" s="939"/>
      <c r="B486" s="391"/>
      <c r="C486" s="471"/>
      <c r="D486" s="94"/>
      <c r="E486" s="471"/>
      <c r="F486" s="1076"/>
      <c r="G486" s="218"/>
      <c r="H486" s="218"/>
      <c r="I486" s="930"/>
      <c r="J486" s="933"/>
      <c r="K486" s="1129" t="s">
        <v>816</v>
      </c>
      <c r="L486" s="1019">
        <v>10000</v>
      </c>
      <c r="M486" s="1020">
        <v>10</v>
      </c>
      <c r="N486" s="1131"/>
      <c r="O486" s="998">
        <f>L486*M486</f>
        <v>100000</v>
      </c>
      <c r="P486" s="8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23.25" customHeight="1">
      <c r="A487" s="939"/>
      <c r="B487" s="391"/>
      <c r="C487" s="471"/>
      <c r="D487" s="94"/>
      <c r="E487" s="471"/>
      <c r="F487" s="1076"/>
      <c r="G487" s="266">
        <v>0</v>
      </c>
      <c r="H487" s="266">
        <f>SUM(O487)</f>
        <v>0</v>
      </c>
      <c r="I487" s="266">
        <f>H487-G487</f>
        <v>0</v>
      </c>
      <c r="J487" s="325">
        <v>1</v>
      </c>
      <c r="K487" s="1127" t="s">
        <v>817</v>
      </c>
      <c r="L487" s="1124"/>
      <c r="M487" s="1124"/>
      <c r="N487" s="1124"/>
      <c r="O487" s="106">
        <f>SUM(O488)</f>
        <v>0</v>
      </c>
      <c r="P487" s="8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23.25" customHeight="1">
      <c r="A488" s="939"/>
      <c r="B488" s="391"/>
      <c r="C488" s="471"/>
      <c r="D488" s="94"/>
      <c r="E488" s="471"/>
      <c r="F488" s="1076"/>
      <c r="G488" s="218"/>
      <c r="H488" s="218"/>
      <c r="I488" s="930"/>
      <c r="J488" s="933"/>
      <c r="K488" s="1129"/>
      <c r="L488" s="1019"/>
      <c r="M488" s="845"/>
      <c r="N488" s="1131"/>
      <c r="O488" s="998">
        <f>L488*M488</f>
        <v>0</v>
      </c>
      <c r="P488" s="8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21.75" customHeight="1">
      <c r="A489" s="75"/>
      <c r="B489" s="146"/>
      <c r="C489" s="77"/>
      <c r="D489" s="273"/>
      <c r="E489" s="980" t="s">
        <v>53</v>
      </c>
      <c r="F489" s="1132" t="s">
        <v>219</v>
      </c>
      <c r="G489" s="78">
        <f t="shared" ref="G489:H489" si="68">SUM(G490)</f>
        <v>18800000</v>
      </c>
      <c r="H489" s="78">
        <f t="shared" si="68"/>
        <v>18800000</v>
      </c>
      <c r="I489" s="78">
        <f t="shared" ref="I489:I490" si="69">H489-G489</f>
        <v>0</v>
      </c>
      <c r="J489" s="85">
        <f t="shared" ref="J489:J490" si="70">I489/G489</f>
        <v>0</v>
      </c>
      <c r="K489" s="1134"/>
      <c r="L489" s="1135"/>
      <c r="M489" s="1136"/>
      <c r="N489" s="1139"/>
      <c r="O489" s="106">
        <f>SUM(O490)</f>
        <v>18800000</v>
      </c>
      <c r="P489" s="8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24" customHeight="1">
      <c r="A490" s="75"/>
      <c r="B490" s="146"/>
      <c r="C490" s="146"/>
      <c r="D490" s="77"/>
      <c r="E490" s="471"/>
      <c r="F490" s="1076"/>
      <c r="G490" s="266">
        <v>18800000</v>
      </c>
      <c r="H490" s="266">
        <f>SUM(O490)</f>
        <v>18800000</v>
      </c>
      <c r="I490" s="266">
        <f t="shared" si="69"/>
        <v>0</v>
      </c>
      <c r="J490" s="325">
        <f t="shared" si="70"/>
        <v>0</v>
      </c>
      <c r="K490" s="1123" t="s">
        <v>818</v>
      </c>
      <c r="L490" s="1124"/>
      <c r="M490" s="1124"/>
      <c r="N490" s="781"/>
      <c r="O490" s="106">
        <f>SUM(O491:O492)</f>
        <v>18800000</v>
      </c>
      <c r="P490" s="8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20.25" customHeight="1">
      <c r="A491" s="75"/>
      <c r="B491" s="146"/>
      <c r="C491" s="146"/>
      <c r="D491" s="77"/>
      <c r="E491" s="471"/>
      <c r="F491" s="1076"/>
      <c r="G491" s="120"/>
      <c r="H491" s="120"/>
      <c r="I491" s="120"/>
      <c r="J491" s="110"/>
      <c r="K491" s="1142" t="s">
        <v>819</v>
      </c>
      <c r="L491" s="785">
        <v>1400000</v>
      </c>
      <c r="M491" s="1126">
        <v>12</v>
      </c>
      <c r="N491" s="781"/>
      <c r="O491" s="788">
        <f t="shared" ref="O491:O492" si="71">SUM(L491*M491)</f>
        <v>16800000</v>
      </c>
      <c r="P491" s="8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20.25" customHeight="1">
      <c r="A492" s="533"/>
      <c r="B492" s="534"/>
      <c r="C492" s="534"/>
      <c r="D492" s="1026"/>
      <c r="E492" s="537"/>
      <c r="F492" s="1143"/>
      <c r="G492" s="361"/>
      <c r="H492" s="361"/>
      <c r="I492" s="361"/>
      <c r="J492" s="850"/>
      <c r="K492" s="1144" t="s">
        <v>820</v>
      </c>
      <c r="L492" s="1145">
        <v>200000</v>
      </c>
      <c r="M492" s="1146">
        <v>10</v>
      </c>
      <c r="N492" s="1147"/>
      <c r="O492" s="1031">
        <f t="shared" si="71"/>
        <v>2000000</v>
      </c>
      <c r="P492" s="8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24" customHeight="1">
      <c r="A493" s="2661" t="s">
        <v>4</v>
      </c>
      <c r="B493" s="2657"/>
      <c r="C493" s="2669" t="s">
        <v>6</v>
      </c>
      <c r="D493" s="2657"/>
      <c r="E493" s="2670" t="s">
        <v>8</v>
      </c>
      <c r="F493" s="2657"/>
      <c r="G493" s="13" t="s">
        <v>10</v>
      </c>
      <c r="H493" s="13" t="s">
        <v>14</v>
      </c>
      <c r="I493" s="2671" t="s">
        <v>15</v>
      </c>
      <c r="J493" s="2643"/>
      <c r="K493" s="2663" t="s">
        <v>18</v>
      </c>
      <c r="L493" s="2634"/>
      <c r="M493" s="2634"/>
      <c r="N493" s="2634"/>
      <c r="O493" s="2635"/>
      <c r="P493" s="8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24" customHeight="1">
      <c r="A494" s="2662"/>
      <c r="B494" s="2569"/>
      <c r="C494" s="2575"/>
      <c r="D494" s="2569"/>
      <c r="E494" s="2575"/>
      <c r="F494" s="2569"/>
      <c r="G494" s="69" t="s">
        <v>29</v>
      </c>
      <c r="H494" s="69" t="s">
        <v>30</v>
      </c>
      <c r="I494" s="102" t="s">
        <v>33</v>
      </c>
      <c r="J494" s="102" t="s">
        <v>35</v>
      </c>
      <c r="K494" s="2575"/>
      <c r="L494" s="2590"/>
      <c r="M494" s="2590"/>
      <c r="N494" s="2590"/>
      <c r="O494" s="2637"/>
      <c r="P494" s="8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24" customHeight="1">
      <c r="A495" s="703"/>
      <c r="B495" s="53" t="s">
        <v>219</v>
      </c>
      <c r="C495" s="53"/>
      <c r="D495" s="559" t="s">
        <v>219</v>
      </c>
      <c r="E495" s="705"/>
      <c r="F495" s="559" t="s">
        <v>386</v>
      </c>
      <c r="G495" s="57">
        <f t="shared" ref="G495:H495" si="72">SUM(G496)</f>
        <v>35100000</v>
      </c>
      <c r="H495" s="57">
        <f t="shared" si="72"/>
        <v>35100000</v>
      </c>
      <c r="I495" s="57">
        <f t="shared" ref="I495:I497" si="73">H495-G495</f>
        <v>0</v>
      </c>
      <c r="J495" s="1151">
        <f t="shared" ref="J495:J497" si="74">I495/G495</f>
        <v>0</v>
      </c>
      <c r="K495" s="2667"/>
      <c r="L495" s="2577"/>
      <c r="M495" s="2668"/>
      <c r="N495" s="977"/>
      <c r="O495" s="978">
        <f>SUM(O496)</f>
        <v>35100000</v>
      </c>
      <c r="P495" s="737"/>
      <c r="Q495" s="445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24" customHeight="1">
      <c r="A496" s="907"/>
      <c r="B496" s="1033"/>
      <c r="C496" s="1033"/>
      <c r="D496" s="969"/>
      <c r="E496" s="980" t="s">
        <v>53</v>
      </c>
      <c r="F496" s="981" t="s">
        <v>59</v>
      </c>
      <c r="G496" s="78">
        <f>SUM(G500,G503,G509,G497)</f>
        <v>35100000</v>
      </c>
      <c r="H496" s="78">
        <f>SUM(H497,H500,H503,H509)</f>
        <v>35100000</v>
      </c>
      <c r="I496" s="78">
        <f t="shared" si="73"/>
        <v>0</v>
      </c>
      <c r="J496" s="325">
        <f t="shared" si="74"/>
        <v>0</v>
      </c>
      <c r="K496" s="982"/>
      <c r="L496" s="983"/>
      <c r="M496" s="983"/>
      <c r="N496" s="983"/>
      <c r="O496" s="106">
        <f>SUM(O497,O500,O503,O509)</f>
        <v>35100000</v>
      </c>
      <c r="P496" s="737"/>
      <c r="Q496" s="445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24" customHeight="1">
      <c r="A497" s="75"/>
      <c r="B497" s="146"/>
      <c r="C497" s="146"/>
      <c r="D497" s="77"/>
      <c r="E497" s="471"/>
      <c r="F497" s="273"/>
      <c r="G497" s="120">
        <v>29370360</v>
      </c>
      <c r="H497" s="120">
        <f>SUM(O497)</f>
        <v>29370360</v>
      </c>
      <c r="I497" s="120">
        <f t="shared" si="73"/>
        <v>0</v>
      </c>
      <c r="J497" s="325">
        <f t="shared" si="74"/>
        <v>0</v>
      </c>
      <c r="K497" s="1046" t="s">
        <v>824</v>
      </c>
      <c r="L497" s="989"/>
      <c r="M497" s="990"/>
      <c r="N497" s="750"/>
      <c r="O497" s="106">
        <f>SUM(O498:O499)</f>
        <v>29370360</v>
      </c>
      <c r="P497" s="737"/>
      <c r="Q497" s="445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24" customHeight="1">
      <c r="A498" s="75"/>
      <c r="B498" s="146"/>
      <c r="C498" s="146"/>
      <c r="D498" s="77"/>
      <c r="E498" s="471"/>
      <c r="F498" s="273"/>
      <c r="G498" s="120"/>
      <c r="H498" s="120"/>
      <c r="I498" s="120"/>
      <c r="J498" s="783"/>
      <c r="K498" s="1037" t="s">
        <v>826</v>
      </c>
      <c r="L498" s="112">
        <v>2140300</v>
      </c>
      <c r="M498" s="723">
        <v>12</v>
      </c>
      <c r="N498" s="105"/>
      <c r="O498" s="118">
        <f t="shared" ref="O498:O499" si="75">L498*M498</f>
        <v>25683600</v>
      </c>
      <c r="P498" s="737"/>
      <c r="Q498" s="445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24" customHeight="1">
      <c r="A499" s="75"/>
      <c r="B499" s="146"/>
      <c r="C499" s="146"/>
      <c r="D499" s="77"/>
      <c r="E499" s="471"/>
      <c r="F499" s="273"/>
      <c r="G499" s="120"/>
      <c r="H499" s="120"/>
      <c r="I499" s="120"/>
      <c r="J499" s="1155"/>
      <c r="K499" s="1038" t="s">
        <v>828</v>
      </c>
      <c r="L499" s="762">
        <v>307230</v>
      </c>
      <c r="M499" s="723">
        <v>12</v>
      </c>
      <c r="N499" s="105"/>
      <c r="O499" s="118">
        <f t="shared" si="75"/>
        <v>3686760</v>
      </c>
      <c r="P499" s="737"/>
      <c r="Q499" s="445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24" customHeight="1">
      <c r="A500" s="75"/>
      <c r="B500" s="146"/>
      <c r="C500" s="146"/>
      <c r="D500" s="77"/>
      <c r="E500" s="471"/>
      <c r="F500" s="986"/>
      <c r="G500" s="266">
        <v>120000</v>
      </c>
      <c r="H500" s="266">
        <f>SUM(O500)</f>
        <v>120000</v>
      </c>
      <c r="I500" s="266">
        <f>H500-G500</f>
        <v>0</v>
      </c>
      <c r="J500" s="325">
        <f>I500/G500</f>
        <v>0</v>
      </c>
      <c r="K500" s="1040" t="s">
        <v>831</v>
      </c>
      <c r="L500" s="991"/>
      <c r="M500" s="991"/>
      <c r="N500" s="991"/>
      <c r="O500" s="106">
        <f>SUM(O501:O502)</f>
        <v>120000</v>
      </c>
      <c r="P500" s="737"/>
      <c r="Q500" s="445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24" customHeight="1">
      <c r="A501" s="75"/>
      <c r="B501" s="146"/>
      <c r="C501" s="146"/>
      <c r="D501" s="77"/>
      <c r="E501" s="471"/>
      <c r="F501" s="986"/>
      <c r="G501" s="120"/>
      <c r="H501" s="120"/>
      <c r="I501" s="120"/>
      <c r="J501" s="783"/>
      <c r="K501" s="1041" t="s">
        <v>747</v>
      </c>
      <c r="L501" s="762">
        <v>20000</v>
      </c>
      <c r="M501" s="754">
        <v>1</v>
      </c>
      <c r="N501" s="105"/>
      <c r="O501" s="118">
        <f>SUM(L501*M501)</f>
        <v>20000</v>
      </c>
      <c r="P501" s="737"/>
      <c r="Q501" s="445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24" customHeight="1">
      <c r="A502" s="75"/>
      <c r="B502" s="146"/>
      <c r="C502" s="146"/>
      <c r="D502" s="77"/>
      <c r="E502" s="471"/>
      <c r="F502" s="986"/>
      <c r="G502" s="120"/>
      <c r="H502" s="120"/>
      <c r="I502" s="120"/>
      <c r="J502" s="783"/>
      <c r="K502" s="1037" t="s">
        <v>748</v>
      </c>
      <c r="L502" s="112">
        <v>20000</v>
      </c>
      <c r="M502" s="754">
        <v>5</v>
      </c>
      <c r="N502" s="794"/>
      <c r="O502" s="118">
        <f>SUM(L502*M502)</f>
        <v>100000</v>
      </c>
      <c r="P502" s="737"/>
      <c r="Q502" s="445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24" customHeight="1">
      <c r="A503" s="75"/>
      <c r="B503" s="146"/>
      <c r="C503" s="77"/>
      <c r="D503" s="77"/>
      <c r="E503" s="471"/>
      <c r="F503" s="986"/>
      <c r="G503" s="266">
        <v>3133650</v>
      </c>
      <c r="H503" s="266">
        <f>SUM(O503)</f>
        <v>3133650</v>
      </c>
      <c r="I503" s="266">
        <f>H503-G503</f>
        <v>0</v>
      </c>
      <c r="J503" s="325">
        <f>I503/G503</f>
        <v>0</v>
      </c>
      <c r="K503" s="1046" t="s">
        <v>833</v>
      </c>
      <c r="L503" s="989"/>
      <c r="M503" s="1047"/>
      <c r="N503" s="991"/>
      <c r="O503" s="1159">
        <f>SUM(O504:O508)</f>
        <v>3133650</v>
      </c>
      <c r="P503" s="737"/>
      <c r="Q503" s="445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24" customHeight="1">
      <c r="A504" s="75"/>
      <c r="B504" s="146"/>
      <c r="C504" s="77"/>
      <c r="D504" s="77"/>
      <c r="E504" s="471"/>
      <c r="F504" s="986"/>
      <c r="G504" s="99"/>
      <c r="H504" s="99"/>
      <c r="I504" s="77"/>
      <c r="J504" s="1160"/>
      <c r="K504" s="993" t="s">
        <v>706</v>
      </c>
      <c r="L504" s="170">
        <f>O497+O500+600000</f>
        <v>30090360</v>
      </c>
      <c r="M504" s="1000">
        <v>4.4999999999999998E-2</v>
      </c>
      <c r="N504" s="105"/>
      <c r="O504" s="118">
        <f t="shared" ref="O504:O508" si="76">ROUNDUP((L504*M504),-1)</f>
        <v>1354070</v>
      </c>
      <c r="P504" s="737"/>
      <c r="Q504" s="445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24" customHeight="1">
      <c r="A505" s="75"/>
      <c r="B505" s="146"/>
      <c r="C505" s="77"/>
      <c r="D505" s="77"/>
      <c r="E505" s="471"/>
      <c r="F505" s="986"/>
      <c r="G505" s="99"/>
      <c r="H505" s="99"/>
      <c r="I505" s="77"/>
      <c r="J505" s="1160"/>
      <c r="K505" s="993" t="s">
        <v>707</v>
      </c>
      <c r="L505" s="170">
        <f>L504</f>
        <v>30090360</v>
      </c>
      <c r="M505" s="1001">
        <v>3.5450000000000002E-2</v>
      </c>
      <c r="N505" s="105"/>
      <c r="O505" s="118">
        <f t="shared" si="76"/>
        <v>1066710</v>
      </c>
      <c r="P505" s="737"/>
      <c r="Q505" s="445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24" customHeight="1">
      <c r="A506" s="75"/>
      <c r="B506" s="146"/>
      <c r="C506" s="77"/>
      <c r="D506" s="77"/>
      <c r="E506" s="471"/>
      <c r="F506" s="986"/>
      <c r="G506" s="99"/>
      <c r="H506" s="99"/>
      <c r="I506" s="77"/>
      <c r="J506" s="1160"/>
      <c r="K506" s="993" t="s">
        <v>764</v>
      </c>
      <c r="L506" s="170">
        <f>O505</f>
        <v>1066710</v>
      </c>
      <c r="M506" s="1002">
        <v>0.1295</v>
      </c>
      <c r="N506" s="105"/>
      <c r="O506" s="118">
        <f t="shared" si="76"/>
        <v>138140</v>
      </c>
      <c r="P506" s="737"/>
      <c r="Q506" s="445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24" customHeight="1">
      <c r="A507" s="75"/>
      <c r="B507" s="146"/>
      <c r="C507" s="77"/>
      <c r="D507" s="77"/>
      <c r="E507" s="471"/>
      <c r="F507" s="986"/>
      <c r="G507" s="99"/>
      <c r="H507" s="99"/>
      <c r="I507" s="77"/>
      <c r="J507" s="1160"/>
      <c r="K507" s="993" t="s">
        <v>709</v>
      </c>
      <c r="L507" s="170">
        <f>L504</f>
        <v>30090360</v>
      </c>
      <c r="M507" s="1003">
        <v>1.15E-2</v>
      </c>
      <c r="N507" s="105"/>
      <c r="O507" s="118">
        <f t="shared" si="76"/>
        <v>346040</v>
      </c>
      <c r="P507" s="737"/>
      <c r="Q507" s="445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24" customHeight="1">
      <c r="A508" s="75"/>
      <c r="B508" s="146"/>
      <c r="C508" s="77"/>
      <c r="D508" s="77"/>
      <c r="E508" s="471"/>
      <c r="F508" s="986"/>
      <c r="G508" s="99"/>
      <c r="H508" s="99"/>
      <c r="I508" s="77"/>
      <c r="J508" s="1160"/>
      <c r="K508" s="993" t="s">
        <v>710</v>
      </c>
      <c r="L508" s="170">
        <f>L504</f>
        <v>30090360</v>
      </c>
      <c r="M508" s="1005">
        <v>7.6E-3</v>
      </c>
      <c r="N508" s="520"/>
      <c r="O508" s="118">
        <f t="shared" si="76"/>
        <v>228690</v>
      </c>
      <c r="P508" s="737"/>
      <c r="Q508" s="445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24" customHeight="1">
      <c r="A509" s="75"/>
      <c r="B509" s="146"/>
      <c r="C509" s="77"/>
      <c r="D509" s="77"/>
      <c r="E509" s="471"/>
      <c r="F509" s="986"/>
      <c r="G509" s="266">
        <v>2475990</v>
      </c>
      <c r="H509" s="266">
        <f>SUM(O509)</f>
        <v>2475990</v>
      </c>
      <c r="I509" s="266">
        <f>H509-G509</f>
        <v>0</v>
      </c>
      <c r="J509" s="325">
        <f>I509/G509</f>
        <v>0</v>
      </c>
      <c r="K509" s="2673" t="s">
        <v>835</v>
      </c>
      <c r="L509" s="2674"/>
      <c r="M509" s="991"/>
      <c r="N509" s="991"/>
      <c r="O509" s="106">
        <f>SUM(O510,O511)</f>
        <v>2475990</v>
      </c>
      <c r="P509" s="737"/>
      <c r="Q509" s="445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24" customHeight="1">
      <c r="A510" s="75"/>
      <c r="B510" s="146"/>
      <c r="C510" s="77"/>
      <c r="D510" s="77"/>
      <c r="E510" s="471"/>
      <c r="F510" s="986"/>
      <c r="G510" s="120"/>
      <c r="H510" s="120"/>
      <c r="I510" s="120"/>
      <c r="J510" s="101"/>
      <c r="K510" s="993" t="s">
        <v>712</v>
      </c>
      <c r="L510" s="170">
        <f>O497+O500</f>
        <v>29490360</v>
      </c>
      <c r="M510" s="1055" t="s">
        <v>248</v>
      </c>
      <c r="N510" s="105"/>
      <c r="O510" s="118">
        <f>ROUNDUP((L510/12),-1)</f>
        <v>2457530</v>
      </c>
      <c r="P510" s="737"/>
      <c r="Q510" s="445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24" customHeight="1">
      <c r="A511" s="533"/>
      <c r="B511" s="534"/>
      <c r="C511" s="1026"/>
      <c r="D511" s="1026"/>
      <c r="E511" s="537"/>
      <c r="F511" s="1058"/>
      <c r="G511" s="361"/>
      <c r="H511" s="361"/>
      <c r="I511" s="361"/>
      <c r="J511" s="363"/>
      <c r="K511" s="1059" t="s">
        <v>753</v>
      </c>
      <c r="L511" s="801"/>
      <c r="M511" s="1030" t="s">
        <v>258</v>
      </c>
      <c r="N511" s="650"/>
      <c r="O511" s="1060">
        <v>18460</v>
      </c>
      <c r="P511" s="737"/>
      <c r="Q511" s="445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24" customHeight="1">
      <c r="A512" s="2661" t="s">
        <v>4</v>
      </c>
      <c r="B512" s="2657"/>
      <c r="C512" s="2669" t="s">
        <v>6</v>
      </c>
      <c r="D512" s="2657"/>
      <c r="E512" s="2670" t="s">
        <v>8</v>
      </c>
      <c r="F512" s="2657"/>
      <c r="G512" s="13" t="s">
        <v>10</v>
      </c>
      <c r="H512" s="13" t="s">
        <v>13</v>
      </c>
      <c r="I512" s="2671" t="s">
        <v>15</v>
      </c>
      <c r="J512" s="2643"/>
      <c r="K512" s="2663" t="s">
        <v>18</v>
      </c>
      <c r="L512" s="2634"/>
      <c r="M512" s="2634"/>
      <c r="N512" s="2634"/>
      <c r="O512" s="2635"/>
      <c r="P512" s="8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9.5" customHeight="1">
      <c r="A513" s="2662"/>
      <c r="B513" s="2569"/>
      <c r="C513" s="2575"/>
      <c r="D513" s="2569"/>
      <c r="E513" s="2575"/>
      <c r="F513" s="2569"/>
      <c r="G513" s="20" t="s">
        <v>29</v>
      </c>
      <c r="H513" s="20" t="s">
        <v>30</v>
      </c>
      <c r="I513" s="21" t="s">
        <v>33</v>
      </c>
      <c r="J513" s="21" t="s">
        <v>35</v>
      </c>
      <c r="K513" s="2575"/>
      <c r="L513" s="2590"/>
      <c r="M513" s="2590"/>
      <c r="N513" s="2590"/>
      <c r="O513" s="2637"/>
      <c r="P513" s="8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0" customHeight="1">
      <c r="A514" s="1161"/>
      <c r="B514" s="1162" t="s">
        <v>219</v>
      </c>
      <c r="C514" s="1163"/>
      <c r="D514" s="1164" t="s">
        <v>219</v>
      </c>
      <c r="E514" s="728"/>
      <c r="F514" s="729" t="s">
        <v>374</v>
      </c>
      <c r="G514" s="1166">
        <f t="shared" ref="G514:H514" si="77">SUM(G515+G535)</f>
        <v>44285060</v>
      </c>
      <c r="H514" s="1166">
        <f t="shared" si="77"/>
        <v>44285060</v>
      </c>
      <c r="I514" s="1166">
        <f t="shared" ref="I514:I516" si="78">H514-G514</f>
        <v>0</v>
      </c>
      <c r="J514" s="1167">
        <f t="shared" ref="J514:J516" si="79">I514/G514</f>
        <v>0</v>
      </c>
      <c r="K514" s="2667" t="s">
        <v>37</v>
      </c>
      <c r="L514" s="2577"/>
      <c r="M514" s="2668"/>
      <c r="N514" s="977"/>
      <c r="O514" s="1169">
        <f>O515+O535</f>
        <v>44285060</v>
      </c>
      <c r="P514" s="737"/>
      <c r="Q514" s="445"/>
      <c r="R514" s="445"/>
      <c r="S514" s="445"/>
      <c r="T514" s="445"/>
      <c r="U514" s="445"/>
      <c r="V514" s="445"/>
      <c r="W514" s="445"/>
      <c r="X514" s="445"/>
      <c r="Y514" s="445"/>
      <c r="Z514" s="445"/>
    </row>
    <row r="515" spans="1:26" ht="30" customHeight="1">
      <c r="A515" s="1170"/>
      <c r="B515" s="908"/>
      <c r="C515" s="1171"/>
      <c r="D515" s="1171"/>
      <c r="E515" s="1172"/>
      <c r="F515" s="1173" t="s">
        <v>839</v>
      </c>
      <c r="G515" s="742">
        <f t="shared" ref="G515:H515" si="80">SUM(G516,G521,G526,G529)</f>
        <v>39185060</v>
      </c>
      <c r="H515" s="742">
        <f t="shared" si="80"/>
        <v>39185060</v>
      </c>
      <c r="I515" s="742">
        <f t="shared" si="78"/>
        <v>0</v>
      </c>
      <c r="J515" s="753">
        <f t="shared" si="79"/>
        <v>0</v>
      </c>
      <c r="K515" s="2679"/>
      <c r="L515" s="2577"/>
      <c r="M515" s="2577"/>
      <c r="N515" s="1074"/>
      <c r="O515" s="1174">
        <f>SUM(O516,O521,O526,O529)</f>
        <v>39185060</v>
      </c>
      <c r="P515" s="737"/>
      <c r="Q515" s="445"/>
      <c r="R515" s="445"/>
      <c r="S515" s="445"/>
      <c r="T515" s="445"/>
      <c r="U515" s="445"/>
      <c r="V515" s="445"/>
      <c r="W515" s="445"/>
      <c r="X515" s="445"/>
      <c r="Y515" s="445"/>
      <c r="Z515" s="445"/>
    </row>
    <row r="516" spans="1:26" ht="30" customHeight="1">
      <c r="A516" s="1175"/>
      <c r="B516" s="1176"/>
      <c r="C516" s="1177"/>
      <c r="D516" s="1176"/>
      <c r="E516" s="1178"/>
      <c r="F516" s="1179"/>
      <c r="G516" s="1181">
        <v>28180680</v>
      </c>
      <c r="H516" s="1182">
        <f>SUM(O516)</f>
        <v>28180680</v>
      </c>
      <c r="I516" s="1182">
        <f t="shared" si="78"/>
        <v>0</v>
      </c>
      <c r="J516" s="1183">
        <f t="shared" si="79"/>
        <v>0</v>
      </c>
      <c r="K516" s="1185" t="s">
        <v>841</v>
      </c>
      <c r="L516" s="750"/>
      <c r="M516" s="750"/>
      <c r="N516" s="439"/>
      <c r="O516" s="1159">
        <f>SUM(O517:O520)</f>
        <v>28180680</v>
      </c>
      <c r="P516" s="737"/>
      <c r="Q516" s="445"/>
      <c r="R516" s="445"/>
      <c r="S516" s="445"/>
      <c r="T516" s="445"/>
      <c r="U516" s="445"/>
      <c r="V516" s="445"/>
      <c r="W516" s="445"/>
      <c r="X516" s="445"/>
      <c r="Y516" s="445"/>
      <c r="Z516" s="445"/>
    </row>
    <row r="517" spans="1:26" ht="30" customHeight="1">
      <c r="A517" s="1175"/>
      <c r="B517" s="1177"/>
      <c r="C517" s="1177"/>
      <c r="D517" s="1176"/>
      <c r="E517" s="1178"/>
      <c r="F517" s="1190"/>
      <c r="G517" s="742"/>
      <c r="H517" s="742"/>
      <c r="I517" s="742"/>
      <c r="J517" s="753"/>
      <c r="K517" s="1191" t="s">
        <v>842</v>
      </c>
      <c r="L517" s="439"/>
      <c r="M517" s="785">
        <v>2180200</v>
      </c>
      <c r="N517" s="1192">
        <v>6</v>
      </c>
      <c r="O517" s="118">
        <f t="shared" ref="O517:O520" si="81">M517*N517</f>
        <v>13081200</v>
      </c>
      <c r="P517" s="737"/>
      <c r="Q517" s="445"/>
      <c r="R517" s="445"/>
      <c r="S517" s="445"/>
      <c r="T517" s="445"/>
      <c r="U517" s="445"/>
      <c r="V517" s="445"/>
      <c r="W517" s="445"/>
      <c r="X517" s="445"/>
      <c r="Y517" s="445"/>
      <c r="Z517" s="445"/>
    </row>
    <row r="518" spans="1:26" ht="30" customHeight="1">
      <c r="A518" s="1175"/>
      <c r="B518" s="1177"/>
      <c r="C518" s="1177"/>
      <c r="D518" s="1176"/>
      <c r="E518" s="1178"/>
      <c r="F518" s="1190"/>
      <c r="G518" s="742"/>
      <c r="H518" s="742"/>
      <c r="I518" s="742"/>
      <c r="J518" s="753"/>
      <c r="K518" s="1191" t="s">
        <v>843</v>
      </c>
      <c r="L518" s="439"/>
      <c r="M518" s="785">
        <v>167200</v>
      </c>
      <c r="N518" s="1192">
        <v>6</v>
      </c>
      <c r="O518" s="118">
        <f t="shared" si="81"/>
        <v>1003200</v>
      </c>
      <c r="P518" s="737"/>
      <c r="Q518" s="445"/>
      <c r="R518" s="445"/>
      <c r="S518" s="445"/>
      <c r="T518" s="445"/>
      <c r="U518" s="445"/>
      <c r="V518" s="445"/>
      <c r="W518" s="445"/>
      <c r="X518" s="445"/>
      <c r="Y518" s="445"/>
      <c r="Z518" s="445"/>
    </row>
    <row r="519" spans="1:26" ht="30" customHeight="1">
      <c r="A519" s="1175"/>
      <c r="B519" s="1177"/>
      <c r="C519" s="1177"/>
      <c r="D519" s="1176"/>
      <c r="E519" s="1178"/>
      <c r="F519" s="1190"/>
      <c r="G519" s="742"/>
      <c r="H519" s="742"/>
      <c r="I519" s="742"/>
      <c r="J519" s="753"/>
      <c r="K519" s="1191" t="s">
        <v>697</v>
      </c>
      <c r="L519" s="439"/>
      <c r="M519" s="785">
        <v>2219800</v>
      </c>
      <c r="N519" s="1192">
        <v>6</v>
      </c>
      <c r="O519" s="118">
        <f t="shared" si="81"/>
        <v>13318800</v>
      </c>
      <c r="P519" s="737"/>
      <c r="Q519" s="445"/>
      <c r="R519" s="445"/>
      <c r="S519" s="445"/>
      <c r="T519" s="445"/>
      <c r="U519" s="445"/>
      <c r="V519" s="445"/>
      <c r="W519" s="445"/>
      <c r="X519" s="445"/>
      <c r="Y519" s="445"/>
      <c r="Z519" s="445"/>
    </row>
    <row r="520" spans="1:26" ht="30" customHeight="1">
      <c r="A520" s="1175"/>
      <c r="B520" s="1177"/>
      <c r="C520" s="1177"/>
      <c r="D520" s="1176"/>
      <c r="E520" s="1178"/>
      <c r="F520" s="1190"/>
      <c r="G520" s="749"/>
      <c r="H520" s="749"/>
      <c r="I520" s="1176"/>
      <c r="J520" s="1193"/>
      <c r="K520" s="1191" t="s">
        <v>844</v>
      </c>
      <c r="L520" s="1194"/>
      <c r="M520" s="785">
        <v>129580</v>
      </c>
      <c r="N520" s="1195">
        <v>6</v>
      </c>
      <c r="O520" s="226">
        <f t="shared" si="81"/>
        <v>777480</v>
      </c>
      <c r="P520" s="737"/>
      <c r="Q520" s="445"/>
      <c r="R520" s="445"/>
      <c r="S520" s="445"/>
      <c r="T520" s="445"/>
      <c r="U520" s="445"/>
      <c r="V520" s="445"/>
      <c r="W520" s="445"/>
      <c r="X520" s="445"/>
      <c r="Y520" s="445"/>
      <c r="Z520" s="445"/>
    </row>
    <row r="521" spans="1:26" ht="29.25" customHeight="1">
      <c r="A521" s="1175"/>
      <c r="B521" s="1177"/>
      <c r="C521" s="1177"/>
      <c r="D521" s="1176"/>
      <c r="E521" s="1178"/>
      <c r="F521" s="1190"/>
      <c r="G521" s="1181">
        <v>4680000</v>
      </c>
      <c r="H521" s="1182">
        <f>SUM(O521)</f>
        <v>4680000</v>
      </c>
      <c r="I521" s="1182">
        <f>H521-G521</f>
        <v>0</v>
      </c>
      <c r="J521" s="1183">
        <f>I521/G521</f>
        <v>0</v>
      </c>
      <c r="K521" s="1185" t="s">
        <v>845</v>
      </c>
      <c r="L521" s="750"/>
      <c r="M521" s="750"/>
      <c r="N521" s="1022"/>
      <c r="O521" s="1159">
        <f>SUM(O522,O523,O524,O525)</f>
        <v>4680000</v>
      </c>
      <c r="P521" s="737"/>
      <c r="Q521" s="445"/>
      <c r="R521" s="445"/>
      <c r="S521" s="445"/>
      <c r="T521" s="445"/>
      <c r="U521" s="445"/>
      <c r="V521" s="445"/>
      <c r="W521" s="445"/>
      <c r="X521" s="445"/>
      <c r="Y521" s="445"/>
      <c r="Z521" s="445"/>
    </row>
    <row r="522" spans="1:26" ht="29.25" customHeight="1">
      <c r="A522" s="1175"/>
      <c r="B522" s="1177"/>
      <c r="C522" s="1177"/>
      <c r="D522" s="1176"/>
      <c r="E522" s="1178"/>
      <c r="F522" s="1190"/>
      <c r="G522" s="749"/>
      <c r="H522" s="749"/>
      <c r="I522" s="1176"/>
      <c r="J522" s="1193"/>
      <c r="K522" s="987" t="s">
        <v>846</v>
      </c>
      <c r="L522" s="439"/>
      <c r="M522" s="785">
        <v>2219800</v>
      </c>
      <c r="N522" s="1197">
        <v>0.6</v>
      </c>
      <c r="O522" s="118">
        <f t="shared" ref="O522:O525" si="82">M522*N522</f>
        <v>1331880</v>
      </c>
      <c r="P522" s="737"/>
      <c r="Q522" s="445"/>
      <c r="R522" s="445"/>
      <c r="S522" s="445"/>
      <c r="T522" s="445"/>
      <c r="U522" s="445"/>
      <c r="V522" s="445"/>
      <c r="W522" s="445"/>
      <c r="X522" s="445"/>
      <c r="Y522" s="445"/>
      <c r="Z522" s="445"/>
    </row>
    <row r="523" spans="1:26" ht="29.25" customHeight="1">
      <c r="A523" s="1175"/>
      <c r="B523" s="1177"/>
      <c r="C523" s="1177"/>
      <c r="D523" s="1176"/>
      <c r="E523" s="1178"/>
      <c r="F523" s="1190"/>
      <c r="G523" s="749"/>
      <c r="H523" s="749"/>
      <c r="I523" s="1176"/>
      <c r="J523" s="1193"/>
      <c r="K523" s="987" t="s">
        <v>847</v>
      </c>
      <c r="L523" s="439"/>
      <c r="M523" s="785">
        <v>2180200</v>
      </c>
      <c r="N523" s="1197">
        <v>0.6</v>
      </c>
      <c r="O523" s="118">
        <f t="shared" si="82"/>
        <v>1308120</v>
      </c>
      <c r="P523" s="737"/>
      <c r="Q523" s="445"/>
      <c r="R523" s="445"/>
      <c r="S523" s="445"/>
      <c r="T523" s="445"/>
      <c r="U523" s="445"/>
      <c r="V523" s="445"/>
      <c r="W523" s="445"/>
      <c r="X523" s="445"/>
      <c r="Y523" s="445"/>
      <c r="Z523" s="445"/>
    </row>
    <row r="524" spans="1:26" ht="29.25" customHeight="1">
      <c r="A524" s="1175"/>
      <c r="B524" s="1177"/>
      <c r="C524" s="1177"/>
      <c r="D524" s="1176"/>
      <c r="E524" s="1178"/>
      <c r="F524" s="1190"/>
      <c r="G524" s="749"/>
      <c r="H524" s="749"/>
      <c r="I524" s="1176"/>
      <c r="J524" s="1193"/>
      <c r="K524" s="987" t="s">
        <v>848</v>
      </c>
      <c r="L524" s="1194"/>
      <c r="M524" s="1023">
        <v>100000</v>
      </c>
      <c r="N524" s="1126">
        <v>12</v>
      </c>
      <c r="O524" s="118">
        <f t="shared" si="82"/>
        <v>1200000</v>
      </c>
      <c r="P524" s="737"/>
      <c r="Q524" s="445"/>
      <c r="R524" s="445"/>
      <c r="S524" s="445"/>
      <c r="T524" s="445"/>
      <c r="U524" s="445"/>
      <c r="V524" s="445"/>
      <c r="W524" s="445"/>
      <c r="X524" s="445"/>
      <c r="Y524" s="445"/>
      <c r="Z524" s="445"/>
    </row>
    <row r="525" spans="1:26" ht="29.25" customHeight="1">
      <c r="A525" s="1175"/>
      <c r="B525" s="1177"/>
      <c r="C525" s="1177"/>
      <c r="D525" s="1176"/>
      <c r="E525" s="1178"/>
      <c r="F525" s="1190"/>
      <c r="G525" s="749"/>
      <c r="H525" s="749"/>
      <c r="I525" s="1176"/>
      <c r="J525" s="1193"/>
      <c r="K525" s="987" t="s">
        <v>849</v>
      </c>
      <c r="L525" s="1194"/>
      <c r="M525" s="1023">
        <v>70000</v>
      </c>
      <c r="N525" s="1020">
        <v>12</v>
      </c>
      <c r="O525" s="226">
        <f t="shared" si="82"/>
        <v>840000</v>
      </c>
      <c r="P525" s="737"/>
      <c r="Q525" s="445"/>
      <c r="R525" s="445"/>
      <c r="S525" s="445"/>
      <c r="T525" s="445"/>
      <c r="U525" s="445"/>
      <c r="V525" s="445"/>
      <c r="W525" s="445"/>
      <c r="X525" s="445"/>
      <c r="Y525" s="445"/>
      <c r="Z525" s="445"/>
    </row>
    <row r="526" spans="1:26" ht="29.25" customHeight="1">
      <c r="A526" s="1175"/>
      <c r="B526" s="1177"/>
      <c r="C526" s="1177"/>
      <c r="D526" s="1176"/>
      <c r="E526" s="1178"/>
      <c r="F526" s="1190"/>
      <c r="G526" s="1181">
        <v>2838390</v>
      </c>
      <c r="H526" s="1182">
        <f>SUM(O526)</f>
        <v>2838390</v>
      </c>
      <c r="I526" s="1182">
        <f>H526-G526</f>
        <v>0</v>
      </c>
      <c r="J526" s="1183">
        <f>I526/G526</f>
        <v>0</v>
      </c>
      <c r="K526" s="1185" t="s">
        <v>850</v>
      </c>
      <c r="L526" s="1135"/>
      <c r="M526" s="1136"/>
      <c r="N526" s="439"/>
      <c r="O526" s="1208">
        <f>SUM(O527:O528)</f>
        <v>2838390</v>
      </c>
      <c r="P526" s="737"/>
      <c r="Q526" s="445"/>
      <c r="R526" s="445"/>
      <c r="S526" s="445"/>
      <c r="T526" s="445"/>
      <c r="U526" s="445"/>
      <c r="V526" s="445"/>
      <c r="W526" s="445"/>
      <c r="X526" s="445"/>
      <c r="Y526" s="445"/>
      <c r="Z526" s="445"/>
    </row>
    <row r="527" spans="1:26" ht="29.25" customHeight="1">
      <c r="A527" s="1175"/>
      <c r="B527" s="1177"/>
      <c r="C527" s="1177"/>
      <c r="D527" s="1176"/>
      <c r="E527" s="1209"/>
      <c r="F527" s="1190"/>
      <c r="G527" s="749"/>
      <c r="H527" s="749"/>
      <c r="I527" s="1176"/>
      <c r="J527" s="1210"/>
      <c r="K527" s="1142" t="s">
        <v>851</v>
      </c>
      <c r="L527" s="1142"/>
      <c r="M527" s="1023">
        <f>SUM(O521,O516)</f>
        <v>32860680</v>
      </c>
      <c r="N527" s="1214" t="s">
        <v>248</v>
      </c>
      <c r="O527" s="447">
        <f>ROUNDUP((M527/12),-1)</f>
        <v>2738390</v>
      </c>
      <c r="P527" s="737"/>
      <c r="Q527" s="445"/>
      <c r="R527" s="445"/>
      <c r="S527" s="445"/>
      <c r="T527" s="445"/>
      <c r="U527" s="445"/>
      <c r="V527" s="445"/>
      <c r="W527" s="445"/>
      <c r="X527" s="445"/>
      <c r="Y527" s="445"/>
      <c r="Z527" s="445"/>
    </row>
    <row r="528" spans="1:26" ht="29.25" customHeight="1">
      <c r="A528" s="1175"/>
      <c r="B528" s="1177"/>
      <c r="C528" s="1177"/>
      <c r="D528" s="1176"/>
      <c r="E528" s="1178"/>
      <c r="F528" s="1190"/>
      <c r="G528" s="1215"/>
      <c r="H528" s="1215"/>
      <c r="I528" s="1216"/>
      <c r="J528" s="1217"/>
      <c r="K528" s="1004" t="s">
        <v>852</v>
      </c>
      <c r="L528" s="1019"/>
      <c r="M528" s="1195">
        <v>100000</v>
      </c>
      <c r="N528" s="1218"/>
      <c r="O528" s="226">
        <f>M528</f>
        <v>100000</v>
      </c>
      <c r="P528" s="737"/>
      <c r="Q528" s="445"/>
      <c r="R528" s="445"/>
      <c r="S528" s="445"/>
      <c r="T528" s="445"/>
      <c r="U528" s="445"/>
      <c r="V528" s="445"/>
      <c r="W528" s="445"/>
      <c r="X528" s="445"/>
      <c r="Y528" s="445"/>
      <c r="Z528" s="445"/>
    </row>
    <row r="529" spans="1:26" ht="29.25" customHeight="1">
      <c r="A529" s="1175"/>
      <c r="B529" s="1177"/>
      <c r="C529" s="1177"/>
      <c r="D529" s="1176"/>
      <c r="E529" s="1178"/>
      <c r="F529" s="1190"/>
      <c r="G529" s="1219">
        <v>3485990</v>
      </c>
      <c r="H529" s="742">
        <f>SUM(O529)</f>
        <v>3485990</v>
      </c>
      <c r="I529" s="742">
        <f>H529-G529</f>
        <v>0</v>
      </c>
      <c r="J529" s="743">
        <f>I529/G529</f>
        <v>0</v>
      </c>
      <c r="K529" s="1223" t="s">
        <v>853</v>
      </c>
      <c r="L529" s="1023"/>
      <c r="M529" s="1126"/>
      <c r="N529" s="439"/>
      <c r="O529" s="1159">
        <f>SUM(O530:O534)</f>
        <v>3485990</v>
      </c>
      <c r="P529" s="737"/>
      <c r="Q529" s="445"/>
      <c r="R529" s="445"/>
      <c r="S529" s="445"/>
      <c r="T529" s="445"/>
      <c r="U529" s="445"/>
      <c r="V529" s="445"/>
      <c r="W529" s="445"/>
      <c r="X529" s="445"/>
      <c r="Y529" s="445"/>
      <c r="Z529" s="445"/>
    </row>
    <row r="530" spans="1:26" ht="29.25" customHeight="1">
      <c r="A530" s="1175"/>
      <c r="B530" s="1177"/>
      <c r="C530" s="1177"/>
      <c r="D530" s="1176"/>
      <c r="E530" s="1178"/>
      <c r="F530" s="1190"/>
      <c r="G530" s="749"/>
      <c r="H530" s="749"/>
      <c r="I530" s="1176"/>
      <c r="J530" s="1193"/>
      <c r="K530" s="1142" t="s">
        <v>854</v>
      </c>
      <c r="L530" s="439"/>
      <c r="M530" s="1023">
        <f>O516+O521+600000</f>
        <v>33460680</v>
      </c>
      <c r="N530" s="1197">
        <v>4.4999999999999998E-2</v>
      </c>
      <c r="O530" s="118">
        <f t="shared" ref="O530:O534" si="83">ROUNDUP((M530*N530),-1)</f>
        <v>1505740</v>
      </c>
      <c r="P530" s="737"/>
      <c r="Q530" s="445"/>
      <c r="R530" s="445"/>
      <c r="S530" s="445"/>
      <c r="T530" s="445"/>
      <c r="U530" s="445"/>
      <c r="V530" s="445"/>
      <c r="W530" s="445"/>
      <c r="X530" s="445"/>
      <c r="Y530" s="445"/>
      <c r="Z530" s="445"/>
    </row>
    <row r="531" spans="1:26" ht="29.25" customHeight="1">
      <c r="A531" s="1175"/>
      <c r="B531" s="1177"/>
      <c r="C531" s="1177"/>
      <c r="D531" s="1176"/>
      <c r="E531" s="1178"/>
      <c r="F531" s="1190"/>
      <c r="G531" s="749"/>
      <c r="H531" s="749"/>
      <c r="I531" s="1176"/>
      <c r="J531" s="1193"/>
      <c r="K531" s="1142" t="s">
        <v>855</v>
      </c>
      <c r="L531" s="439"/>
      <c r="M531" s="1023">
        <f>O516+O521+600000</f>
        <v>33460680</v>
      </c>
      <c r="N531" s="1197">
        <v>3.5450000000000002E-2</v>
      </c>
      <c r="O531" s="118">
        <f t="shared" si="83"/>
        <v>1186190</v>
      </c>
      <c r="P531" s="737"/>
      <c r="Q531" s="445"/>
      <c r="R531" s="445"/>
      <c r="S531" s="445"/>
      <c r="T531" s="445"/>
      <c r="U531" s="445"/>
      <c r="V531" s="445"/>
      <c r="W531" s="445"/>
      <c r="X531" s="445"/>
      <c r="Y531" s="445"/>
      <c r="Z531" s="445"/>
    </row>
    <row r="532" spans="1:26" ht="29.25" customHeight="1">
      <c r="A532" s="1175"/>
      <c r="B532" s="1177"/>
      <c r="C532" s="1177"/>
      <c r="D532" s="1176"/>
      <c r="E532" s="1178"/>
      <c r="F532" s="1190"/>
      <c r="G532" s="749"/>
      <c r="H532" s="749"/>
      <c r="I532" s="1176"/>
      <c r="J532" s="1193"/>
      <c r="K532" s="1142" t="s">
        <v>856</v>
      </c>
      <c r="L532" s="439"/>
      <c r="M532" s="1023">
        <f>O531</f>
        <v>1186190</v>
      </c>
      <c r="N532" s="1232">
        <v>0.1295</v>
      </c>
      <c r="O532" s="118">
        <f t="shared" si="83"/>
        <v>153620</v>
      </c>
      <c r="P532" s="1233"/>
      <c r="Q532" s="445"/>
      <c r="R532" s="445"/>
      <c r="S532" s="445"/>
      <c r="T532" s="445"/>
      <c r="U532" s="445"/>
      <c r="V532" s="445"/>
      <c r="W532" s="445"/>
      <c r="X532" s="445"/>
      <c r="Y532" s="445"/>
      <c r="Z532" s="445"/>
    </row>
    <row r="533" spans="1:26" ht="29.25" customHeight="1">
      <c r="A533" s="1175"/>
      <c r="B533" s="1177"/>
      <c r="C533" s="1177"/>
      <c r="D533" s="1176"/>
      <c r="E533" s="1178"/>
      <c r="F533" s="1190"/>
      <c r="G533" s="749"/>
      <c r="H533" s="749"/>
      <c r="I533" s="1176"/>
      <c r="J533" s="1193"/>
      <c r="K533" s="1142" t="s">
        <v>857</v>
      </c>
      <c r="L533" s="439"/>
      <c r="M533" s="1023">
        <f>O516+O521+600000</f>
        <v>33460680</v>
      </c>
      <c r="N533" s="1197">
        <v>1.15E-2</v>
      </c>
      <c r="O533" s="118">
        <f t="shared" si="83"/>
        <v>384800</v>
      </c>
      <c r="P533" s="737"/>
      <c r="Q533" s="445"/>
      <c r="R533" s="445"/>
      <c r="S533" s="445"/>
      <c r="T533" s="445"/>
      <c r="U533" s="445"/>
      <c r="V533" s="445"/>
      <c r="W533" s="445"/>
      <c r="X533" s="445"/>
      <c r="Y533" s="445"/>
      <c r="Z533" s="445"/>
    </row>
    <row r="534" spans="1:26" ht="29.25" customHeight="1">
      <c r="A534" s="1175"/>
      <c r="B534" s="1177"/>
      <c r="C534" s="1177"/>
      <c r="D534" s="1176"/>
      <c r="E534" s="1178"/>
      <c r="F534" s="1235"/>
      <c r="G534" s="749"/>
      <c r="H534" s="749"/>
      <c r="I534" s="1176"/>
      <c r="J534" s="1193"/>
      <c r="K534" s="1142" t="s">
        <v>858</v>
      </c>
      <c r="L534" s="439"/>
      <c r="M534" s="1023">
        <f>O516+O521+600000</f>
        <v>33460680</v>
      </c>
      <c r="N534" s="1197">
        <v>7.6400000000000001E-3</v>
      </c>
      <c r="O534" s="118">
        <f t="shared" si="83"/>
        <v>255640</v>
      </c>
      <c r="P534" s="737"/>
      <c r="Q534" s="445"/>
      <c r="R534" s="445"/>
      <c r="S534" s="445"/>
      <c r="T534" s="445"/>
      <c r="U534" s="445"/>
      <c r="V534" s="445"/>
      <c r="W534" s="445"/>
      <c r="X534" s="445"/>
      <c r="Y534" s="445"/>
      <c r="Z534" s="445"/>
    </row>
    <row r="535" spans="1:26" ht="23.25" customHeight="1">
      <c r="A535" s="1175"/>
      <c r="B535" s="1177"/>
      <c r="C535" s="1177"/>
      <c r="D535" s="748"/>
      <c r="E535" s="1178"/>
      <c r="F535" s="1236" t="s">
        <v>859</v>
      </c>
      <c r="G535" s="1182">
        <f t="shared" ref="G535:H535" si="84">SUM(G536:G545)</f>
        <v>5100000</v>
      </c>
      <c r="H535" s="1182">
        <f t="shared" si="84"/>
        <v>5100000</v>
      </c>
      <c r="I535" s="732">
        <f t="shared" ref="I535:I545" si="85">H535-G535</f>
        <v>0</v>
      </c>
      <c r="J535" s="1183">
        <f t="shared" ref="J535:J545" si="86">I535/G535</f>
        <v>0</v>
      </c>
      <c r="K535" s="2677"/>
      <c r="L535" s="2577"/>
      <c r="M535" s="2577"/>
      <c r="N535" s="2578"/>
      <c r="O535" s="522">
        <f>SUM(O536:O545)</f>
        <v>5100000</v>
      </c>
      <c r="P535" s="737"/>
      <c r="Q535" s="445"/>
      <c r="R535" s="445"/>
      <c r="S535" s="445"/>
      <c r="T535" s="445"/>
      <c r="U535" s="445"/>
      <c r="V535" s="445"/>
      <c r="W535" s="445"/>
      <c r="X535" s="445"/>
      <c r="Y535" s="445"/>
      <c r="Z535" s="445"/>
    </row>
    <row r="536" spans="1:26" ht="23.25" customHeight="1">
      <c r="A536" s="1175"/>
      <c r="B536" s="1177"/>
      <c r="C536" s="1177"/>
      <c r="D536" s="1176"/>
      <c r="E536" s="1178"/>
      <c r="F536" s="1237"/>
      <c r="G536" s="732">
        <v>80000</v>
      </c>
      <c r="H536" s="732">
        <f t="shared" ref="H536:H545" si="87">SUM(O536)</f>
        <v>0</v>
      </c>
      <c r="I536" s="1182">
        <f t="shared" si="85"/>
        <v>-80000</v>
      </c>
      <c r="J536" s="1183">
        <f t="shared" si="86"/>
        <v>-1</v>
      </c>
      <c r="K536" s="1238" t="s">
        <v>860</v>
      </c>
      <c r="L536" s="983"/>
      <c r="M536" s="1239">
        <v>0</v>
      </c>
      <c r="N536" s="1240">
        <v>4</v>
      </c>
      <c r="O536" s="1241">
        <f t="shared" ref="O536:O545" si="88">M536*N536</f>
        <v>0</v>
      </c>
      <c r="P536" s="737"/>
      <c r="Q536" s="445"/>
      <c r="R536" s="445"/>
      <c r="S536" s="445"/>
      <c r="T536" s="445"/>
      <c r="U536" s="445"/>
      <c r="V536" s="445"/>
      <c r="W536" s="445"/>
      <c r="X536" s="445"/>
      <c r="Y536" s="445"/>
      <c r="Z536" s="445"/>
    </row>
    <row r="537" spans="1:26" ht="23.25" customHeight="1">
      <c r="A537" s="1175"/>
      <c r="B537" s="1177"/>
      <c r="C537" s="1177"/>
      <c r="D537" s="1176"/>
      <c r="E537" s="1178"/>
      <c r="F537" s="1237"/>
      <c r="G537" s="1243">
        <v>200000</v>
      </c>
      <c r="H537" s="732">
        <f t="shared" si="87"/>
        <v>200000</v>
      </c>
      <c r="I537" s="1182">
        <f t="shared" si="85"/>
        <v>0</v>
      </c>
      <c r="J537" s="1183">
        <f t="shared" si="86"/>
        <v>0</v>
      </c>
      <c r="K537" s="1238" t="s">
        <v>861</v>
      </c>
      <c r="L537" s="983"/>
      <c r="M537" s="1244">
        <v>50000</v>
      </c>
      <c r="N537" s="1240">
        <v>4</v>
      </c>
      <c r="O537" s="1241">
        <f t="shared" si="88"/>
        <v>200000</v>
      </c>
      <c r="P537" s="737"/>
      <c r="Q537" s="445"/>
      <c r="R537" s="445"/>
      <c r="S537" s="445"/>
      <c r="T537" s="445"/>
      <c r="U537" s="445"/>
      <c r="V537" s="445"/>
      <c r="W537" s="445"/>
      <c r="X537" s="445"/>
      <c r="Y537" s="445"/>
      <c r="Z537" s="445"/>
    </row>
    <row r="538" spans="1:26" ht="23.25" customHeight="1">
      <c r="A538" s="1175"/>
      <c r="B538" s="1177"/>
      <c r="C538" s="1177"/>
      <c r="D538" s="1176"/>
      <c r="E538" s="1178"/>
      <c r="F538" s="1237"/>
      <c r="G538" s="1243">
        <v>1420000</v>
      </c>
      <c r="H538" s="732">
        <f t="shared" si="87"/>
        <v>1420000</v>
      </c>
      <c r="I538" s="1182">
        <f t="shared" si="85"/>
        <v>0</v>
      </c>
      <c r="J538" s="1183">
        <f t="shared" si="86"/>
        <v>0</v>
      </c>
      <c r="K538" s="1238" t="s">
        <v>862</v>
      </c>
      <c r="L538" s="1250"/>
      <c r="M538" s="1244">
        <v>355000</v>
      </c>
      <c r="N538" s="1251">
        <v>4</v>
      </c>
      <c r="O538" s="1241">
        <f t="shared" si="88"/>
        <v>1420000</v>
      </c>
      <c r="P538" s="737"/>
      <c r="Q538" s="445"/>
      <c r="R538" s="445"/>
      <c r="S538" s="445"/>
      <c r="T538" s="445"/>
      <c r="U538" s="445"/>
      <c r="V538" s="445"/>
      <c r="W538" s="445"/>
      <c r="X538" s="445"/>
      <c r="Y538" s="445"/>
      <c r="Z538" s="445"/>
    </row>
    <row r="539" spans="1:26" ht="23.25" customHeight="1">
      <c r="A539" s="1175"/>
      <c r="B539" s="1177"/>
      <c r="C539" s="1177"/>
      <c r="D539" s="1176"/>
      <c r="E539" s="1178"/>
      <c r="F539" s="1237"/>
      <c r="G539" s="1243">
        <v>400000</v>
      </c>
      <c r="H539" s="732">
        <f t="shared" si="87"/>
        <v>100000</v>
      </c>
      <c r="I539" s="1182">
        <f t="shared" si="85"/>
        <v>-300000</v>
      </c>
      <c r="J539" s="1183">
        <f t="shared" si="86"/>
        <v>-0.75</v>
      </c>
      <c r="K539" s="1238" t="s">
        <v>863</v>
      </c>
      <c r="L539" s="983"/>
      <c r="M539" s="1244">
        <v>25000</v>
      </c>
      <c r="N539" s="1251">
        <v>4</v>
      </c>
      <c r="O539" s="1241">
        <f t="shared" si="88"/>
        <v>100000</v>
      </c>
      <c r="P539" s="737"/>
      <c r="Q539" s="445"/>
      <c r="R539" s="445"/>
      <c r="S539" s="445"/>
      <c r="T539" s="445"/>
      <c r="U539" s="445"/>
      <c r="V539" s="445"/>
      <c r="W539" s="445"/>
      <c r="X539" s="445"/>
      <c r="Y539" s="445"/>
      <c r="Z539" s="445"/>
    </row>
    <row r="540" spans="1:26" ht="23.25" customHeight="1">
      <c r="A540" s="1175"/>
      <c r="B540" s="1177"/>
      <c r="C540" s="1177"/>
      <c r="D540" s="1176"/>
      <c r="E540" s="1178"/>
      <c r="F540" s="1237"/>
      <c r="G540" s="732">
        <v>300000</v>
      </c>
      <c r="H540" s="732">
        <f t="shared" si="87"/>
        <v>300000</v>
      </c>
      <c r="I540" s="1182">
        <f t="shared" si="85"/>
        <v>0</v>
      </c>
      <c r="J540" s="1183">
        <f t="shared" si="86"/>
        <v>0</v>
      </c>
      <c r="K540" s="1238" t="s">
        <v>864</v>
      </c>
      <c r="L540" s="983"/>
      <c r="M540" s="1254">
        <v>75000</v>
      </c>
      <c r="N540" s="1251">
        <v>4</v>
      </c>
      <c r="O540" s="1241">
        <f t="shared" si="88"/>
        <v>300000</v>
      </c>
      <c r="P540" s="737"/>
      <c r="Q540" s="445"/>
      <c r="R540" s="445"/>
      <c r="S540" s="445"/>
      <c r="T540" s="445"/>
      <c r="U540" s="445"/>
      <c r="V540" s="445"/>
      <c r="W540" s="445"/>
      <c r="X540" s="445"/>
      <c r="Y540" s="445"/>
      <c r="Z540" s="445"/>
    </row>
    <row r="541" spans="1:26" ht="23.25" customHeight="1">
      <c r="A541" s="1175"/>
      <c r="B541" s="1177"/>
      <c r="C541" s="1177"/>
      <c r="D541" s="1176"/>
      <c r="E541" s="1178"/>
      <c r="F541" s="1237"/>
      <c r="G541" s="1243">
        <v>600000</v>
      </c>
      <c r="H541" s="732">
        <f t="shared" si="87"/>
        <v>500000</v>
      </c>
      <c r="I541" s="1182">
        <f t="shared" si="85"/>
        <v>-100000</v>
      </c>
      <c r="J541" s="1183">
        <f t="shared" si="86"/>
        <v>-0.16666666666666666</v>
      </c>
      <c r="K541" s="1238" t="s">
        <v>866</v>
      </c>
      <c r="L541" s="983"/>
      <c r="M541" s="1239">
        <v>125000</v>
      </c>
      <c r="N541" s="1251">
        <v>4</v>
      </c>
      <c r="O541" s="1241">
        <f t="shared" si="88"/>
        <v>500000</v>
      </c>
      <c r="P541" s="737"/>
      <c r="Q541" s="2680"/>
      <c r="R541" s="2565"/>
      <c r="S541" s="2565"/>
      <c r="T541" s="2565"/>
      <c r="U541" s="445"/>
      <c r="V541" s="445"/>
      <c r="W541" s="445"/>
      <c r="X541" s="445"/>
      <c r="Y541" s="445"/>
      <c r="Z541" s="445"/>
    </row>
    <row r="542" spans="1:26" ht="23.25" customHeight="1">
      <c r="A542" s="1175"/>
      <c r="B542" s="1177"/>
      <c r="C542" s="1177"/>
      <c r="D542" s="1176"/>
      <c r="E542" s="1178"/>
      <c r="F542" s="1256"/>
      <c r="G542" s="732">
        <v>400000</v>
      </c>
      <c r="H542" s="732">
        <f t="shared" si="87"/>
        <v>780000</v>
      </c>
      <c r="I542" s="1182">
        <f t="shared" si="85"/>
        <v>380000</v>
      </c>
      <c r="J542" s="1183">
        <f t="shared" si="86"/>
        <v>0.95</v>
      </c>
      <c r="K542" s="1238" t="s">
        <v>868</v>
      </c>
      <c r="L542" s="983"/>
      <c r="M542" s="1239">
        <v>195000</v>
      </c>
      <c r="N542" s="1251">
        <v>4</v>
      </c>
      <c r="O542" s="1241">
        <f t="shared" si="88"/>
        <v>780000</v>
      </c>
      <c r="P542" s="737"/>
      <c r="Q542" s="2565"/>
      <c r="R542" s="2565"/>
      <c r="S542" s="2565"/>
      <c r="T542" s="2565"/>
      <c r="U542" s="445"/>
      <c r="V542" s="445"/>
      <c r="W542" s="445"/>
      <c r="X542" s="445"/>
      <c r="Y542" s="445"/>
      <c r="Z542" s="445"/>
    </row>
    <row r="543" spans="1:26" ht="23.25" customHeight="1">
      <c r="A543" s="1175"/>
      <c r="B543" s="1177"/>
      <c r="C543" s="1177"/>
      <c r="D543" s="1176"/>
      <c r="E543" s="1178"/>
      <c r="F543" s="1256"/>
      <c r="G543" s="732">
        <v>1200000</v>
      </c>
      <c r="H543" s="732">
        <f t="shared" si="87"/>
        <v>1200000</v>
      </c>
      <c r="I543" s="1182">
        <f t="shared" si="85"/>
        <v>0</v>
      </c>
      <c r="J543" s="1183">
        <f t="shared" si="86"/>
        <v>0</v>
      </c>
      <c r="K543" s="1238" t="s">
        <v>869</v>
      </c>
      <c r="L543" s="983"/>
      <c r="M543" s="1254">
        <v>100000</v>
      </c>
      <c r="N543" s="1261">
        <v>12</v>
      </c>
      <c r="O543" s="1241">
        <f t="shared" si="88"/>
        <v>1200000</v>
      </c>
      <c r="P543" s="737"/>
      <c r="Q543" s="445"/>
      <c r="R543" s="445"/>
      <c r="S543" s="445"/>
      <c r="T543" s="445"/>
      <c r="U543" s="445"/>
      <c r="V543" s="445"/>
      <c r="W543" s="445"/>
      <c r="X543" s="445"/>
      <c r="Y543" s="445"/>
      <c r="Z543" s="445"/>
    </row>
    <row r="544" spans="1:26" ht="23.25" customHeight="1">
      <c r="A544" s="1175"/>
      <c r="B544" s="1177"/>
      <c r="C544" s="1177"/>
      <c r="D544" s="1176"/>
      <c r="E544" s="1178"/>
      <c r="F544" s="1256"/>
      <c r="G544" s="1243">
        <v>400000</v>
      </c>
      <c r="H544" s="732">
        <f t="shared" si="87"/>
        <v>500000</v>
      </c>
      <c r="I544" s="732">
        <f t="shared" si="85"/>
        <v>100000</v>
      </c>
      <c r="J544" s="1183">
        <f t="shared" si="86"/>
        <v>0.25</v>
      </c>
      <c r="K544" s="1238" t="s">
        <v>870</v>
      </c>
      <c r="L544" s="983"/>
      <c r="M544" s="1244">
        <v>125000</v>
      </c>
      <c r="N544" s="1264">
        <v>4</v>
      </c>
      <c r="O544" s="1241">
        <f t="shared" si="88"/>
        <v>500000</v>
      </c>
      <c r="P544" s="737"/>
      <c r="Q544" s="2680"/>
      <c r="R544" s="2565"/>
      <c r="S544" s="2565"/>
      <c r="T544" s="2565"/>
      <c r="U544" s="2565"/>
      <c r="V544" s="445"/>
      <c r="W544" s="445"/>
      <c r="X544" s="445"/>
      <c r="Y544" s="445"/>
      <c r="Z544" s="445"/>
    </row>
    <row r="545" spans="1:26" ht="23.25" customHeight="1">
      <c r="A545" s="1269"/>
      <c r="B545" s="1270"/>
      <c r="C545" s="1270"/>
      <c r="D545" s="1271"/>
      <c r="E545" s="1273"/>
      <c r="F545" s="1274"/>
      <c r="G545" s="1275">
        <v>100000</v>
      </c>
      <c r="H545" s="1275">
        <f t="shared" si="87"/>
        <v>100000</v>
      </c>
      <c r="I545" s="1275">
        <f t="shared" si="85"/>
        <v>0</v>
      </c>
      <c r="J545" s="1276">
        <f t="shared" si="86"/>
        <v>0</v>
      </c>
      <c r="K545" s="1277" t="s">
        <v>871</v>
      </c>
      <c r="L545" s="1278"/>
      <c r="M545" s="1279">
        <v>25000</v>
      </c>
      <c r="N545" s="1280">
        <v>4</v>
      </c>
      <c r="O545" s="1281">
        <f t="shared" si="88"/>
        <v>100000</v>
      </c>
      <c r="P545" s="737"/>
      <c r="Q545" s="2565"/>
      <c r="R545" s="2565"/>
      <c r="S545" s="2565"/>
      <c r="T545" s="2565"/>
      <c r="U545" s="2565"/>
      <c r="V545" s="445"/>
      <c r="W545" s="445"/>
      <c r="X545" s="445"/>
      <c r="Y545" s="445"/>
      <c r="Z545" s="445"/>
    </row>
    <row r="546" spans="1:26" ht="22.5" customHeight="1">
      <c r="A546" s="2661" t="s">
        <v>4</v>
      </c>
      <c r="B546" s="2657"/>
      <c r="C546" s="2669" t="s">
        <v>6</v>
      </c>
      <c r="D546" s="2657"/>
      <c r="E546" s="2670" t="s">
        <v>8</v>
      </c>
      <c r="F546" s="2657"/>
      <c r="G546" s="13" t="s">
        <v>10</v>
      </c>
      <c r="H546" s="13" t="s">
        <v>13</v>
      </c>
      <c r="I546" s="2671" t="s">
        <v>15</v>
      </c>
      <c r="J546" s="2643"/>
      <c r="K546" s="2681" t="s">
        <v>18</v>
      </c>
      <c r="L546" s="2634"/>
      <c r="M546" s="2634"/>
      <c r="N546" s="2634"/>
      <c r="O546" s="2635"/>
      <c r="P546" s="8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22.5" customHeight="1">
      <c r="A547" s="2662"/>
      <c r="B547" s="2569"/>
      <c r="C547" s="2575"/>
      <c r="D547" s="2569"/>
      <c r="E547" s="2575"/>
      <c r="F547" s="2569"/>
      <c r="G547" s="20" t="s">
        <v>29</v>
      </c>
      <c r="H547" s="20" t="s">
        <v>30</v>
      </c>
      <c r="I547" s="21" t="s">
        <v>33</v>
      </c>
      <c r="J547" s="21" t="s">
        <v>35</v>
      </c>
      <c r="K547" s="2575"/>
      <c r="L547" s="2590"/>
      <c r="M547" s="2590"/>
      <c r="N547" s="2590"/>
      <c r="O547" s="2637"/>
      <c r="P547" s="8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22.5" customHeight="1">
      <c r="A548" s="703"/>
      <c r="B548" s="1282" t="s">
        <v>219</v>
      </c>
      <c r="C548" s="53"/>
      <c r="D548" s="1284" t="s">
        <v>219</v>
      </c>
      <c r="E548" s="705"/>
      <c r="F548" s="559" t="s">
        <v>640</v>
      </c>
      <c r="G548" s="57">
        <f t="shared" ref="G548:H548" si="89">SUM(G549+G571+G578)</f>
        <v>45400000</v>
      </c>
      <c r="H548" s="57">
        <f t="shared" si="89"/>
        <v>45400000</v>
      </c>
      <c r="I548" s="1166">
        <f t="shared" ref="I548:I550" si="90">H548-G548</f>
        <v>0</v>
      </c>
      <c r="J548" s="1287">
        <f t="shared" ref="J548:J550" si="91">I548/G548</f>
        <v>0</v>
      </c>
      <c r="K548" s="2675" t="s">
        <v>37</v>
      </c>
      <c r="L548" s="2577"/>
      <c r="M548" s="2668"/>
      <c r="N548" s="1288"/>
      <c r="O548" s="1289">
        <f>O549+O571+O578</f>
        <v>45400000</v>
      </c>
      <c r="P548" s="8"/>
      <c r="Q548" s="454">
        <v>45400000</v>
      </c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26.25" customHeight="1">
      <c r="A549" s="907"/>
      <c r="B549" s="1033"/>
      <c r="C549" s="969"/>
      <c r="D549" s="969"/>
      <c r="E549" s="1290"/>
      <c r="F549" s="1292" t="s">
        <v>839</v>
      </c>
      <c r="G549" s="120">
        <f t="shared" ref="G549:H549" si="92">SUM(G550,G557,G562,G565)</f>
        <v>36238400</v>
      </c>
      <c r="H549" s="120">
        <f t="shared" si="92"/>
        <v>35326020</v>
      </c>
      <c r="I549" s="120">
        <f t="shared" si="90"/>
        <v>-912380</v>
      </c>
      <c r="J549" s="325">
        <f t="shared" si="91"/>
        <v>-2.517716013952051E-2</v>
      </c>
      <c r="K549" s="2676"/>
      <c r="L549" s="2577"/>
      <c r="M549" s="2577"/>
      <c r="N549" s="1296"/>
      <c r="O549" s="1298">
        <f>SUM(O550,O557,O562,O565)</f>
        <v>35326020</v>
      </c>
      <c r="P549" s="8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26.25" customHeight="1">
      <c r="A550" s="75"/>
      <c r="B550" s="77"/>
      <c r="C550" s="146"/>
      <c r="D550" s="77"/>
      <c r="E550" s="471"/>
      <c r="F550" s="1300"/>
      <c r="G550" s="689">
        <v>26923260</v>
      </c>
      <c r="H550" s="266">
        <f>SUM(O550)</f>
        <v>26923260</v>
      </c>
      <c r="I550" s="266">
        <f t="shared" si="90"/>
        <v>0</v>
      </c>
      <c r="J550" s="325">
        <f t="shared" si="91"/>
        <v>0</v>
      </c>
      <c r="K550" s="1185" t="s">
        <v>872</v>
      </c>
      <c r="L550" s="750"/>
      <c r="M550" s="750"/>
      <c r="N550" s="439"/>
      <c r="O550" s="106">
        <f>SUM(O551:O556)</f>
        <v>26923260</v>
      </c>
      <c r="P550" s="8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26.25" customHeight="1">
      <c r="A551" s="75"/>
      <c r="B551" s="146"/>
      <c r="C551" s="146"/>
      <c r="D551" s="77"/>
      <c r="E551" s="471"/>
      <c r="F551" s="1301"/>
      <c r="G551" s="120"/>
      <c r="H551" s="120"/>
      <c r="I551" s="120"/>
      <c r="J551" s="5"/>
      <c r="K551" s="1302" t="s">
        <v>873</v>
      </c>
      <c r="L551" s="1303"/>
      <c r="M551" s="785">
        <v>2219800</v>
      </c>
      <c r="N551" s="1192">
        <v>3</v>
      </c>
      <c r="O551" s="788">
        <f t="shared" ref="O551:O556" si="93">M551*N551</f>
        <v>6659400</v>
      </c>
      <c r="P551" s="8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26.25" customHeight="1">
      <c r="A552" s="75"/>
      <c r="B552" s="146"/>
      <c r="C552" s="146"/>
      <c r="D552" s="77"/>
      <c r="E552" s="471"/>
      <c r="F552" s="1301"/>
      <c r="G552" s="120"/>
      <c r="H552" s="120"/>
      <c r="I552" s="120"/>
      <c r="J552" s="5"/>
      <c r="K552" s="1304" t="s">
        <v>874</v>
      </c>
      <c r="L552" s="1303"/>
      <c r="M552" s="785">
        <v>2140300</v>
      </c>
      <c r="N552" s="1192">
        <v>7</v>
      </c>
      <c r="O552" s="788">
        <f t="shared" si="93"/>
        <v>14982100</v>
      </c>
      <c r="P552" s="8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26.25" customHeight="1">
      <c r="A553" s="75"/>
      <c r="B553" s="146"/>
      <c r="C553" s="146"/>
      <c r="D553" s="77"/>
      <c r="E553" s="471"/>
      <c r="F553" s="1301"/>
      <c r="G553" s="120"/>
      <c r="H553" s="120"/>
      <c r="I553" s="120"/>
      <c r="J553" s="5"/>
      <c r="K553" s="1304" t="s">
        <v>875</v>
      </c>
      <c r="L553" s="1303"/>
      <c r="M553" s="785">
        <v>2180200</v>
      </c>
      <c r="N553" s="1192">
        <v>1</v>
      </c>
      <c r="O553" s="788">
        <f t="shared" si="93"/>
        <v>2180200</v>
      </c>
      <c r="P553" s="8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26.25" customHeight="1">
      <c r="A554" s="75"/>
      <c r="B554" s="146"/>
      <c r="C554" s="146"/>
      <c r="D554" s="77"/>
      <c r="E554" s="471"/>
      <c r="F554" s="1301"/>
      <c r="G554" s="120"/>
      <c r="H554" s="120"/>
      <c r="I554" s="120"/>
      <c r="J554" s="5"/>
      <c r="K554" s="1304" t="s">
        <v>876</v>
      </c>
      <c r="L554" s="1303"/>
      <c r="M554" s="785">
        <v>227810</v>
      </c>
      <c r="N554" s="1126">
        <v>3</v>
      </c>
      <c r="O554" s="788">
        <f t="shared" si="93"/>
        <v>683430</v>
      </c>
      <c r="P554" s="8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26.25" customHeight="1">
      <c r="A555" s="75"/>
      <c r="B555" s="146"/>
      <c r="C555" s="146"/>
      <c r="D555" s="77"/>
      <c r="E555" s="471"/>
      <c r="F555" s="1301"/>
      <c r="G555" s="120"/>
      <c r="H555" s="120"/>
      <c r="I555" s="120"/>
      <c r="J555" s="5"/>
      <c r="K555" s="1304" t="s">
        <v>877</v>
      </c>
      <c r="L555" s="1303"/>
      <c r="M555" s="785">
        <v>307230</v>
      </c>
      <c r="N555" s="1192">
        <v>7</v>
      </c>
      <c r="O555" s="788">
        <f t="shared" si="93"/>
        <v>2150610</v>
      </c>
      <c r="P555" s="8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26.25" customHeight="1">
      <c r="A556" s="75"/>
      <c r="B556" s="146"/>
      <c r="C556" s="146"/>
      <c r="D556" s="77"/>
      <c r="E556" s="471"/>
      <c r="F556" s="1301"/>
      <c r="G556" s="99"/>
      <c r="H556" s="99"/>
      <c r="I556" s="77"/>
      <c r="J556" s="480"/>
      <c r="K556" s="1305" t="s">
        <v>878</v>
      </c>
      <c r="L556" s="1306"/>
      <c r="M556" s="1307">
        <v>267520</v>
      </c>
      <c r="N556" s="1195">
        <v>1</v>
      </c>
      <c r="O556" s="788">
        <f t="shared" si="93"/>
        <v>267520</v>
      </c>
      <c r="P556" s="8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26.25" customHeight="1">
      <c r="A557" s="75"/>
      <c r="B557" s="146"/>
      <c r="C557" s="146"/>
      <c r="D557" s="77"/>
      <c r="E557" s="471"/>
      <c r="F557" s="1301"/>
      <c r="G557" s="689">
        <v>3456060</v>
      </c>
      <c r="H557" s="266">
        <f>SUM(O557)</f>
        <v>2996060</v>
      </c>
      <c r="I557" s="266">
        <f>H557-G557</f>
        <v>-460000</v>
      </c>
      <c r="J557" s="325">
        <f>I557/G557</f>
        <v>-0.13309954109593006</v>
      </c>
      <c r="K557" s="1310" t="s">
        <v>879</v>
      </c>
      <c r="L557" s="439"/>
      <c r="M557" s="439"/>
      <c r="N557" s="439"/>
      <c r="O557" s="106">
        <f>SUM(O558:O561)</f>
        <v>2996060</v>
      </c>
      <c r="P557" s="8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26.25" customHeight="1">
      <c r="A558" s="75"/>
      <c r="B558" s="146"/>
      <c r="C558" s="146"/>
      <c r="D558" s="77"/>
      <c r="E558" s="471"/>
      <c r="F558" s="1301"/>
      <c r="G558" s="120"/>
      <c r="H558" s="120"/>
      <c r="I558" s="120"/>
      <c r="J558" s="110"/>
      <c r="K558" s="1142" t="s">
        <v>701</v>
      </c>
      <c r="L558" s="1311"/>
      <c r="M558" s="785">
        <v>2219800</v>
      </c>
      <c r="N558" s="1312">
        <v>0.6</v>
      </c>
      <c r="O558" s="788">
        <f t="shared" ref="O558:O561" si="94">(M558*N558)</f>
        <v>1331880</v>
      </c>
      <c r="P558" s="8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26.25" customHeight="1">
      <c r="A559" s="75"/>
      <c r="B559" s="146"/>
      <c r="C559" s="146"/>
      <c r="D559" s="77"/>
      <c r="E559" s="471"/>
      <c r="F559" s="1301"/>
      <c r="G559" s="99"/>
      <c r="H559" s="99"/>
      <c r="I559" s="77"/>
      <c r="J559" s="992"/>
      <c r="K559" s="1142" t="s">
        <v>702</v>
      </c>
      <c r="L559" s="1311"/>
      <c r="M559" s="785">
        <v>2140300</v>
      </c>
      <c r="N559" s="1312">
        <v>0.6</v>
      </c>
      <c r="O559" s="788">
        <f t="shared" si="94"/>
        <v>1284180</v>
      </c>
      <c r="P559" s="8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26.25" customHeight="1">
      <c r="A560" s="75"/>
      <c r="B560" s="146"/>
      <c r="C560" s="146"/>
      <c r="D560" s="77"/>
      <c r="E560" s="471"/>
      <c r="F560" s="1301"/>
      <c r="G560" s="99"/>
      <c r="H560" s="99"/>
      <c r="I560" s="77"/>
      <c r="J560" s="992"/>
      <c r="K560" s="987" t="s">
        <v>849</v>
      </c>
      <c r="L560" s="1311"/>
      <c r="M560" s="1023">
        <v>70000</v>
      </c>
      <c r="N560" s="1192">
        <v>4</v>
      </c>
      <c r="O560" s="788">
        <f t="shared" si="94"/>
        <v>280000</v>
      </c>
      <c r="P560" s="8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26.25" customHeight="1">
      <c r="A561" s="75"/>
      <c r="B561" s="146"/>
      <c r="C561" s="146"/>
      <c r="D561" s="77"/>
      <c r="E561" s="471"/>
      <c r="F561" s="1301"/>
      <c r="G561" s="99"/>
      <c r="H561" s="99"/>
      <c r="I561" s="77"/>
      <c r="J561" s="992"/>
      <c r="K561" s="1191" t="s">
        <v>880</v>
      </c>
      <c r="L561" s="1311"/>
      <c r="M561" s="785">
        <v>20000</v>
      </c>
      <c r="N561" s="1195">
        <v>5</v>
      </c>
      <c r="O561" s="788">
        <f t="shared" si="94"/>
        <v>100000</v>
      </c>
      <c r="P561" s="8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26.25" customHeight="1">
      <c r="A562" s="75"/>
      <c r="B562" s="146"/>
      <c r="C562" s="146"/>
      <c r="D562" s="77"/>
      <c r="E562" s="471"/>
      <c r="F562" s="1301"/>
      <c r="G562" s="689">
        <v>2631610</v>
      </c>
      <c r="H562" s="266">
        <f>SUM(O562)</f>
        <v>1895740</v>
      </c>
      <c r="I562" s="266">
        <f>H562-G562</f>
        <v>-735870</v>
      </c>
      <c r="J562" s="325">
        <f>I562/G562</f>
        <v>-0.27962730039785533</v>
      </c>
      <c r="K562" s="1315" t="s">
        <v>881</v>
      </c>
      <c r="L562" s="989"/>
      <c r="M562" s="990"/>
      <c r="N562" s="439"/>
      <c r="O562" s="106">
        <f>SUM(O563:O564)-660</f>
        <v>1895740</v>
      </c>
      <c r="P562" s="8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26.25" customHeight="1">
      <c r="A563" s="75"/>
      <c r="B563" s="146"/>
      <c r="C563" s="146"/>
      <c r="D563" s="77"/>
      <c r="E563" s="598"/>
      <c r="F563" s="1301"/>
      <c r="G563" s="99"/>
      <c r="H563" s="99"/>
      <c r="I563" s="77"/>
      <c r="J563" s="913"/>
      <c r="K563" s="1142" t="s">
        <v>883</v>
      </c>
      <c r="L563" s="1142"/>
      <c r="M563" s="785">
        <v>235175</v>
      </c>
      <c r="N563" s="1192">
        <v>8</v>
      </c>
      <c r="O563" s="1316">
        <f>(M563*N563)</f>
        <v>1881400</v>
      </c>
      <c r="P563" s="8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26.25" customHeight="1">
      <c r="A564" s="75"/>
      <c r="B564" s="146"/>
      <c r="C564" s="146"/>
      <c r="D564" s="77"/>
      <c r="E564" s="471"/>
      <c r="F564" s="1301"/>
      <c r="G564" s="218"/>
      <c r="H564" s="218"/>
      <c r="I564" s="930"/>
      <c r="J564" s="1017"/>
      <c r="K564" s="1004" t="s">
        <v>884</v>
      </c>
      <c r="L564" s="1318"/>
      <c r="M564" s="1307">
        <v>15000</v>
      </c>
      <c r="N564" s="1020">
        <v>1</v>
      </c>
      <c r="O564" s="998">
        <f>SUM(M564*N564)</f>
        <v>15000</v>
      </c>
      <c r="P564" s="8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26.25" customHeight="1">
      <c r="A565" s="75"/>
      <c r="B565" s="146"/>
      <c r="C565" s="146"/>
      <c r="D565" s="77"/>
      <c r="E565" s="471"/>
      <c r="F565" s="1301"/>
      <c r="G565" s="320">
        <v>3227470</v>
      </c>
      <c r="H565" s="120">
        <f>SUM(O565)</f>
        <v>3510960</v>
      </c>
      <c r="I565" s="120">
        <f>H565-G565</f>
        <v>283490</v>
      </c>
      <c r="J565" s="325">
        <f>I565/G565</f>
        <v>8.7836602664006169E-2</v>
      </c>
      <c r="K565" s="1320" t="s">
        <v>886</v>
      </c>
      <c r="L565" s="170"/>
      <c r="M565" s="723"/>
      <c r="N565" s="439"/>
      <c r="O565" s="106">
        <f>SUM(O566:O570)</f>
        <v>3510960</v>
      </c>
      <c r="P565" s="8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26.25" customHeight="1">
      <c r="A566" s="75"/>
      <c r="B566" s="146"/>
      <c r="C566" s="146"/>
      <c r="D566" s="77"/>
      <c r="E566" s="471"/>
      <c r="F566" s="1301"/>
      <c r="G566" s="99"/>
      <c r="H566" s="99"/>
      <c r="I566" s="77"/>
      <c r="J566" s="992"/>
      <c r="K566" s="1142" t="s">
        <v>887</v>
      </c>
      <c r="L566" s="439"/>
      <c r="M566" s="785">
        <v>33700320</v>
      </c>
      <c r="N566" s="1003">
        <v>4.4999999999999998E-2</v>
      </c>
      <c r="O566" s="788">
        <f t="shared" ref="O566:O567" si="95">ROUNDUP(M566*N566,-1)</f>
        <v>1516520</v>
      </c>
      <c r="P566" s="8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26.25" customHeight="1">
      <c r="A567" s="75"/>
      <c r="B567" s="146"/>
      <c r="C567" s="146"/>
      <c r="D567" s="77"/>
      <c r="E567" s="471"/>
      <c r="F567" s="1301"/>
      <c r="G567" s="99"/>
      <c r="H567" s="99"/>
      <c r="I567" s="77"/>
      <c r="J567" s="992"/>
      <c r="K567" s="1142" t="s">
        <v>888</v>
      </c>
      <c r="L567" s="439"/>
      <c r="M567" s="1023">
        <f>SUM(M566)</f>
        <v>33700320</v>
      </c>
      <c r="N567" s="1001">
        <v>3.5450000000000002E-2</v>
      </c>
      <c r="O567" s="788">
        <f t="shared" si="95"/>
        <v>1194680</v>
      </c>
      <c r="P567" s="8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26.25" customHeight="1">
      <c r="A568" s="75"/>
      <c r="B568" s="146"/>
      <c r="C568" s="146"/>
      <c r="D568" s="77"/>
      <c r="E568" s="471"/>
      <c r="F568" s="1301"/>
      <c r="G568" s="99"/>
      <c r="H568" s="99"/>
      <c r="I568" s="77"/>
      <c r="J568" s="992"/>
      <c r="K568" s="1142" t="s">
        <v>890</v>
      </c>
      <c r="L568" s="439"/>
      <c r="M568" s="1023">
        <f>SUM(O567)</f>
        <v>1194680</v>
      </c>
      <c r="N568" s="1002">
        <v>0.1295</v>
      </c>
      <c r="O568" s="788">
        <f t="shared" ref="O568:O569" si="96">ROUNDUP(M568*N568,-1)</f>
        <v>154720</v>
      </c>
      <c r="P568" s="8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26.25" customHeight="1">
      <c r="A569" s="75"/>
      <c r="B569" s="146"/>
      <c r="C569" s="146"/>
      <c r="D569" s="77"/>
      <c r="E569" s="471"/>
      <c r="F569" s="1301"/>
      <c r="G569" s="99"/>
      <c r="H569" s="99"/>
      <c r="I569" s="77"/>
      <c r="J569" s="992"/>
      <c r="K569" s="1142" t="s">
        <v>891</v>
      </c>
      <c r="L569" s="439"/>
      <c r="M569" s="1023">
        <f>SUM(M566)</f>
        <v>33700320</v>
      </c>
      <c r="N569" s="1003">
        <v>1.15E-2</v>
      </c>
      <c r="O569" s="788">
        <f t="shared" si="96"/>
        <v>387560</v>
      </c>
      <c r="P569" s="8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26.25" customHeight="1">
      <c r="A570" s="75"/>
      <c r="B570" s="146"/>
      <c r="C570" s="146"/>
      <c r="D570" s="77"/>
      <c r="E570" s="471"/>
      <c r="F570" s="1076"/>
      <c r="G570" s="99"/>
      <c r="H570" s="99"/>
      <c r="I570" s="77"/>
      <c r="J570" s="992"/>
      <c r="K570" s="1142" t="s">
        <v>893</v>
      </c>
      <c r="L570" s="439"/>
      <c r="M570" s="1019">
        <f>SUM(M566)</f>
        <v>33700320</v>
      </c>
      <c r="N570" s="1005">
        <v>7.6400000000000001E-3</v>
      </c>
      <c r="O570" s="998">
        <f>ROUNDUP(M570*N570,-1)</f>
        <v>257480</v>
      </c>
      <c r="P570" s="8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23.25" customHeight="1">
      <c r="A571" s="75"/>
      <c r="B571" s="146"/>
      <c r="C571" s="146"/>
      <c r="D571" s="273"/>
      <c r="E571" s="471"/>
      <c r="F571" s="1132" t="s">
        <v>859</v>
      </c>
      <c r="G571" s="689">
        <v>5263980</v>
      </c>
      <c r="H571" s="266">
        <f>SUM(O571)</f>
        <v>5263980</v>
      </c>
      <c r="I571" s="78">
        <f>H571-G571</f>
        <v>0</v>
      </c>
      <c r="J571" s="325">
        <f>I571/G571</f>
        <v>0</v>
      </c>
      <c r="K571" s="2677"/>
      <c r="L571" s="2577"/>
      <c r="M571" s="2577"/>
      <c r="N571" s="2577"/>
      <c r="O571" s="985">
        <f>SUM(O574,O572,O576)</f>
        <v>5263980</v>
      </c>
      <c r="P571" s="8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23.25" customHeight="1">
      <c r="A572" s="75"/>
      <c r="B572" s="146"/>
      <c r="C572" s="146"/>
      <c r="D572" s="77"/>
      <c r="E572" s="471"/>
      <c r="F572" s="999"/>
      <c r="G572" s="266"/>
      <c r="H572" s="266"/>
      <c r="I572" s="266"/>
      <c r="J572" s="325"/>
      <c r="K572" s="1322" t="s">
        <v>894</v>
      </c>
      <c r="L572" s="1135"/>
      <c r="M572" s="1135"/>
      <c r="N572" s="1323"/>
      <c r="O572" s="106">
        <f>SUM(O573)</f>
        <v>953560</v>
      </c>
      <c r="P572" s="8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23.25" customHeight="1">
      <c r="A573" s="75"/>
      <c r="B573" s="146"/>
      <c r="C573" s="146"/>
      <c r="D573" s="77"/>
      <c r="E573" s="471"/>
      <c r="F573" s="999"/>
      <c r="G573" s="120"/>
      <c r="H573" s="120"/>
      <c r="I573" s="120"/>
      <c r="J573" s="101"/>
      <c r="K573" s="987" t="s">
        <v>895</v>
      </c>
      <c r="L573" s="439"/>
      <c r="M573" s="785">
        <v>79463</v>
      </c>
      <c r="N573" s="1126">
        <v>12</v>
      </c>
      <c r="O573" s="788">
        <f>ROUNDUP((M573*N573),-1)</f>
        <v>953560</v>
      </c>
      <c r="P573" s="8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23.25" customHeight="1">
      <c r="A574" s="75"/>
      <c r="B574" s="146"/>
      <c r="C574" s="146"/>
      <c r="D574" s="77"/>
      <c r="E574" s="471"/>
      <c r="F574" s="999"/>
      <c r="G574" s="120"/>
      <c r="H574" s="120"/>
      <c r="I574" s="120"/>
      <c r="J574" s="101"/>
      <c r="K574" s="1325" t="s">
        <v>896</v>
      </c>
      <c r="L574" s="1023"/>
      <c r="M574" s="1023"/>
      <c r="N574" s="820"/>
      <c r="O574" s="106">
        <f>SUM(O575)</f>
        <v>4210420</v>
      </c>
      <c r="P574" s="8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23.25" customHeight="1">
      <c r="A575" s="75"/>
      <c r="B575" s="146"/>
      <c r="C575" s="146"/>
      <c r="D575" s="77"/>
      <c r="E575" s="471"/>
      <c r="F575" s="999"/>
      <c r="G575" s="120"/>
      <c r="H575" s="120"/>
      <c r="I575" s="120"/>
      <c r="J575" s="101"/>
      <c r="K575" s="987" t="s">
        <v>897</v>
      </c>
      <c r="L575" s="439"/>
      <c r="M575" s="785">
        <v>350868.33299999998</v>
      </c>
      <c r="N575" s="1126">
        <v>12</v>
      </c>
      <c r="O575" s="788">
        <f>ROUNDUP((M575*N575),-1)</f>
        <v>4210420</v>
      </c>
      <c r="P575" s="8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23.25" customHeight="1">
      <c r="A576" s="75"/>
      <c r="B576" s="146"/>
      <c r="C576" s="146"/>
      <c r="D576" s="77"/>
      <c r="E576" s="471"/>
      <c r="F576" s="999"/>
      <c r="G576" s="120"/>
      <c r="H576" s="120"/>
      <c r="I576" s="120"/>
      <c r="J576" s="101"/>
      <c r="K576" s="1325" t="s">
        <v>898</v>
      </c>
      <c r="L576" s="1023"/>
      <c r="M576" s="1023"/>
      <c r="N576" s="820"/>
      <c r="O576" s="106">
        <f>SUM(O577)</f>
        <v>100000</v>
      </c>
      <c r="P576" s="8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23.25" customHeight="1">
      <c r="A577" s="75"/>
      <c r="B577" s="146"/>
      <c r="C577" s="146"/>
      <c r="D577" s="77"/>
      <c r="E577" s="471"/>
      <c r="F577" s="1326"/>
      <c r="G577" s="516"/>
      <c r="H577" s="516"/>
      <c r="I577" s="516"/>
      <c r="J577" s="229"/>
      <c r="K577" s="1004" t="s">
        <v>899</v>
      </c>
      <c r="L577" s="997"/>
      <c r="M577" s="1307">
        <v>100000</v>
      </c>
      <c r="N577" s="1020">
        <v>1</v>
      </c>
      <c r="O577" s="998">
        <f>SUM(M577*N577)</f>
        <v>100000</v>
      </c>
      <c r="P577" s="8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23.25" customHeight="1">
      <c r="A578" s="75"/>
      <c r="B578" s="146"/>
      <c r="C578" s="146"/>
      <c r="D578" s="273"/>
      <c r="E578" s="471"/>
      <c r="F578" s="1327" t="s">
        <v>900</v>
      </c>
      <c r="G578" s="320">
        <v>3897620</v>
      </c>
      <c r="H578" s="120">
        <f>SUM(O578)</f>
        <v>4810000</v>
      </c>
      <c r="I578" s="516">
        <f>H578-G578</f>
        <v>912380</v>
      </c>
      <c r="J578" s="101">
        <f>I578/G578</f>
        <v>0.23408644249567684</v>
      </c>
      <c r="K578" s="2678"/>
      <c r="L578" s="2590"/>
      <c r="M578" s="2590"/>
      <c r="N578" s="2590"/>
      <c r="O578" s="985">
        <f>SUM(O580:O581)</f>
        <v>4810000</v>
      </c>
      <c r="P578" s="8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23.25" customHeight="1">
      <c r="A579" s="75"/>
      <c r="B579" s="146"/>
      <c r="C579" s="146"/>
      <c r="D579" s="77"/>
      <c r="E579" s="471"/>
      <c r="F579" s="999"/>
      <c r="G579" s="266"/>
      <c r="H579" s="266"/>
      <c r="I579" s="266"/>
      <c r="J579" s="325"/>
      <c r="K579" s="1322" t="s">
        <v>901</v>
      </c>
      <c r="L579" s="1135"/>
      <c r="M579" s="1135"/>
      <c r="N579" s="1323"/>
      <c r="O579" s="1328"/>
      <c r="P579" s="8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23.25" customHeight="1">
      <c r="A580" s="75"/>
      <c r="B580" s="146"/>
      <c r="C580" s="146"/>
      <c r="D580" s="77"/>
      <c r="E580" s="471"/>
      <c r="F580" s="999"/>
      <c r="G580" s="120"/>
      <c r="H580" s="120"/>
      <c r="I580" s="120"/>
      <c r="J580" s="101"/>
      <c r="K580" s="987" t="s">
        <v>902</v>
      </c>
      <c r="L580" s="1023"/>
      <c r="M580" s="785">
        <v>451000</v>
      </c>
      <c r="N580" s="1329">
        <v>10</v>
      </c>
      <c r="O580" s="788">
        <f>SUM(M580*N580)</f>
        <v>4510000</v>
      </c>
      <c r="P580" s="8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23.25" customHeight="1">
      <c r="A581" s="533"/>
      <c r="B581" s="534"/>
      <c r="C581" s="534"/>
      <c r="D581" s="1026"/>
      <c r="E581" s="537"/>
      <c r="F581" s="1331"/>
      <c r="G581" s="361"/>
      <c r="H581" s="361"/>
      <c r="I581" s="361"/>
      <c r="J581" s="363"/>
      <c r="K581" s="1028" t="s">
        <v>903</v>
      </c>
      <c r="L581" s="1145"/>
      <c r="M581" s="1334">
        <v>300000</v>
      </c>
      <c r="N581" s="1335"/>
      <c r="O581" s="1031">
        <f>M581</f>
        <v>300000</v>
      </c>
      <c r="P581" s="8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3.5" customHeight="1">
      <c r="A582" s="9"/>
      <c r="B582" s="9"/>
      <c r="C582" s="9"/>
      <c r="D582" s="9"/>
      <c r="E582" s="293"/>
      <c r="F582" s="293"/>
      <c r="G582" s="9"/>
      <c r="H582" s="9"/>
      <c r="I582" s="9"/>
      <c r="J582" s="9"/>
      <c r="K582" s="445"/>
      <c r="L582" s="445"/>
      <c r="M582" s="445"/>
      <c r="N582" s="445"/>
      <c r="O582" s="737"/>
      <c r="P582" s="8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3.5" customHeight="1">
      <c r="A583" s="9"/>
      <c r="B583" s="9"/>
      <c r="C583" s="9"/>
      <c r="D583" s="9"/>
      <c r="E583" s="293"/>
      <c r="F583" s="293"/>
      <c r="G583" s="9"/>
      <c r="H583" s="9"/>
      <c r="I583" s="9"/>
      <c r="J583" s="9"/>
      <c r="K583" s="9"/>
      <c r="L583" s="9"/>
      <c r="M583" s="9"/>
      <c r="N583" s="9"/>
      <c r="O583" s="8"/>
      <c r="P583" s="8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3.5" customHeight="1">
      <c r="A584" s="9"/>
      <c r="B584" s="9"/>
      <c r="C584" s="9"/>
      <c r="D584" s="9"/>
      <c r="E584" s="293"/>
      <c r="F584" s="293"/>
      <c r="G584" s="9"/>
      <c r="H584" s="9"/>
      <c r="I584" s="9"/>
      <c r="J584" s="9"/>
      <c r="K584" s="9"/>
      <c r="L584" s="9"/>
      <c r="M584" s="9"/>
      <c r="N584" s="9"/>
      <c r="O584" s="8"/>
      <c r="P584" s="8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3.5" customHeight="1">
      <c r="A585" s="9"/>
      <c r="B585" s="9"/>
      <c r="C585" s="9"/>
      <c r="D585" s="9"/>
      <c r="E585" s="293"/>
      <c r="F585" s="293"/>
      <c r="G585" s="9"/>
      <c r="H585" s="9"/>
      <c r="I585" s="9"/>
      <c r="J585" s="9"/>
      <c r="K585" s="9"/>
      <c r="L585" s="9"/>
      <c r="M585" s="9"/>
      <c r="N585" s="9"/>
      <c r="O585" s="8"/>
      <c r="P585" s="8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3.5" customHeight="1">
      <c r="A586" s="9"/>
      <c r="B586" s="9"/>
      <c r="C586" s="9"/>
      <c r="D586" s="9"/>
      <c r="E586" s="293"/>
      <c r="F586" s="293"/>
      <c r="G586" s="9"/>
      <c r="H586" s="9"/>
      <c r="I586" s="9"/>
      <c r="J586" s="9"/>
      <c r="K586" s="9"/>
      <c r="L586" s="9"/>
      <c r="M586" s="9"/>
      <c r="N586" s="9"/>
      <c r="O586" s="8"/>
      <c r="P586" s="8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3.5" customHeight="1">
      <c r="A587" s="9"/>
      <c r="B587" s="9"/>
      <c r="C587" s="9"/>
      <c r="D587" s="9"/>
      <c r="E587" s="293"/>
      <c r="F587" s="293"/>
      <c r="G587" s="9"/>
      <c r="H587" s="9"/>
      <c r="I587" s="9"/>
      <c r="J587" s="9"/>
      <c r="K587" s="9"/>
      <c r="L587" s="9"/>
      <c r="M587" s="9"/>
      <c r="N587" s="9"/>
      <c r="O587" s="8"/>
      <c r="P587" s="8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3.5" customHeight="1">
      <c r="A588" s="9"/>
      <c r="B588" s="9"/>
      <c r="C588" s="9"/>
      <c r="D588" s="9"/>
      <c r="E588" s="293"/>
      <c r="F588" s="293"/>
      <c r="G588" s="9"/>
      <c r="H588" s="9"/>
      <c r="I588" s="9"/>
      <c r="J588" s="9"/>
      <c r="K588" s="9"/>
      <c r="L588" s="9"/>
      <c r="M588" s="9"/>
      <c r="N588" s="9"/>
      <c r="O588" s="8"/>
      <c r="P588" s="8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3.5" customHeight="1">
      <c r="A589" s="9"/>
      <c r="B589" s="9"/>
      <c r="C589" s="9"/>
      <c r="D589" s="9"/>
      <c r="E589" s="293"/>
      <c r="F589" s="293"/>
      <c r="G589" s="9"/>
      <c r="H589" s="9"/>
      <c r="I589" s="9"/>
      <c r="J589" s="9"/>
      <c r="K589" s="9"/>
      <c r="L589" s="9"/>
      <c r="M589" s="9"/>
      <c r="N589" s="9"/>
      <c r="O589" s="8"/>
      <c r="P589" s="8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3.5" customHeight="1">
      <c r="A590" s="9"/>
      <c r="B590" s="9"/>
      <c r="C590" s="9"/>
      <c r="D590" s="9"/>
      <c r="E590" s="293"/>
      <c r="F590" s="293"/>
      <c r="G590" s="9"/>
      <c r="H590" s="9"/>
      <c r="I590" s="9"/>
      <c r="J590" s="9"/>
      <c r="K590" s="9"/>
      <c r="L590" s="9"/>
      <c r="M590" s="9"/>
      <c r="N590" s="9"/>
      <c r="O590" s="8"/>
      <c r="P590" s="8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3.5" customHeight="1">
      <c r="A591" s="9"/>
      <c r="B591" s="9"/>
      <c r="C591" s="9"/>
      <c r="D591" s="9"/>
      <c r="E591" s="293"/>
      <c r="F591" s="293"/>
      <c r="G591" s="9"/>
      <c r="H591" s="9"/>
      <c r="I591" s="9"/>
      <c r="J591" s="9"/>
      <c r="K591" s="9"/>
      <c r="L591" s="9"/>
      <c r="M591" s="9"/>
      <c r="N591" s="9"/>
      <c r="O591" s="8"/>
      <c r="P591" s="8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3.5" customHeight="1">
      <c r="A592" s="9"/>
      <c r="B592" s="9"/>
      <c r="C592" s="9"/>
      <c r="D592" s="9"/>
      <c r="E592" s="293"/>
      <c r="F592" s="293"/>
      <c r="G592" s="9"/>
      <c r="H592" s="9"/>
      <c r="I592" s="9"/>
      <c r="J592" s="9"/>
      <c r="K592" s="9"/>
      <c r="L592" s="9"/>
      <c r="M592" s="9"/>
      <c r="N592" s="9"/>
      <c r="O592" s="8"/>
      <c r="P592" s="8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3.5" customHeight="1">
      <c r="A593" s="9"/>
      <c r="B593" s="9"/>
      <c r="C593" s="9"/>
      <c r="D593" s="9"/>
      <c r="E593" s="293"/>
      <c r="F593" s="293"/>
      <c r="G593" s="9"/>
      <c r="H593" s="9"/>
      <c r="I593" s="9"/>
      <c r="J593" s="9"/>
      <c r="K593" s="9"/>
      <c r="L593" s="9"/>
      <c r="M593" s="9"/>
      <c r="N593" s="9"/>
      <c r="O593" s="8"/>
      <c r="P593" s="8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3.5" customHeight="1">
      <c r="A594" s="9"/>
      <c r="B594" s="9"/>
      <c r="C594" s="9"/>
      <c r="D594" s="9"/>
      <c r="E594" s="293"/>
      <c r="F594" s="293"/>
      <c r="G594" s="9"/>
      <c r="H594" s="9"/>
      <c r="I594" s="9"/>
      <c r="J594" s="9"/>
      <c r="K594" s="9"/>
      <c r="L594" s="9"/>
      <c r="M594" s="9"/>
      <c r="N594" s="9"/>
      <c r="O594" s="8"/>
      <c r="P594" s="8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3.5" customHeight="1">
      <c r="A595" s="9"/>
      <c r="B595" s="9"/>
      <c r="C595" s="9"/>
      <c r="D595" s="9"/>
      <c r="E595" s="293"/>
      <c r="F595" s="293"/>
      <c r="G595" s="9"/>
      <c r="H595" s="9"/>
      <c r="I595" s="9"/>
      <c r="J595" s="9"/>
      <c r="K595" s="9"/>
      <c r="L595" s="9"/>
      <c r="M595" s="9"/>
      <c r="N595" s="9"/>
      <c r="O595" s="8"/>
      <c r="P595" s="8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3.5" customHeight="1">
      <c r="A596" s="9"/>
      <c r="B596" s="9"/>
      <c r="C596" s="9"/>
      <c r="D596" s="9"/>
      <c r="E596" s="293"/>
      <c r="F596" s="293"/>
      <c r="G596" s="9"/>
      <c r="H596" s="9"/>
      <c r="I596" s="9"/>
      <c r="J596" s="9"/>
      <c r="K596" s="9"/>
      <c r="L596" s="9"/>
      <c r="M596" s="9"/>
      <c r="N596" s="9"/>
      <c r="O596" s="8"/>
      <c r="P596" s="8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3.5" customHeight="1">
      <c r="A597" s="9"/>
      <c r="B597" s="9"/>
      <c r="C597" s="9"/>
      <c r="D597" s="9"/>
      <c r="E597" s="293"/>
      <c r="F597" s="293"/>
      <c r="G597" s="9"/>
      <c r="H597" s="9"/>
      <c r="I597" s="9"/>
      <c r="J597" s="9"/>
      <c r="K597" s="9"/>
      <c r="L597" s="9"/>
      <c r="M597" s="9"/>
      <c r="N597" s="9"/>
      <c r="O597" s="8"/>
      <c r="P597" s="8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3.5" customHeight="1">
      <c r="A598" s="9"/>
      <c r="B598" s="9"/>
      <c r="C598" s="9"/>
      <c r="D598" s="9"/>
      <c r="E598" s="293"/>
      <c r="F598" s="293"/>
      <c r="G598" s="9"/>
      <c r="H598" s="9"/>
      <c r="I598" s="9"/>
      <c r="J598" s="9"/>
      <c r="K598" s="9"/>
      <c r="L598" s="9"/>
      <c r="M598" s="9"/>
      <c r="N598" s="9"/>
      <c r="O598" s="8"/>
      <c r="P598" s="8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3.5" customHeight="1">
      <c r="A599" s="9"/>
      <c r="B599" s="9"/>
      <c r="C599" s="9"/>
      <c r="D599" s="9"/>
      <c r="E599" s="293"/>
      <c r="F599" s="293"/>
      <c r="G599" s="9"/>
      <c r="H599" s="9"/>
      <c r="I599" s="9"/>
      <c r="J599" s="9"/>
      <c r="K599" s="9"/>
      <c r="L599" s="9"/>
      <c r="M599" s="9"/>
      <c r="N599" s="9"/>
      <c r="O599" s="8"/>
      <c r="P599" s="8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3.5" customHeight="1">
      <c r="A600" s="9"/>
      <c r="B600" s="9"/>
      <c r="C600" s="9"/>
      <c r="D600" s="9"/>
      <c r="E600" s="293"/>
      <c r="F600" s="293"/>
      <c r="G600" s="9"/>
      <c r="H600" s="9"/>
      <c r="I600" s="9"/>
      <c r="J600" s="9"/>
      <c r="K600" s="9"/>
      <c r="L600" s="9"/>
      <c r="M600" s="9"/>
      <c r="N600" s="9"/>
      <c r="O600" s="8"/>
      <c r="P600" s="8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3.5" customHeight="1">
      <c r="A601" s="9"/>
      <c r="B601" s="9"/>
      <c r="C601" s="9"/>
      <c r="D601" s="9"/>
      <c r="E601" s="293"/>
      <c r="F601" s="293"/>
      <c r="G601" s="9"/>
      <c r="H601" s="9"/>
      <c r="I601" s="9"/>
      <c r="J601" s="9"/>
      <c r="K601" s="9"/>
      <c r="L601" s="9"/>
      <c r="M601" s="9"/>
      <c r="N601" s="9"/>
      <c r="O601" s="8"/>
      <c r="P601" s="8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3.5" customHeight="1">
      <c r="A602" s="9"/>
      <c r="B602" s="9"/>
      <c r="C602" s="9"/>
      <c r="D602" s="9"/>
      <c r="E602" s="293"/>
      <c r="F602" s="293"/>
      <c r="G602" s="9"/>
      <c r="H602" s="9"/>
      <c r="I602" s="9"/>
      <c r="J602" s="9"/>
      <c r="K602" s="9"/>
      <c r="L602" s="9"/>
      <c r="M602" s="9"/>
      <c r="N602" s="9"/>
      <c r="O602" s="8"/>
      <c r="P602" s="8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3.5" customHeight="1">
      <c r="A603" s="9"/>
      <c r="B603" s="9"/>
      <c r="C603" s="9"/>
      <c r="D603" s="9"/>
      <c r="E603" s="293"/>
      <c r="F603" s="293"/>
      <c r="G603" s="9"/>
      <c r="H603" s="9"/>
      <c r="I603" s="9"/>
      <c r="J603" s="9"/>
      <c r="K603" s="9"/>
      <c r="L603" s="9"/>
      <c r="M603" s="9"/>
      <c r="N603" s="9"/>
      <c r="O603" s="8"/>
      <c r="P603" s="8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3.5" customHeight="1">
      <c r="A604" s="9"/>
      <c r="B604" s="9"/>
      <c r="C604" s="9"/>
      <c r="D604" s="9"/>
      <c r="E604" s="293"/>
      <c r="F604" s="293"/>
      <c r="G604" s="9"/>
      <c r="H604" s="9"/>
      <c r="I604" s="9"/>
      <c r="J604" s="9"/>
      <c r="K604" s="9"/>
      <c r="L604" s="9"/>
      <c r="M604" s="9"/>
      <c r="N604" s="9"/>
      <c r="O604" s="8"/>
      <c r="P604" s="8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3.5" customHeight="1">
      <c r="A605" s="9"/>
      <c r="B605" s="9"/>
      <c r="C605" s="9"/>
      <c r="D605" s="9"/>
      <c r="E605" s="293"/>
      <c r="F605" s="293"/>
      <c r="G605" s="9"/>
      <c r="H605" s="9"/>
      <c r="I605" s="9"/>
      <c r="J605" s="9"/>
      <c r="K605" s="9"/>
      <c r="L605" s="9"/>
      <c r="M605" s="9"/>
      <c r="N605" s="9"/>
      <c r="O605" s="8"/>
      <c r="P605" s="8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3.5" customHeight="1">
      <c r="A606" s="9"/>
      <c r="B606" s="9"/>
      <c r="C606" s="9"/>
      <c r="D606" s="9"/>
      <c r="E606" s="293"/>
      <c r="F606" s="293"/>
      <c r="G606" s="9"/>
      <c r="H606" s="9"/>
      <c r="I606" s="9"/>
      <c r="J606" s="9"/>
      <c r="K606" s="9"/>
      <c r="L606" s="9"/>
      <c r="M606" s="9"/>
      <c r="N606" s="9"/>
      <c r="O606" s="8"/>
      <c r="P606" s="8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3.5" customHeight="1">
      <c r="A607" s="9"/>
      <c r="B607" s="9"/>
      <c r="C607" s="9"/>
      <c r="D607" s="9"/>
      <c r="E607" s="293"/>
      <c r="F607" s="293"/>
      <c r="G607" s="9"/>
      <c r="H607" s="9"/>
      <c r="I607" s="9"/>
      <c r="J607" s="9"/>
      <c r="K607" s="9"/>
      <c r="L607" s="9"/>
      <c r="M607" s="9"/>
      <c r="N607" s="9"/>
      <c r="O607" s="8"/>
      <c r="P607" s="8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3.5" customHeight="1">
      <c r="A608" s="9"/>
      <c r="B608" s="9"/>
      <c r="C608" s="9"/>
      <c r="D608" s="9"/>
      <c r="E608" s="293"/>
      <c r="F608" s="293"/>
      <c r="G608" s="9"/>
      <c r="H608" s="9"/>
      <c r="I608" s="9"/>
      <c r="J608" s="9"/>
      <c r="K608" s="9"/>
      <c r="L608" s="9"/>
      <c r="M608" s="9"/>
      <c r="N608" s="9"/>
      <c r="O608" s="8"/>
      <c r="P608" s="8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3.5" customHeight="1">
      <c r="A609" s="9"/>
      <c r="B609" s="9"/>
      <c r="C609" s="9"/>
      <c r="D609" s="9"/>
      <c r="E609" s="293"/>
      <c r="F609" s="293"/>
      <c r="G609" s="9"/>
      <c r="H609" s="9"/>
      <c r="I609" s="9"/>
      <c r="J609" s="9"/>
      <c r="K609" s="9"/>
      <c r="L609" s="9"/>
      <c r="M609" s="9"/>
      <c r="N609" s="9"/>
      <c r="O609" s="8"/>
      <c r="P609" s="8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3.5" customHeight="1">
      <c r="A610" s="9"/>
      <c r="B610" s="9"/>
      <c r="C610" s="9"/>
      <c r="D610" s="9"/>
      <c r="E610" s="293"/>
      <c r="F610" s="293"/>
      <c r="G610" s="9"/>
      <c r="H610" s="9"/>
      <c r="I610" s="9"/>
      <c r="J610" s="9"/>
      <c r="K610" s="9"/>
      <c r="L610" s="9"/>
      <c r="M610" s="9"/>
      <c r="N610" s="9"/>
      <c r="O610" s="8"/>
      <c r="P610" s="8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3.5" customHeight="1">
      <c r="A611" s="9"/>
      <c r="B611" s="9"/>
      <c r="C611" s="9"/>
      <c r="D611" s="9"/>
      <c r="E611" s="293"/>
      <c r="F611" s="293"/>
      <c r="G611" s="9"/>
      <c r="H611" s="9"/>
      <c r="I611" s="9"/>
      <c r="J611" s="9"/>
      <c r="K611" s="9"/>
      <c r="L611" s="9"/>
      <c r="M611" s="9"/>
      <c r="N611" s="9"/>
      <c r="O611" s="8"/>
      <c r="P611" s="8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3.5" customHeight="1">
      <c r="A612" s="9"/>
      <c r="B612" s="9"/>
      <c r="C612" s="9"/>
      <c r="D612" s="9"/>
      <c r="E612" s="293"/>
      <c r="F612" s="293"/>
      <c r="G612" s="9"/>
      <c r="H612" s="9"/>
      <c r="I612" s="9"/>
      <c r="J612" s="9"/>
      <c r="K612" s="9"/>
      <c r="L612" s="9"/>
      <c r="M612" s="9"/>
      <c r="N612" s="9"/>
      <c r="O612" s="8"/>
      <c r="P612" s="8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3.5" customHeight="1">
      <c r="A613" s="9"/>
      <c r="B613" s="9"/>
      <c r="C613" s="9"/>
      <c r="D613" s="9"/>
      <c r="E613" s="293"/>
      <c r="F613" s="293"/>
      <c r="G613" s="9"/>
      <c r="H613" s="9"/>
      <c r="I613" s="9"/>
      <c r="J613" s="9"/>
      <c r="K613" s="9"/>
      <c r="L613" s="9"/>
      <c r="M613" s="9"/>
      <c r="N613" s="9"/>
      <c r="O613" s="8"/>
      <c r="P613" s="8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3.5" customHeight="1">
      <c r="A614" s="9"/>
      <c r="B614" s="9"/>
      <c r="C614" s="9"/>
      <c r="D614" s="9"/>
      <c r="E614" s="293"/>
      <c r="F614" s="293"/>
      <c r="G614" s="9"/>
      <c r="H614" s="9"/>
      <c r="I614" s="9"/>
      <c r="J614" s="9"/>
      <c r="K614" s="9"/>
      <c r="L614" s="9"/>
      <c r="M614" s="9"/>
      <c r="N614" s="9"/>
      <c r="O614" s="8"/>
      <c r="P614" s="8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3.5" customHeight="1">
      <c r="A615" s="9"/>
      <c r="B615" s="9"/>
      <c r="C615" s="9"/>
      <c r="D615" s="9"/>
      <c r="E615" s="293"/>
      <c r="F615" s="293"/>
      <c r="G615" s="9"/>
      <c r="H615" s="9"/>
      <c r="I615" s="9"/>
      <c r="J615" s="9"/>
      <c r="K615" s="9"/>
      <c r="L615" s="9"/>
      <c r="M615" s="9"/>
      <c r="N615" s="9"/>
      <c r="O615" s="8"/>
      <c r="P615" s="8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3.5" customHeight="1">
      <c r="A616" s="9"/>
      <c r="B616" s="9"/>
      <c r="C616" s="9"/>
      <c r="D616" s="9"/>
      <c r="E616" s="293"/>
      <c r="F616" s="293"/>
      <c r="G616" s="9"/>
      <c r="H616" s="9"/>
      <c r="I616" s="9"/>
      <c r="J616" s="9"/>
      <c r="K616" s="9"/>
      <c r="L616" s="9"/>
      <c r="M616" s="9"/>
      <c r="N616" s="9"/>
      <c r="O616" s="8"/>
      <c r="P616" s="8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3.5" customHeight="1">
      <c r="A617" s="9"/>
      <c r="B617" s="9"/>
      <c r="C617" s="9"/>
      <c r="D617" s="9"/>
      <c r="E617" s="293"/>
      <c r="F617" s="293"/>
      <c r="G617" s="9"/>
      <c r="H617" s="9"/>
      <c r="I617" s="9"/>
      <c r="J617" s="9"/>
      <c r="K617" s="9"/>
      <c r="L617" s="9"/>
      <c r="M617" s="9"/>
      <c r="N617" s="9"/>
      <c r="O617" s="8"/>
      <c r="P617" s="8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3.5" customHeight="1">
      <c r="A618" s="9"/>
      <c r="B618" s="9"/>
      <c r="C618" s="9"/>
      <c r="D618" s="9"/>
      <c r="E618" s="293"/>
      <c r="F618" s="293"/>
      <c r="G618" s="9"/>
      <c r="H618" s="9"/>
      <c r="I618" s="9"/>
      <c r="J618" s="9"/>
      <c r="K618" s="9"/>
      <c r="L618" s="9"/>
      <c r="M618" s="9"/>
      <c r="N618" s="9"/>
      <c r="O618" s="8"/>
      <c r="P618" s="8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3.5" customHeight="1">
      <c r="A619" s="9"/>
      <c r="B619" s="9"/>
      <c r="C619" s="9"/>
      <c r="D619" s="9"/>
      <c r="E619" s="293"/>
      <c r="F619" s="293"/>
      <c r="G619" s="9"/>
      <c r="H619" s="9"/>
      <c r="I619" s="9"/>
      <c r="J619" s="9"/>
      <c r="K619" s="9"/>
      <c r="L619" s="9"/>
      <c r="M619" s="9"/>
      <c r="N619" s="9"/>
      <c r="O619" s="8"/>
      <c r="P619" s="8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3.5" customHeight="1">
      <c r="A620" s="9"/>
      <c r="B620" s="9"/>
      <c r="C620" s="9"/>
      <c r="D620" s="9"/>
      <c r="E620" s="293"/>
      <c r="F620" s="293"/>
      <c r="G620" s="9"/>
      <c r="H620" s="9"/>
      <c r="I620" s="9"/>
      <c r="J620" s="9"/>
      <c r="K620" s="9"/>
      <c r="L620" s="9"/>
      <c r="M620" s="9"/>
      <c r="N620" s="9"/>
      <c r="O620" s="8"/>
      <c r="P620" s="8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3.5" customHeight="1">
      <c r="A621" s="9"/>
      <c r="B621" s="9"/>
      <c r="C621" s="9"/>
      <c r="D621" s="9"/>
      <c r="E621" s="293"/>
      <c r="F621" s="293"/>
      <c r="G621" s="9"/>
      <c r="H621" s="9"/>
      <c r="I621" s="9"/>
      <c r="J621" s="9"/>
      <c r="K621" s="9"/>
      <c r="L621" s="9"/>
      <c r="M621" s="9"/>
      <c r="N621" s="9"/>
      <c r="O621" s="8"/>
      <c r="P621" s="8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3.5" customHeight="1">
      <c r="A622" s="9"/>
      <c r="B622" s="9"/>
      <c r="C622" s="9"/>
      <c r="D622" s="9"/>
      <c r="E622" s="293"/>
      <c r="F622" s="293"/>
      <c r="G622" s="9"/>
      <c r="H622" s="9"/>
      <c r="I622" s="9"/>
      <c r="J622" s="9"/>
      <c r="K622" s="9"/>
      <c r="L622" s="9"/>
      <c r="M622" s="9"/>
      <c r="N622" s="9"/>
      <c r="O622" s="8"/>
      <c r="P622" s="8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3.5" customHeight="1">
      <c r="A623" s="9"/>
      <c r="B623" s="9"/>
      <c r="C623" s="9"/>
      <c r="D623" s="9"/>
      <c r="E623" s="293"/>
      <c r="F623" s="293"/>
      <c r="G623" s="9"/>
      <c r="H623" s="9"/>
      <c r="I623" s="9"/>
      <c r="J623" s="9"/>
      <c r="K623" s="9"/>
      <c r="L623" s="9"/>
      <c r="M623" s="9"/>
      <c r="N623" s="9"/>
      <c r="O623" s="8"/>
      <c r="P623" s="8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3.5" customHeight="1">
      <c r="A624" s="9"/>
      <c r="B624" s="9"/>
      <c r="C624" s="9"/>
      <c r="D624" s="9"/>
      <c r="E624" s="293"/>
      <c r="F624" s="293"/>
      <c r="G624" s="9"/>
      <c r="H624" s="9"/>
      <c r="I624" s="9"/>
      <c r="J624" s="9"/>
      <c r="K624" s="9"/>
      <c r="L624" s="9"/>
      <c r="M624" s="9"/>
      <c r="N624" s="9"/>
      <c r="O624" s="8"/>
      <c r="P624" s="8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3.5" customHeight="1">
      <c r="A625" s="9"/>
      <c r="B625" s="9"/>
      <c r="C625" s="9"/>
      <c r="D625" s="9"/>
      <c r="E625" s="293"/>
      <c r="F625" s="293"/>
      <c r="G625" s="9"/>
      <c r="H625" s="9"/>
      <c r="I625" s="9"/>
      <c r="J625" s="9"/>
      <c r="K625" s="9"/>
      <c r="L625" s="9"/>
      <c r="M625" s="9"/>
      <c r="N625" s="9"/>
      <c r="O625" s="8"/>
      <c r="P625" s="8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3.5" customHeight="1">
      <c r="A626" s="9"/>
      <c r="B626" s="9"/>
      <c r="C626" s="9"/>
      <c r="D626" s="9"/>
      <c r="E626" s="293"/>
      <c r="F626" s="293"/>
      <c r="G626" s="9"/>
      <c r="H626" s="9"/>
      <c r="I626" s="9"/>
      <c r="J626" s="9"/>
      <c r="K626" s="9"/>
      <c r="L626" s="9"/>
      <c r="M626" s="9"/>
      <c r="N626" s="9"/>
      <c r="O626" s="8"/>
      <c r="P626" s="8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3.5" customHeight="1">
      <c r="A627" s="9"/>
      <c r="B627" s="9"/>
      <c r="C627" s="9"/>
      <c r="D627" s="9"/>
      <c r="E627" s="293"/>
      <c r="F627" s="293"/>
      <c r="G627" s="9"/>
      <c r="H627" s="9"/>
      <c r="I627" s="9"/>
      <c r="J627" s="9"/>
      <c r="K627" s="9"/>
      <c r="L627" s="9"/>
      <c r="M627" s="9"/>
      <c r="N627" s="9"/>
      <c r="O627" s="8"/>
      <c r="P627" s="8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3.5" customHeight="1">
      <c r="A628" s="9"/>
      <c r="B628" s="9"/>
      <c r="C628" s="9"/>
      <c r="D628" s="9"/>
      <c r="E628" s="293"/>
      <c r="F628" s="293"/>
      <c r="G628" s="9"/>
      <c r="H628" s="9"/>
      <c r="I628" s="9"/>
      <c r="J628" s="9"/>
      <c r="K628" s="9"/>
      <c r="L628" s="9"/>
      <c r="M628" s="9"/>
      <c r="N628" s="9"/>
      <c r="O628" s="8"/>
      <c r="P628" s="8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3.5" customHeight="1">
      <c r="A629" s="9"/>
      <c r="B629" s="9"/>
      <c r="C629" s="9"/>
      <c r="D629" s="9"/>
      <c r="E629" s="293"/>
      <c r="F629" s="293"/>
      <c r="G629" s="9"/>
      <c r="H629" s="9"/>
      <c r="I629" s="9"/>
      <c r="J629" s="9"/>
      <c r="K629" s="9"/>
      <c r="L629" s="9"/>
      <c r="M629" s="9"/>
      <c r="N629" s="9"/>
      <c r="O629" s="8"/>
      <c r="P629" s="8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3.5" customHeight="1">
      <c r="A630" s="9"/>
      <c r="B630" s="9"/>
      <c r="C630" s="9"/>
      <c r="D630" s="9"/>
      <c r="E630" s="293"/>
      <c r="F630" s="293"/>
      <c r="G630" s="9"/>
      <c r="H630" s="9"/>
      <c r="I630" s="9"/>
      <c r="J630" s="9"/>
      <c r="K630" s="9"/>
      <c r="L630" s="9"/>
      <c r="M630" s="9"/>
      <c r="N630" s="9"/>
      <c r="O630" s="8"/>
      <c r="P630" s="8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3.5" customHeight="1">
      <c r="A631" s="9"/>
      <c r="B631" s="9"/>
      <c r="C631" s="9"/>
      <c r="D631" s="9"/>
      <c r="E631" s="293"/>
      <c r="F631" s="293"/>
      <c r="G631" s="9"/>
      <c r="H631" s="9"/>
      <c r="I631" s="9"/>
      <c r="J631" s="9"/>
      <c r="K631" s="9"/>
      <c r="L631" s="9"/>
      <c r="M631" s="9"/>
      <c r="N631" s="9"/>
      <c r="O631" s="8"/>
      <c r="P631" s="8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3.5" customHeight="1">
      <c r="A632" s="9"/>
      <c r="B632" s="9"/>
      <c r="C632" s="9"/>
      <c r="D632" s="9"/>
      <c r="E632" s="293"/>
      <c r="F632" s="293"/>
      <c r="G632" s="9"/>
      <c r="H632" s="9"/>
      <c r="I632" s="9"/>
      <c r="J632" s="9"/>
      <c r="K632" s="9"/>
      <c r="L632" s="9"/>
      <c r="M632" s="9"/>
      <c r="N632" s="9"/>
      <c r="O632" s="8"/>
      <c r="P632" s="8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3.5" customHeight="1">
      <c r="A633" s="9"/>
      <c r="B633" s="9"/>
      <c r="C633" s="9"/>
      <c r="D633" s="9"/>
      <c r="E633" s="293"/>
      <c r="F633" s="293"/>
      <c r="G633" s="9"/>
      <c r="H633" s="9"/>
      <c r="I633" s="9"/>
      <c r="J633" s="9"/>
      <c r="K633" s="9"/>
      <c r="L633" s="9"/>
      <c r="M633" s="9"/>
      <c r="N633" s="9"/>
      <c r="O633" s="8"/>
      <c r="P633" s="8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3.5" customHeight="1">
      <c r="A634" s="9"/>
      <c r="B634" s="9"/>
      <c r="C634" s="9"/>
      <c r="D634" s="9"/>
      <c r="E634" s="293"/>
      <c r="F634" s="293"/>
      <c r="G634" s="9"/>
      <c r="H634" s="9"/>
      <c r="I634" s="9"/>
      <c r="J634" s="9"/>
      <c r="K634" s="9"/>
      <c r="L634" s="9"/>
      <c r="M634" s="9"/>
      <c r="N634" s="9"/>
      <c r="O634" s="8"/>
      <c r="P634" s="8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3.5" customHeight="1">
      <c r="A635" s="9"/>
      <c r="B635" s="9"/>
      <c r="C635" s="9"/>
      <c r="D635" s="9"/>
      <c r="E635" s="293"/>
      <c r="F635" s="293"/>
      <c r="G635" s="9"/>
      <c r="H635" s="9"/>
      <c r="I635" s="9"/>
      <c r="J635" s="9"/>
      <c r="K635" s="9"/>
      <c r="L635" s="9"/>
      <c r="M635" s="9"/>
      <c r="N635" s="9"/>
      <c r="O635" s="8"/>
      <c r="P635" s="8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3.5" customHeight="1">
      <c r="A636" s="9"/>
      <c r="B636" s="9"/>
      <c r="C636" s="9"/>
      <c r="D636" s="9"/>
      <c r="E636" s="293"/>
      <c r="F636" s="293"/>
      <c r="G636" s="9"/>
      <c r="H636" s="9"/>
      <c r="I636" s="9"/>
      <c r="J636" s="9"/>
      <c r="K636" s="9"/>
      <c r="L636" s="9"/>
      <c r="M636" s="9"/>
      <c r="N636" s="9"/>
      <c r="O636" s="8"/>
      <c r="P636" s="8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3.5" customHeight="1">
      <c r="A637" s="9"/>
      <c r="B637" s="9"/>
      <c r="C637" s="9"/>
      <c r="D637" s="9"/>
      <c r="E637" s="293"/>
      <c r="F637" s="293"/>
      <c r="G637" s="9"/>
      <c r="H637" s="9"/>
      <c r="I637" s="9"/>
      <c r="J637" s="9"/>
      <c r="K637" s="9"/>
      <c r="L637" s="9"/>
      <c r="M637" s="9"/>
      <c r="N637" s="9"/>
      <c r="O637" s="8"/>
      <c r="P637" s="8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3.5" customHeight="1">
      <c r="A638" s="9"/>
      <c r="B638" s="9"/>
      <c r="C638" s="9"/>
      <c r="D638" s="9"/>
      <c r="E638" s="293"/>
      <c r="F638" s="293"/>
      <c r="G638" s="9"/>
      <c r="H638" s="9"/>
      <c r="I638" s="9"/>
      <c r="J638" s="9"/>
      <c r="K638" s="9"/>
      <c r="L638" s="9"/>
      <c r="M638" s="9"/>
      <c r="N638" s="9"/>
      <c r="O638" s="8"/>
      <c r="P638" s="8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3.5" customHeight="1">
      <c r="A639" s="9"/>
      <c r="B639" s="9"/>
      <c r="C639" s="9"/>
      <c r="D639" s="9"/>
      <c r="E639" s="293"/>
      <c r="F639" s="293"/>
      <c r="G639" s="9"/>
      <c r="H639" s="9"/>
      <c r="I639" s="9"/>
      <c r="J639" s="9"/>
      <c r="K639" s="9"/>
      <c r="L639" s="9"/>
      <c r="M639" s="9"/>
      <c r="N639" s="9"/>
      <c r="O639" s="8"/>
      <c r="P639" s="8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3.5" customHeight="1">
      <c r="A640" s="9"/>
      <c r="B640" s="9"/>
      <c r="C640" s="9"/>
      <c r="D640" s="9"/>
      <c r="E640" s="293"/>
      <c r="F640" s="293"/>
      <c r="G640" s="9"/>
      <c r="H640" s="9"/>
      <c r="I640" s="9"/>
      <c r="J640" s="9"/>
      <c r="K640" s="9"/>
      <c r="L640" s="9"/>
      <c r="M640" s="9"/>
      <c r="N640" s="9"/>
      <c r="O640" s="8"/>
      <c r="P640" s="8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3.5" customHeight="1">
      <c r="A641" s="9"/>
      <c r="B641" s="9"/>
      <c r="C641" s="9"/>
      <c r="D641" s="9"/>
      <c r="E641" s="293"/>
      <c r="F641" s="293"/>
      <c r="G641" s="9"/>
      <c r="H641" s="9"/>
      <c r="I641" s="9"/>
      <c r="J641" s="9"/>
      <c r="K641" s="9"/>
      <c r="L641" s="9"/>
      <c r="M641" s="9"/>
      <c r="N641" s="9"/>
      <c r="O641" s="8"/>
      <c r="P641" s="8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3.5" customHeight="1">
      <c r="A642" s="9"/>
      <c r="B642" s="9"/>
      <c r="C642" s="9"/>
      <c r="D642" s="9"/>
      <c r="E642" s="293"/>
      <c r="F642" s="293"/>
      <c r="G642" s="9"/>
      <c r="H642" s="9"/>
      <c r="I642" s="9"/>
      <c r="J642" s="9"/>
      <c r="K642" s="9"/>
      <c r="L642" s="9"/>
      <c r="M642" s="9"/>
      <c r="N642" s="9"/>
      <c r="O642" s="8"/>
      <c r="P642" s="8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3.5" customHeight="1">
      <c r="A643" s="9"/>
      <c r="B643" s="9"/>
      <c r="C643" s="9"/>
      <c r="D643" s="9"/>
      <c r="E643" s="293"/>
      <c r="F643" s="293"/>
      <c r="G643" s="9"/>
      <c r="H643" s="9"/>
      <c r="I643" s="9"/>
      <c r="J643" s="9"/>
      <c r="K643" s="9"/>
      <c r="L643" s="9"/>
      <c r="M643" s="9"/>
      <c r="N643" s="9"/>
      <c r="O643" s="8"/>
      <c r="P643" s="8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3.5" customHeight="1">
      <c r="A644" s="9"/>
      <c r="B644" s="9"/>
      <c r="C644" s="9"/>
      <c r="D644" s="9"/>
      <c r="E644" s="293"/>
      <c r="F644" s="293"/>
      <c r="G644" s="9"/>
      <c r="H644" s="9"/>
      <c r="I644" s="9"/>
      <c r="J644" s="9"/>
      <c r="K644" s="9"/>
      <c r="L644" s="9"/>
      <c r="M644" s="9"/>
      <c r="N644" s="9"/>
      <c r="O644" s="8"/>
      <c r="P644" s="8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3.5" customHeight="1">
      <c r="A645" s="9"/>
      <c r="B645" s="9"/>
      <c r="C645" s="9"/>
      <c r="D645" s="9"/>
      <c r="E645" s="293"/>
      <c r="F645" s="293"/>
      <c r="G645" s="9"/>
      <c r="H645" s="9"/>
      <c r="I645" s="9"/>
      <c r="J645" s="9"/>
      <c r="K645" s="9"/>
      <c r="L645" s="9"/>
      <c r="M645" s="9"/>
      <c r="N645" s="9"/>
      <c r="O645" s="8"/>
      <c r="P645" s="8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3.5" customHeight="1">
      <c r="A646" s="9"/>
      <c r="B646" s="9"/>
      <c r="C646" s="9"/>
      <c r="D646" s="9"/>
      <c r="E646" s="293"/>
      <c r="F646" s="293"/>
      <c r="G646" s="9"/>
      <c r="H646" s="9"/>
      <c r="I646" s="9"/>
      <c r="J646" s="9"/>
      <c r="K646" s="9"/>
      <c r="L646" s="9"/>
      <c r="M646" s="9"/>
      <c r="N646" s="9"/>
      <c r="O646" s="8"/>
      <c r="P646" s="8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3.5" customHeight="1">
      <c r="A647" s="9"/>
      <c r="B647" s="9"/>
      <c r="C647" s="9"/>
      <c r="D647" s="9"/>
      <c r="E647" s="293"/>
      <c r="F647" s="293"/>
      <c r="G647" s="9"/>
      <c r="H647" s="9"/>
      <c r="I647" s="9"/>
      <c r="J647" s="9"/>
      <c r="K647" s="9"/>
      <c r="L647" s="9"/>
      <c r="M647" s="9"/>
      <c r="N647" s="9"/>
      <c r="O647" s="8"/>
      <c r="P647" s="8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3.5" customHeight="1">
      <c r="A648" s="9"/>
      <c r="B648" s="9"/>
      <c r="C648" s="9"/>
      <c r="D648" s="9"/>
      <c r="E648" s="293"/>
      <c r="F648" s="293"/>
      <c r="G648" s="9"/>
      <c r="H648" s="9"/>
      <c r="I648" s="9"/>
      <c r="J648" s="9"/>
      <c r="K648" s="9"/>
      <c r="L648" s="9"/>
      <c r="M648" s="9"/>
      <c r="N648" s="9"/>
      <c r="O648" s="8"/>
      <c r="P648" s="8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3.5" customHeight="1">
      <c r="A649" s="9"/>
      <c r="B649" s="9"/>
      <c r="C649" s="9"/>
      <c r="D649" s="9"/>
      <c r="E649" s="293"/>
      <c r="F649" s="293"/>
      <c r="G649" s="9"/>
      <c r="H649" s="9"/>
      <c r="I649" s="9"/>
      <c r="J649" s="9"/>
      <c r="K649" s="9"/>
      <c r="L649" s="9"/>
      <c r="M649" s="9"/>
      <c r="N649" s="9"/>
      <c r="O649" s="8"/>
      <c r="P649" s="8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3.5" customHeight="1">
      <c r="A650" s="9"/>
      <c r="B650" s="9"/>
      <c r="C650" s="9"/>
      <c r="D650" s="9"/>
      <c r="E650" s="293"/>
      <c r="F650" s="293"/>
      <c r="G650" s="9"/>
      <c r="H650" s="9"/>
      <c r="I650" s="9"/>
      <c r="J650" s="9"/>
      <c r="K650" s="9"/>
      <c r="L650" s="9"/>
      <c r="M650" s="9"/>
      <c r="N650" s="9"/>
      <c r="O650" s="8"/>
      <c r="P650" s="8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3.5" customHeight="1">
      <c r="A651" s="9"/>
      <c r="B651" s="9"/>
      <c r="C651" s="9"/>
      <c r="D651" s="9"/>
      <c r="E651" s="293"/>
      <c r="F651" s="293"/>
      <c r="G651" s="9"/>
      <c r="H651" s="9"/>
      <c r="I651" s="9"/>
      <c r="J651" s="9"/>
      <c r="K651" s="9"/>
      <c r="L651" s="9"/>
      <c r="M651" s="9"/>
      <c r="N651" s="9"/>
      <c r="O651" s="8"/>
      <c r="P651" s="8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3.5" customHeight="1">
      <c r="A652" s="9"/>
      <c r="B652" s="9"/>
      <c r="C652" s="9"/>
      <c r="D652" s="9"/>
      <c r="E652" s="293"/>
      <c r="F652" s="293"/>
      <c r="G652" s="9"/>
      <c r="H652" s="9"/>
      <c r="I652" s="9"/>
      <c r="J652" s="9"/>
      <c r="K652" s="9"/>
      <c r="L652" s="9"/>
      <c r="M652" s="9"/>
      <c r="N652" s="9"/>
      <c r="O652" s="8"/>
      <c r="P652" s="8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3.5" customHeight="1">
      <c r="A653" s="9"/>
      <c r="B653" s="9"/>
      <c r="C653" s="9"/>
      <c r="D653" s="9"/>
      <c r="E653" s="293"/>
      <c r="F653" s="293"/>
      <c r="G653" s="9"/>
      <c r="H653" s="9"/>
      <c r="I653" s="9"/>
      <c r="J653" s="9"/>
      <c r="K653" s="9"/>
      <c r="L653" s="9"/>
      <c r="M653" s="9"/>
      <c r="N653" s="9"/>
      <c r="O653" s="8"/>
      <c r="P653" s="8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3.5" customHeight="1">
      <c r="A654" s="9"/>
      <c r="B654" s="9"/>
      <c r="C654" s="9"/>
      <c r="D654" s="9"/>
      <c r="E654" s="293"/>
      <c r="F654" s="293"/>
      <c r="G654" s="9"/>
      <c r="H654" s="9"/>
      <c r="I654" s="9"/>
      <c r="J654" s="9"/>
      <c r="K654" s="9"/>
      <c r="L654" s="9"/>
      <c r="M654" s="9"/>
      <c r="N654" s="9"/>
      <c r="O654" s="8"/>
      <c r="P654" s="8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3.5" customHeight="1">
      <c r="A655" s="9"/>
      <c r="B655" s="9"/>
      <c r="C655" s="9"/>
      <c r="D655" s="9"/>
      <c r="E655" s="293"/>
      <c r="F655" s="293"/>
      <c r="G655" s="9"/>
      <c r="H655" s="9"/>
      <c r="I655" s="9"/>
      <c r="J655" s="9"/>
      <c r="K655" s="9"/>
      <c r="L655" s="9"/>
      <c r="M655" s="9"/>
      <c r="N655" s="9"/>
      <c r="O655" s="8"/>
      <c r="P655" s="8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3.5" customHeight="1">
      <c r="A656" s="9"/>
      <c r="B656" s="9"/>
      <c r="C656" s="9"/>
      <c r="D656" s="9"/>
      <c r="E656" s="293"/>
      <c r="F656" s="293"/>
      <c r="G656" s="9"/>
      <c r="H656" s="9"/>
      <c r="I656" s="9"/>
      <c r="J656" s="9"/>
      <c r="K656" s="9"/>
      <c r="L656" s="9"/>
      <c r="M656" s="9"/>
      <c r="N656" s="9"/>
      <c r="O656" s="8"/>
      <c r="P656" s="8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3.5" customHeight="1">
      <c r="A657" s="9"/>
      <c r="B657" s="9"/>
      <c r="C657" s="9"/>
      <c r="D657" s="9"/>
      <c r="E657" s="293"/>
      <c r="F657" s="293"/>
      <c r="G657" s="9"/>
      <c r="H657" s="9"/>
      <c r="I657" s="9"/>
      <c r="J657" s="9"/>
      <c r="K657" s="9"/>
      <c r="L657" s="9"/>
      <c r="M657" s="9"/>
      <c r="N657" s="9"/>
      <c r="O657" s="8"/>
      <c r="P657" s="8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3.5" customHeight="1">
      <c r="A658" s="9"/>
      <c r="B658" s="9"/>
      <c r="C658" s="9"/>
      <c r="D658" s="9"/>
      <c r="E658" s="293"/>
      <c r="F658" s="293"/>
      <c r="G658" s="9"/>
      <c r="H658" s="9"/>
      <c r="I658" s="9"/>
      <c r="J658" s="9"/>
      <c r="K658" s="9"/>
      <c r="L658" s="9"/>
      <c r="M658" s="9"/>
      <c r="N658" s="9"/>
      <c r="O658" s="8"/>
      <c r="P658" s="8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3.5" customHeight="1">
      <c r="A659" s="9"/>
      <c r="B659" s="9"/>
      <c r="C659" s="9"/>
      <c r="D659" s="9"/>
      <c r="E659" s="293"/>
      <c r="F659" s="293"/>
      <c r="G659" s="9"/>
      <c r="H659" s="9"/>
      <c r="I659" s="9"/>
      <c r="J659" s="9"/>
      <c r="K659" s="9"/>
      <c r="L659" s="9"/>
      <c r="M659" s="9"/>
      <c r="N659" s="9"/>
      <c r="O659" s="8"/>
      <c r="P659" s="8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3.5" customHeight="1">
      <c r="A660" s="9"/>
      <c r="B660" s="9"/>
      <c r="C660" s="9"/>
      <c r="D660" s="9"/>
      <c r="E660" s="293"/>
      <c r="F660" s="293"/>
      <c r="G660" s="9"/>
      <c r="H660" s="9"/>
      <c r="I660" s="9"/>
      <c r="J660" s="9"/>
      <c r="K660" s="9"/>
      <c r="L660" s="9"/>
      <c r="M660" s="9"/>
      <c r="N660" s="9"/>
      <c r="O660" s="8"/>
      <c r="P660" s="8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3.5" customHeight="1">
      <c r="A661" s="9"/>
      <c r="B661" s="9"/>
      <c r="C661" s="9"/>
      <c r="D661" s="9"/>
      <c r="E661" s="293"/>
      <c r="F661" s="293"/>
      <c r="G661" s="9"/>
      <c r="H661" s="9"/>
      <c r="I661" s="9"/>
      <c r="J661" s="9"/>
      <c r="K661" s="9"/>
      <c r="L661" s="9"/>
      <c r="M661" s="9"/>
      <c r="N661" s="9"/>
      <c r="O661" s="8"/>
      <c r="P661" s="8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3.5" customHeight="1">
      <c r="A662" s="9"/>
      <c r="B662" s="9"/>
      <c r="C662" s="9"/>
      <c r="D662" s="9"/>
      <c r="E662" s="293"/>
      <c r="F662" s="293"/>
      <c r="G662" s="9"/>
      <c r="H662" s="9"/>
      <c r="I662" s="9"/>
      <c r="J662" s="9"/>
      <c r="K662" s="9"/>
      <c r="L662" s="9"/>
      <c r="M662" s="9"/>
      <c r="N662" s="9"/>
      <c r="O662" s="8"/>
      <c r="P662" s="8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3.5" customHeight="1">
      <c r="A663" s="9"/>
      <c r="B663" s="9"/>
      <c r="C663" s="9"/>
      <c r="D663" s="9"/>
      <c r="E663" s="293"/>
      <c r="F663" s="293"/>
      <c r="G663" s="9"/>
      <c r="H663" s="9"/>
      <c r="I663" s="9"/>
      <c r="J663" s="9"/>
      <c r="K663" s="9"/>
      <c r="L663" s="9"/>
      <c r="M663" s="9"/>
      <c r="N663" s="9"/>
      <c r="O663" s="8"/>
      <c r="P663" s="8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3.5" customHeight="1">
      <c r="A664" s="9"/>
      <c r="B664" s="9"/>
      <c r="C664" s="9"/>
      <c r="D664" s="9"/>
      <c r="E664" s="293"/>
      <c r="F664" s="293"/>
      <c r="G664" s="9"/>
      <c r="H664" s="9"/>
      <c r="I664" s="9"/>
      <c r="J664" s="9"/>
      <c r="K664" s="9"/>
      <c r="L664" s="9"/>
      <c r="M664" s="9"/>
      <c r="N664" s="9"/>
      <c r="O664" s="8"/>
      <c r="P664" s="8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3.5" customHeight="1">
      <c r="A665" s="9"/>
      <c r="B665" s="9"/>
      <c r="C665" s="9"/>
      <c r="D665" s="9"/>
      <c r="E665" s="293"/>
      <c r="F665" s="293"/>
      <c r="G665" s="9"/>
      <c r="H665" s="9"/>
      <c r="I665" s="9"/>
      <c r="J665" s="9"/>
      <c r="K665" s="9"/>
      <c r="L665" s="9"/>
      <c r="M665" s="9"/>
      <c r="N665" s="9"/>
      <c r="O665" s="8"/>
      <c r="P665" s="8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3.5" customHeight="1">
      <c r="A666" s="9"/>
      <c r="B666" s="9"/>
      <c r="C666" s="9"/>
      <c r="D666" s="9"/>
      <c r="E666" s="293"/>
      <c r="F666" s="293"/>
      <c r="G666" s="9"/>
      <c r="H666" s="9"/>
      <c r="I666" s="9"/>
      <c r="J666" s="9"/>
      <c r="K666" s="9"/>
      <c r="L666" s="9"/>
      <c r="M666" s="9"/>
      <c r="N666" s="9"/>
      <c r="O666" s="8"/>
      <c r="P666" s="8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3.5" customHeight="1">
      <c r="A667" s="9"/>
      <c r="B667" s="9"/>
      <c r="C667" s="9"/>
      <c r="D667" s="9"/>
      <c r="E667" s="293"/>
      <c r="F667" s="293"/>
      <c r="G667" s="9"/>
      <c r="H667" s="9"/>
      <c r="I667" s="9"/>
      <c r="J667" s="9"/>
      <c r="K667" s="9"/>
      <c r="L667" s="9"/>
      <c r="M667" s="9"/>
      <c r="N667" s="9"/>
      <c r="O667" s="8"/>
      <c r="P667" s="8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3.5" customHeight="1">
      <c r="A668" s="9"/>
      <c r="B668" s="9"/>
      <c r="C668" s="9"/>
      <c r="D668" s="9"/>
      <c r="E668" s="293"/>
      <c r="F668" s="293"/>
      <c r="G668" s="9"/>
      <c r="H668" s="9"/>
      <c r="I668" s="9"/>
      <c r="J668" s="9"/>
      <c r="K668" s="9"/>
      <c r="L668" s="9"/>
      <c r="M668" s="9"/>
      <c r="N668" s="9"/>
      <c r="O668" s="8"/>
      <c r="P668" s="8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3.5" customHeight="1">
      <c r="A669" s="9"/>
      <c r="B669" s="9"/>
      <c r="C669" s="9"/>
      <c r="D669" s="9"/>
      <c r="E669" s="293"/>
      <c r="F669" s="293"/>
      <c r="G669" s="9"/>
      <c r="H669" s="9"/>
      <c r="I669" s="9"/>
      <c r="J669" s="9"/>
      <c r="K669" s="9"/>
      <c r="L669" s="9"/>
      <c r="M669" s="9"/>
      <c r="N669" s="9"/>
      <c r="O669" s="8"/>
      <c r="P669" s="8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3.5" customHeight="1">
      <c r="A670" s="9"/>
      <c r="B670" s="9"/>
      <c r="C670" s="9"/>
      <c r="D670" s="9"/>
      <c r="E670" s="293"/>
      <c r="F670" s="293"/>
      <c r="G670" s="9"/>
      <c r="H670" s="9"/>
      <c r="I670" s="9"/>
      <c r="J670" s="9"/>
      <c r="K670" s="9"/>
      <c r="L670" s="9"/>
      <c r="M670" s="9"/>
      <c r="N670" s="9"/>
      <c r="O670" s="8"/>
      <c r="P670" s="8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3.5" customHeight="1">
      <c r="A671" s="9"/>
      <c r="B671" s="9"/>
      <c r="C671" s="9"/>
      <c r="D671" s="9"/>
      <c r="E671" s="293"/>
      <c r="F671" s="293"/>
      <c r="G671" s="9"/>
      <c r="H671" s="9"/>
      <c r="I671" s="9"/>
      <c r="J671" s="9"/>
      <c r="K671" s="9"/>
      <c r="L671" s="9"/>
      <c r="M671" s="9"/>
      <c r="N671" s="9"/>
      <c r="O671" s="8"/>
      <c r="P671" s="8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3.5" customHeight="1">
      <c r="A672" s="9"/>
      <c r="B672" s="9"/>
      <c r="C672" s="9"/>
      <c r="D672" s="9"/>
      <c r="E672" s="293"/>
      <c r="F672" s="293"/>
      <c r="G672" s="9"/>
      <c r="H672" s="9"/>
      <c r="I672" s="9"/>
      <c r="J672" s="9"/>
      <c r="K672" s="9"/>
      <c r="L672" s="9"/>
      <c r="M672" s="9"/>
      <c r="N672" s="9"/>
      <c r="O672" s="8"/>
      <c r="P672" s="8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3.5" customHeight="1">
      <c r="A673" s="9"/>
      <c r="B673" s="9"/>
      <c r="C673" s="9"/>
      <c r="D673" s="9"/>
      <c r="E673" s="293"/>
      <c r="F673" s="293"/>
      <c r="G673" s="9"/>
      <c r="H673" s="9"/>
      <c r="I673" s="9"/>
      <c r="J673" s="9"/>
      <c r="K673" s="9"/>
      <c r="L673" s="9"/>
      <c r="M673" s="9"/>
      <c r="N673" s="9"/>
      <c r="O673" s="8"/>
      <c r="P673" s="8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3.5" customHeight="1">
      <c r="A674" s="9"/>
      <c r="B674" s="9"/>
      <c r="C674" s="9"/>
      <c r="D674" s="9"/>
      <c r="E674" s="293"/>
      <c r="F674" s="293"/>
      <c r="G674" s="9"/>
      <c r="H674" s="9"/>
      <c r="I674" s="9"/>
      <c r="J674" s="9"/>
      <c r="K674" s="9"/>
      <c r="L674" s="9"/>
      <c r="M674" s="9"/>
      <c r="N674" s="9"/>
      <c r="O674" s="8"/>
      <c r="P674" s="8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3.5" customHeight="1">
      <c r="A675" s="9"/>
      <c r="B675" s="9"/>
      <c r="C675" s="9"/>
      <c r="D675" s="9"/>
      <c r="E675" s="293"/>
      <c r="F675" s="293"/>
      <c r="G675" s="9"/>
      <c r="H675" s="9"/>
      <c r="I675" s="9"/>
      <c r="J675" s="9"/>
      <c r="K675" s="9"/>
      <c r="L675" s="9"/>
      <c r="M675" s="9"/>
      <c r="N675" s="9"/>
      <c r="O675" s="8"/>
      <c r="P675" s="8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3.5" customHeight="1">
      <c r="A676" s="9"/>
      <c r="B676" s="9"/>
      <c r="C676" s="9"/>
      <c r="D676" s="9"/>
      <c r="E676" s="293"/>
      <c r="F676" s="293"/>
      <c r="G676" s="9"/>
      <c r="H676" s="9"/>
      <c r="I676" s="9"/>
      <c r="J676" s="9"/>
      <c r="K676" s="9"/>
      <c r="L676" s="9"/>
      <c r="M676" s="9"/>
      <c r="N676" s="9"/>
      <c r="O676" s="8"/>
      <c r="P676" s="8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3.5" customHeight="1">
      <c r="A677" s="9"/>
      <c r="B677" s="9"/>
      <c r="C677" s="9"/>
      <c r="D677" s="9"/>
      <c r="E677" s="293"/>
      <c r="F677" s="293"/>
      <c r="G677" s="9"/>
      <c r="H677" s="9"/>
      <c r="I677" s="9"/>
      <c r="J677" s="9"/>
      <c r="K677" s="9"/>
      <c r="L677" s="9"/>
      <c r="M677" s="9"/>
      <c r="N677" s="9"/>
      <c r="O677" s="8"/>
      <c r="P677" s="8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3.5" customHeight="1">
      <c r="A678" s="9"/>
      <c r="B678" s="9"/>
      <c r="C678" s="9"/>
      <c r="D678" s="9"/>
      <c r="E678" s="293"/>
      <c r="F678" s="293"/>
      <c r="G678" s="9"/>
      <c r="H678" s="9"/>
      <c r="I678" s="9"/>
      <c r="J678" s="9"/>
      <c r="K678" s="9"/>
      <c r="L678" s="9"/>
      <c r="M678" s="9"/>
      <c r="N678" s="9"/>
      <c r="O678" s="8"/>
      <c r="P678" s="8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3.5" customHeight="1">
      <c r="A679" s="9"/>
      <c r="B679" s="9"/>
      <c r="C679" s="9"/>
      <c r="D679" s="9"/>
      <c r="E679" s="293"/>
      <c r="F679" s="293"/>
      <c r="G679" s="9"/>
      <c r="H679" s="9"/>
      <c r="I679" s="9"/>
      <c r="J679" s="9"/>
      <c r="K679" s="9"/>
      <c r="L679" s="9"/>
      <c r="M679" s="9"/>
      <c r="N679" s="9"/>
      <c r="O679" s="8"/>
      <c r="P679" s="8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3.5" customHeight="1">
      <c r="A680" s="9"/>
      <c r="B680" s="9"/>
      <c r="C680" s="9"/>
      <c r="D680" s="9"/>
      <c r="E680" s="293"/>
      <c r="F680" s="293"/>
      <c r="G680" s="9"/>
      <c r="H680" s="9"/>
      <c r="I680" s="9"/>
      <c r="J680" s="9"/>
      <c r="K680" s="9"/>
      <c r="L680" s="9"/>
      <c r="M680" s="9"/>
      <c r="N680" s="9"/>
      <c r="O680" s="8"/>
      <c r="P680" s="8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3.5" customHeight="1">
      <c r="A681" s="9"/>
      <c r="B681" s="9"/>
      <c r="C681" s="9"/>
      <c r="D681" s="9"/>
      <c r="E681" s="293"/>
      <c r="F681" s="293"/>
      <c r="G681" s="9"/>
      <c r="H681" s="9"/>
      <c r="I681" s="9"/>
      <c r="J681" s="9"/>
      <c r="K681" s="9"/>
      <c r="L681" s="9"/>
      <c r="M681" s="9"/>
      <c r="N681" s="9"/>
      <c r="O681" s="8"/>
      <c r="P681" s="8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3.5" customHeight="1">
      <c r="A682" s="9"/>
      <c r="B682" s="9"/>
      <c r="C682" s="9"/>
      <c r="D682" s="9"/>
      <c r="E682" s="293"/>
      <c r="F682" s="293"/>
      <c r="G682" s="9"/>
      <c r="H682" s="9"/>
      <c r="I682" s="9"/>
      <c r="J682" s="9"/>
      <c r="K682" s="9"/>
      <c r="L682" s="9"/>
      <c r="M682" s="9"/>
      <c r="N682" s="9"/>
      <c r="O682" s="8"/>
      <c r="P682" s="8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3.5" customHeight="1">
      <c r="A683" s="9"/>
      <c r="B683" s="9"/>
      <c r="C683" s="9"/>
      <c r="D683" s="9"/>
      <c r="E683" s="293"/>
      <c r="F683" s="293"/>
      <c r="G683" s="9"/>
      <c r="H683" s="9"/>
      <c r="I683" s="9"/>
      <c r="J683" s="9"/>
      <c r="K683" s="9"/>
      <c r="L683" s="9"/>
      <c r="M683" s="9"/>
      <c r="N683" s="9"/>
      <c r="O683" s="8"/>
      <c r="P683" s="8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3.5" customHeight="1">
      <c r="A684" s="9"/>
      <c r="B684" s="9"/>
      <c r="C684" s="9"/>
      <c r="D684" s="9"/>
      <c r="E684" s="293"/>
      <c r="F684" s="293"/>
      <c r="G684" s="9"/>
      <c r="H684" s="9"/>
      <c r="I684" s="9"/>
      <c r="J684" s="9"/>
      <c r="K684" s="9"/>
      <c r="L684" s="9"/>
      <c r="M684" s="9"/>
      <c r="N684" s="9"/>
      <c r="O684" s="8"/>
      <c r="P684" s="8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3.5" customHeight="1">
      <c r="A685" s="9"/>
      <c r="B685" s="9"/>
      <c r="C685" s="9"/>
      <c r="D685" s="9"/>
      <c r="E685" s="293"/>
      <c r="F685" s="293"/>
      <c r="G685" s="9"/>
      <c r="H685" s="9"/>
      <c r="I685" s="9"/>
      <c r="J685" s="9"/>
      <c r="K685" s="9"/>
      <c r="L685" s="9"/>
      <c r="M685" s="9"/>
      <c r="N685" s="9"/>
      <c r="O685" s="8"/>
      <c r="P685" s="8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3.5" customHeight="1">
      <c r="A686" s="9"/>
      <c r="B686" s="9"/>
      <c r="C686" s="9"/>
      <c r="D686" s="9"/>
      <c r="E686" s="293"/>
      <c r="F686" s="293"/>
      <c r="G686" s="9"/>
      <c r="H686" s="9"/>
      <c r="I686" s="9"/>
      <c r="J686" s="9"/>
      <c r="K686" s="9"/>
      <c r="L686" s="9"/>
      <c r="M686" s="9"/>
      <c r="N686" s="9"/>
      <c r="O686" s="8"/>
      <c r="P686" s="8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3.5" customHeight="1">
      <c r="A687" s="9"/>
      <c r="B687" s="9"/>
      <c r="C687" s="9"/>
      <c r="D687" s="9"/>
      <c r="E687" s="293"/>
      <c r="F687" s="293"/>
      <c r="G687" s="9"/>
      <c r="H687" s="9"/>
      <c r="I687" s="9"/>
      <c r="J687" s="9"/>
      <c r="K687" s="9"/>
      <c r="L687" s="9"/>
      <c r="M687" s="9"/>
      <c r="N687" s="9"/>
      <c r="O687" s="8"/>
      <c r="P687" s="8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3.5" customHeight="1">
      <c r="A688" s="9"/>
      <c r="B688" s="9"/>
      <c r="C688" s="9"/>
      <c r="D688" s="9"/>
      <c r="E688" s="293"/>
      <c r="F688" s="293"/>
      <c r="G688" s="9"/>
      <c r="H688" s="9"/>
      <c r="I688" s="9"/>
      <c r="J688" s="9"/>
      <c r="K688" s="9"/>
      <c r="L688" s="9"/>
      <c r="M688" s="9"/>
      <c r="N688" s="9"/>
      <c r="O688" s="8"/>
      <c r="P688" s="8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3.5" customHeight="1">
      <c r="A689" s="9"/>
      <c r="B689" s="9"/>
      <c r="C689" s="9"/>
      <c r="D689" s="9"/>
      <c r="E689" s="293"/>
      <c r="F689" s="293"/>
      <c r="G689" s="9"/>
      <c r="H689" s="9"/>
      <c r="I689" s="9"/>
      <c r="J689" s="9"/>
      <c r="K689" s="9"/>
      <c r="L689" s="9"/>
      <c r="M689" s="9"/>
      <c r="N689" s="9"/>
      <c r="O689" s="8"/>
      <c r="P689" s="8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3.5" customHeight="1">
      <c r="A690" s="9"/>
      <c r="B690" s="9"/>
      <c r="C690" s="9"/>
      <c r="D690" s="9"/>
      <c r="E690" s="293"/>
      <c r="F690" s="293"/>
      <c r="G690" s="9"/>
      <c r="H690" s="9"/>
      <c r="I690" s="9"/>
      <c r="J690" s="9"/>
      <c r="K690" s="9"/>
      <c r="L690" s="9"/>
      <c r="M690" s="9"/>
      <c r="N690" s="9"/>
      <c r="O690" s="8"/>
      <c r="P690" s="8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3.5" customHeight="1">
      <c r="A691" s="9"/>
      <c r="B691" s="9"/>
      <c r="C691" s="9"/>
      <c r="D691" s="9"/>
      <c r="E691" s="293"/>
      <c r="F691" s="293"/>
      <c r="G691" s="9"/>
      <c r="H691" s="9"/>
      <c r="I691" s="9"/>
      <c r="J691" s="9"/>
      <c r="K691" s="9"/>
      <c r="L691" s="9"/>
      <c r="M691" s="9"/>
      <c r="N691" s="9"/>
      <c r="O691" s="8"/>
      <c r="P691" s="8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3.5" customHeight="1">
      <c r="A692" s="9"/>
      <c r="B692" s="9"/>
      <c r="C692" s="9"/>
      <c r="D692" s="9"/>
      <c r="E692" s="293"/>
      <c r="F692" s="293"/>
      <c r="G692" s="9"/>
      <c r="H692" s="9"/>
      <c r="I692" s="9"/>
      <c r="J692" s="9"/>
      <c r="K692" s="9"/>
      <c r="L692" s="9"/>
      <c r="M692" s="9"/>
      <c r="N692" s="9"/>
      <c r="O692" s="8"/>
      <c r="P692" s="8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3.5" customHeight="1">
      <c r="A693" s="9"/>
      <c r="B693" s="9"/>
      <c r="C693" s="9"/>
      <c r="D693" s="9"/>
      <c r="E693" s="293"/>
      <c r="F693" s="293"/>
      <c r="G693" s="9"/>
      <c r="H693" s="9"/>
      <c r="I693" s="9"/>
      <c r="J693" s="9"/>
      <c r="K693" s="9"/>
      <c r="L693" s="9"/>
      <c r="M693" s="9"/>
      <c r="N693" s="9"/>
      <c r="O693" s="8"/>
      <c r="P693" s="8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3.5" customHeight="1">
      <c r="A694" s="9"/>
      <c r="B694" s="9"/>
      <c r="C694" s="9"/>
      <c r="D694" s="9"/>
      <c r="E694" s="293"/>
      <c r="F694" s="293"/>
      <c r="G694" s="9"/>
      <c r="H694" s="9"/>
      <c r="I694" s="9"/>
      <c r="J694" s="9"/>
      <c r="K694" s="9"/>
      <c r="L694" s="9"/>
      <c r="M694" s="9"/>
      <c r="N694" s="9"/>
      <c r="O694" s="8"/>
      <c r="P694" s="8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3.5" customHeight="1">
      <c r="A695" s="9"/>
      <c r="B695" s="9"/>
      <c r="C695" s="9"/>
      <c r="D695" s="9"/>
      <c r="E695" s="293"/>
      <c r="F695" s="293"/>
      <c r="G695" s="9"/>
      <c r="H695" s="9"/>
      <c r="I695" s="9"/>
      <c r="J695" s="9"/>
      <c r="K695" s="9"/>
      <c r="L695" s="9"/>
      <c r="M695" s="9"/>
      <c r="N695" s="9"/>
      <c r="O695" s="8"/>
      <c r="P695" s="8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3.5" customHeight="1">
      <c r="A696" s="9"/>
      <c r="B696" s="9"/>
      <c r="C696" s="9"/>
      <c r="D696" s="9"/>
      <c r="E696" s="293"/>
      <c r="F696" s="293"/>
      <c r="G696" s="9"/>
      <c r="H696" s="9"/>
      <c r="I696" s="9"/>
      <c r="J696" s="9"/>
      <c r="K696" s="9"/>
      <c r="L696" s="9"/>
      <c r="M696" s="9"/>
      <c r="N696" s="9"/>
      <c r="O696" s="8"/>
      <c r="P696" s="8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3.5" customHeight="1">
      <c r="A697" s="9"/>
      <c r="B697" s="9"/>
      <c r="C697" s="9"/>
      <c r="D697" s="9"/>
      <c r="E697" s="293"/>
      <c r="F697" s="293"/>
      <c r="G697" s="9"/>
      <c r="H697" s="9"/>
      <c r="I697" s="9"/>
      <c r="J697" s="9"/>
      <c r="K697" s="9"/>
      <c r="L697" s="9"/>
      <c r="M697" s="9"/>
      <c r="N697" s="9"/>
      <c r="O697" s="8"/>
      <c r="P697" s="8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3.5" customHeight="1">
      <c r="A698" s="9"/>
      <c r="B698" s="9"/>
      <c r="C698" s="9"/>
      <c r="D698" s="9"/>
      <c r="E698" s="293"/>
      <c r="F698" s="293"/>
      <c r="G698" s="9"/>
      <c r="H698" s="9"/>
      <c r="I698" s="9"/>
      <c r="J698" s="9"/>
      <c r="K698" s="9"/>
      <c r="L698" s="9"/>
      <c r="M698" s="9"/>
      <c r="N698" s="9"/>
      <c r="O698" s="8"/>
      <c r="P698" s="8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3.5" customHeight="1">
      <c r="A699" s="9"/>
      <c r="B699" s="9"/>
      <c r="C699" s="9"/>
      <c r="D699" s="9"/>
      <c r="E699" s="293"/>
      <c r="F699" s="293"/>
      <c r="G699" s="9"/>
      <c r="H699" s="9"/>
      <c r="I699" s="9"/>
      <c r="J699" s="9"/>
      <c r="K699" s="9"/>
      <c r="L699" s="9"/>
      <c r="M699" s="9"/>
      <c r="N699" s="9"/>
      <c r="O699" s="8"/>
      <c r="P699" s="8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3.5" customHeight="1">
      <c r="A700" s="9"/>
      <c r="B700" s="9"/>
      <c r="C700" s="9"/>
      <c r="D700" s="9"/>
      <c r="E700" s="293"/>
      <c r="F700" s="293"/>
      <c r="G700" s="9"/>
      <c r="H700" s="9"/>
      <c r="I700" s="9"/>
      <c r="J700" s="9"/>
      <c r="K700" s="9"/>
      <c r="L700" s="9"/>
      <c r="M700" s="9"/>
      <c r="N700" s="9"/>
      <c r="O700" s="8"/>
      <c r="P700" s="8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3.5" customHeight="1">
      <c r="A701" s="9"/>
      <c r="B701" s="9"/>
      <c r="C701" s="9"/>
      <c r="D701" s="9"/>
      <c r="E701" s="293"/>
      <c r="F701" s="293"/>
      <c r="G701" s="9"/>
      <c r="H701" s="9"/>
      <c r="I701" s="9"/>
      <c r="J701" s="9"/>
      <c r="K701" s="9"/>
      <c r="L701" s="9"/>
      <c r="M701" s="9"/>
      <c r="N701" s="9"/>
      <c r="O701" s="8"/>
      <c r="P701" s="8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3.5" customHeight="1">
      <c r="A702" s="9"/>
      <c r="B702" s="9"/>
      <c r="C702" s="9"/>
      <c r="D702" s="9"/>
      <c r="E702" s="293"/>
      <c r="F702" s="293"/>
      <c r="G702" s="9"/>
      <c r="H702" s="9"/>
      <c r="I702" s="9"/>
      <c r="J702" s="9"/>
      <c r="K702" s="9"/>
      <c r="L702" s="9"/>
      <c r="M702" s="9"/>
      <c r="N702" s="9"/>
      <c r="O702" s="8"/>
      <c r="P702" s="8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3.5" customHeight="1">
      <c r="A703" s="9"/>
      <c r="B703" s="9"/>
      <c r="C703" s="9"/>
      <c r="D703" s="9"/>
      <c r="E703" s="293"/>
      <c r="F703" s="293"/>
      <c r="G703" s="9"/>
      <c r="H703" s="9"/>
      <c r="I703" s="9"/>
      <c r="J703" s="9"/>
      <c r="K703" s="9"/>
      <c r="L703" s="9"/>
      <c r="M703" s="9"/>
      <c r="N703" s="9"/>
      <c r="O703" s="8"/>
      <c r="P703" s="8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3.5" customHeight="1">
      <c r="A704" s="9"/>
      <c r="B704" s="9"/>
      <c r="C704" s="9"/>
      <c r="D704" s="9"/>
      <c r="E704" s="293"/>
      <c r="F704" s="293"/>
      <c r="G704" s="9"/>
      <c r="H704" s="9"/>
      <c r="I704" s="9"/>
      <c r="J704" s="9"/>
      <c r="K704" s="9"/>
      <c r="L704" s="9"/>
      <c r="M704" s="9"/>
      <c r="N704" s="9"/>
      <c r="O704" s="8"/>
      <c r="P704" s="8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3.5" customHeight="1">
      <c r="A705" s="9"/>
      <c r="B705" s="9"/>
      <c r="C705" s="9"/>
      <c r="D705" s="9"/>
      <c r="E705" s="293"/>
      <c r="F705" s="293"/>
      <c r="G705" s="9"/>
      <c r="H705" s="9"/>
      <c r="I705" s="9"/>
      <c r="J705" s="9"/>
      <c r="K705" s="9"/>
      <c r="L705" s="9"/>
      <c r="M705" s="9"/>
      <c r="N705" s="9"/>
      <c r="O705" s="8"/>
      <c r="P705" s="8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3.5" customHeight="1">
      <c r="A706" s="9"/>
      <c r="B706" s="9"/>
      <c r="C706" s="9"/>
      <c r="D706" s="9"/>
      <c r="E706" s="293"/>
      <c r="F706" s="293"/>
      <c r="G706" s="9"/>
      <c r="H706" s="9"/>
      <c r="I706" s="9"/>
      <c r="J706" s="9"/>
      <c r="K706" s="9"/>
      <c r="L706" s="9"/>
      <c r="M706" s="9"/>
      <c r="N706" s="9"/>
      <c r="O706" s="8"/>
      <c r="P706" s="8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3.5" customHeight="1">
      <c r="A707" s="9"/>
      <c r="B707" s="9"/>
      <c r="C707" s="9"/>
      <c r="D707" s="9"/>
      <c r="E707" s="293"/>
      <c r="F707" s="293"/>
      <c r="G707" s="9"/>
      <c r="H707" s="9"/>
      <c r="I707" s="9"/>
      <c r="J707" s="9"/>
      <c r="K707" s="9"/>
      <c r="L707" s="9"/>
      <c r="M707" s="9"/>
      <c r="N707" s="9"/>
      <c r="O707" s="8"/>
      <c r="P707" s="8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3.5" customHeight="1">
      <c r="A708" s="9"/>
      <c r="B708" s="9"/>
      <c r="C708" s="9"/>
      <c r="D708" s="9"/>
      <c r="E708" s="293"/>
      <c r="F708" s="293"/>
      <c r="G708" s="9"/>
      <c r="H708" s="9"/>
      <c r="I708" s="9"/>
      <c r="J708" s="9"/>
      <c r="K708" s="9"/>
      <c r="L708" s="9"/>
      <c r="M708" s="9"/>
      <c r="N708" s="9"/>
      <c r="O708" s="8"/>
      <c r="P708" s="8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3.5" customHeight="1">
      <c r="A709" s="9"/>
      <c r="B709" s="9"/>
      <c r="C709" s="9"/>
      <c r="D709" s="9"/>
      <c r="E709" s="293"/>
      <c r="F709" s="293"/>
      <c r="G709" s="9"/>
      <c r="H709" s="9"/>
      <c r="I709" s="9"/>
      <c r="J709" s="9"/>
      <c r="K709" s="9"/>
      <c r="L709" s="9"/>
      <c r="M709" s="9"/>
      <c r="N709" s="9"/>
      <c r="O709" s="8"/>
      <c r="P709" s="8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3.5" customHeight="1">
      <c r="A710" s="9"/>
      <c r="B710" s="9"/>
      <c r="C710" s="9"/>
      <c r="D710" s="9"/>
      <c r="E710" s="293"/>
      <c r="F710" s="293"/>
      <c r="G710" s="9"/>
      <c r="H710" s="9"/>
      <c r="I710" s="9"/>
      <c r="J710" s="9"/>
      <c r="K710" s="9"/>
      <c r="L710" s="9"/>
      <c r="M710" s="9"/>
      <c r="N710" s="9"/>
      <c r="O710" s="8"/>
      <c r="P710" s="8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3.5" customHeight="1">
      <c r="A711" s="9"/>
      <c r="B711" s="9"/>
      <c r="C711" s="9"/>
      <c r="D711" s="9"/>
      <c r="E711" s="293"/>
      <c r="F711" s="293"/>
      <c r="G711" s="9"/>
      <c r="H711" s="9"/>
      <c r="I711" s="9"/>
      <c r="J711" s="9"/>
      <c r="K711" s="9"/>
      <c r="L711" s="9"/>
      <c r="M711" s="9"/>
      <c r="N711" s="9"/>
      <c r="O711" s="8"/>
      <c r="P711" s="8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3.5" customHeight="1">
      <c r="A712" s="9"/>
      <c r="B712" s="9"/>
      <c r="C712" s="9"/>
      <c r="D712" s="9"/>
      <c r="E712" s="293"/>
      <c r="F712" s="293"/>
      <c r="G712" s="9"/>
      <c r="H712" s="9"/>
      <c r="I712" s="9"/>
      <c r="J712" s="9"/>
      <c r="K712" s="9"/>
      <c r="L712" s="9"/>
      <c r="M712" s="9"/>
      <c r="N712" s="9"/>
      <c r="O712" s="8"/>
      <c r="P712" s="8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3.5" customHeight="1">
      <c r="A713" s="9"/>
      <c r="B713" s="9"/>
      <c r="C713" s="9"/>
      <c r="D713" s="9"/>
      <c r="E713" s="293"/>
      <c r="F713" s="293"/>
      <c r="G713" s="9"/>
      <c r="H713" s="9"/>
      <c r="I713" s="9"/>
      <c r="J713" s="9"/>
      <c r="K713" s="9"/>
      <c r="L713" s="9"/>
      <c r="M713" s="9"/>
      <c r="N713" s="9"/>
      <c r="O713" s="8"/>
      <c r="P713" s="8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3.5" customHeight="1">
      <c r="A714" s="9"/>
      <c r="B714" s="9"/>
      <c r="C714" s="9"/>
      <c r="D714" s="9"/>
      <c r="E714" s="293"/>
      <c r="F714" s="293"/>
      <c r="G714" s="9"/>
      <c r="H714" s="9"/>
      <c r="I714" s="9"/>
      <c r="J714" s="9"/>
      <c r="K714" s="9"/>
      <c r="L714" s="9"/>
      <c r="M714" s="9"/>
      <c r="N714" s="9"/>
      <c r="O714" s="8"/>
      <c r="P714" s="8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3.5" customHeight="1">
      <c r="A715" s="9"/>
      <c r="B715" s="9"/>
      <c r="C715" s="9"/>
      <c r="D715" s="9"/>
      <c r="E715" s="293"/>
      <c r="F715" s="293"/>
      <c r="G715" s="9"/>
      <c r="H715" s="9"/>
      <c r="I715" s="9"/>
      <c r="J715" s="9"/>
      <c r="K715" s="9"/>
      <c r="L715" s="9"/>
      <c r="M715" s="9"/>
      <c r="N715" s="9"/>
      <c r="O715" s="8"/>
      <c r="P715" s="8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3.5" customHeight="1">
      <c r="A716" s="9"/>
      <c r="B716" s="9"/>
      <c r="C716" s="9"/>
      <c r="D716" s="9"/>
      <c r="E716" s="293"/>
      <c r="F716" s="293"/>
      <c r="G716" s="9"/>
      <c r="H716" s="9"/>
      <c r="I716" s="9"/>
      <c r="J716" s="9"/>
      <c r="K716" s="9"/>
      <c r="L716" s="9"/>
      <c r="M716" s="9"/>
      <c r="N716" s="9"/>
      <c r="O716" s="8"/>
      <c r="P716" s="8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3.5" customHeight="1">
      <c r="A717" s="9"/>
      <c r="B717" s="9"/>
      <c r="C717" s="9"/>
      <c r="D717" s="9"/>
      <c r="E717" s="293"/>
      <c r="F717" s="293"/>
      <c r="G717" s="9"/>
      <c r="H717" s="9"/>
      <c r="I717" s="9"/>
      <c r="J717" s="9"/>
      <c r="K717" s="9"/>
      <c r="L717" s="9"/>
      <c r="M717" s="9"/>
      <c r="N717" s="9"/>
      <c r="O717" s="8"/>
      <c r="P717" s="8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3.5" customHeight="1">
      <c r="A718" s="9"/>
      <c r="B718" s="9"/>
      <c r="C718" s="9"/>
      <c r="D718" s="9"/>
      <c r="E718" s="293"/>
      <c r="F718" s="293"/>
      <c r="G718" s="9"/>
      <c r="H718" s="9"/>
      <c r="I718" s="9"/>
      <c r="J718" s="9"/>
      <c r="K718" s="9"/>
      <c r="L718" s="9"/>
      <c r="M718" s="9"/>
      <c r="N718" s="9"/>
      <c r="O718" s="8"/>
      <c r="P718" s="8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3.5" customHeight="1">
      <c r="A719" s="9"/>
      <c r="B719" s="9"/>
      <c r="C719" s="9"/>
      <c r="D719" s="9"/>
      <c r="E719" s="293"/>
      <c r="F719" s="293"/>
      <c r="G719" s="9"/>
      <c r="H719" s="9"/>
      <c r="I719" s="9"/>
      <c r="J719" s="9"/>
      <c r="K719" s="9"/>
      <c r="L719" s="9"/>
      <c r="M719" s="9"/>
      <c r="N719" s="9"/>
      <c r="O719" s="8"/>
      <c r="P719" s="8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3.5" customHeight="1">
      <c r="A720" s="9"/>
      <c r="B720" s="9"/>
      <c r="C720" s="9"/>
      <c r="D720" s="9"/>
      <c r="E720" s="293"/>
      <c r="F720" s="293"/>
      <c r="G720" s="9"/>
      <c r="H720" s="9"/>
      <c r="I720" s="9"/>
      <c r="J720" s="9"/>
      <c r="K720" s="9"/>
      <c r="L720" s="9"/>
      <c r="M720" s="9"/>
      <c r="N720" s="9"/>
      <c r="O720" s="8"/>
      <c r="P720" s="8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3.5" customHeight="1">
      <c r="A721" s="9"/>
      <c r="B721" s="9"/>
      <c r="C721" s="9"/>
      <c r="D721" s="9"/>
      <c r="E721" s="293"/>
      <c r="F721" s="293"/>
      <c r="G721" s="9"/>
      <c r="H721" s="9"/>
      <c r="I721" s="9"/>
      <c r="J721" s="9"/>
      <c r="K721" s="9"/>
      <c r="L721" s="9"/>
      <c r="M721" s="9"/>
      <c r="N721" s="9"/>
      <c r="O721" s="8"/>
      <c r="P721" s="8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3.5" customHeight="1">
      <c r="A722" s="9"/>
      <c r="B722" s="9"/>
      <c r="C722" s="9"/>
      <c r="D722" s="9"/>
      <c r="E722" s="293"/>
      <c r="F722" s="293"/>
      <c r="G722" s="9"/>
      <c r="H722" s="9"/>
      <c r="I722" s="9"/>
      <c r="J722" s="9"/>
      <c r="K722" s="9"/>
      <c r="L722" s="9"/>
      <c r="M722" s="9"/>
      <c r="N722" s="9"/>
      <c r="O722" s="8"/>
      <c r="P722" s="8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3.5" customHeight="1">
      <c r="A723" s="9"/>
      <c r="B723" s="9"/>
      <c r="C723" s="9"/>
      <c r="D723" s="9"/>
      <c r="E723" s="293"/>
      <c r="F723" s="293"/>
      <c r="G723" s="9"/>
      <c r="H723" s="9"/>
      <c r="I723" s="9"/>
      <c r="J723" s="9"/>
      <c r="K723" s="9"/>
      <c r="L723" s="9"/>
      <c r="M723" s="9"/>
      <c r="N723" s="9"/>
      <c r="O723" s="8"/>
      <c r="P723" s="8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3.5" customHeight="1">
      <c r="A724" s="9"/>
      <c r="B724" s="9"/>
      <c r="C724" s="9"/>
      <c r="D724" s="9"/>
      <c r="E724" s="293"/>
      <c r="F724" s="293"/>
      <c r="G724" s="9"/>
      <c r="H724" s="9"/>
      <c r="I724" s="9"/>
      <c r="J724" s="9"/>
      <c r="K724" s="9"/>
      <c r="L724" s="9"/>
      <c r="M724" s="9"/>
      <c r="N724" s="9"/>
      <c r="O724" s="8"/>
      <c r="P724" s="8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3.5" customHeight="1">
      <c r="A725" s="9"/>
      <c r="B725" s="9"/>
      <c r="C725" s="9"/>
      <c r="D725" s="9"/>
      <c r="E725" s="293"/>
      <c r="F725" s="293"/>
      <c r="G725" s="9"/>
      <c r="H725" s="9"/>
      <c r="I725" s="9"/>
      <c r="J725" s="9"/>
      <c r="K725" s="9"/>
      <c r="L725" s="9"/>
      <c r="M725" s="9"/>
      <c r="N725" s="9"/>
      <c r="O725" s="8"/>
      <c r="P725" s="8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3.5" customHeight="1">
      <c r="A726" s="9"/>
      <c r="B726" s="9"/>
      <c r="C726" s="9"/>
      <c r="D726" s="9"/>
      <c r="E726" s="293"/>
      <c r="F726" s="293"/>
      <c r="G726" s="9"/>
      <c r="H726" s="9"/>
      <c r="I726" s="9"/>
      <c r="J726" s="9"/>
      <c r="K726" s="9"/>
      <c r="L726" s="9"/>
      <c r="M726" s="9"/>
      <c r="N726" s="9"/>
      <c r="O726" s="8"/>
      <c r="P726" s="8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3.5" customHeight="1">
      <c r="A727" s="9"/>
      <c r="B727" s="9"/>
      <c r="C727" s="9"/>
      <c r="D727" s="9"/>
      <c r="E727" s="293"/>
      <c r="F727" s="293"/>
      <c r="G727" s="9"/>
      <c r="H727" s="9"/>
      <c r="I727" s="9"/>
      <c r="J727" s="9"/>
      <c r="K727" s="9"/>
      <c r="L727" s="9"/>
      <c r="M727" s="9"/>
      <c r="N727" s="9"/>
      <c r="O727" s="8"/>
      <c r="P727" s="8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3.5" customHeight="1">
      <c r="A728" s="9"/>
      <c r="B728" s="9"/>
      <c r="C728" s="9"/>
      <c r="D728" s="9"/>
      <c r="E728" s="293"/>
      <c r="F728" s="293"/>
      <c r="G728" s="9"/>
      <c r="H728" s="9"/>
      <c r="I728" s="9"/>
      <c r="J728" s="9"/>
      <c r="K728" s="9"/>
      <c r="L728" s="9"/>
      <c r="M728" s="9"/>
      <c r="N728" s="9"/>
      <c r="O728" s="8"/>
      <c r="P728" s="8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3.5" customHeight="1">
      <c r="A729" s="9"/>
      <c r="B729" s="9"/>
      <c r="C729" s="9"/>
      <c r="D729" s="9"/>
      <c r="E729" s="293"/>
      <c r="F729" s="293"/>
      <c r="G729" s="9"/>
      <c r="H729" s="9"/>
      <c r="I729" s="9"/>
      <c r="J729" s="9"/>
      <c r="K729" s="9"/>
      <c r="L729" s="9"/>
      <c r="M729" s="9"/>
      <c r="N729" s="9"/>
      <c r="O729" s="8"/>
      <c r="P729" s="8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3.5" customHeight="1">
      <c r="A730" s="9"/>
      <c r="B730" s="9"/>
      <c r="C730" s="9"/>
      <c r="D730" s="9"/>
      <c r="E730" s="293"/>
      <c r="F730" s="293"/>
      <c r="G730" s="9"/>
      <c r="H730" s="9"/>
      <c r="I730" s="9"/>
      <c r="J730" s="9"/>
      <c r="K730" s="9"/>
      <c r="L730" s="9"/>
      <c r="M730" s="9"/>
      <c r="N730" s="9"/>
      <c r="O730" s="8"/>
      <c r="P730" s="8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3.5" customHeight="1">
      <c r="A731" s="9"/>
      <c r="B731" s="9"/>
      <c r="C731" s="9"/>
      <c r="D731" s="9"/>
      <c r="E731" s="293"/>
      <c r="F731" s="293"/>
      <c r="G731" s="9"/>
      <c r="H731" s="9"/>
      <c r="I731" s="9"/>
      <c r="J731" s="9"/>
      <c r="K731" s="9"/>
      <c r="L731" s="9"/>
      <c r="M731" s="9"/>
      <c r="N731" s="9"/>
      <c r="O731" s="8"/>
      <c r="P731" s="8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3.5" customHeight="1">
      <c r="A732" s="9"/>
      <c r="B732" s="9"/>
      <c r="C732" s="9"/>
      <c r="D732" s="9"/>
      <c r="E732" s="293"/>
      <c r="F732" s="293"/>
      <c r="G732" s="9"/>
      <c r="H732" s="9"/>
      <c r="I732" s="9"/>
      <c r="J732" s="9"/>
      <c r="K732" s="9"/>
      <c r="L732" s="9"/>
      <c r="M732" s="9"/>
      <c r="N732" s="9"/>
      <c r="O732" s="8"/>
      <c r="P732" s="8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3.5" customHeight="1">
      <c r="A733" s="9"/>
      <c r="B733" s="9"/>
      <c r="C733" s="9"/>
      <c r="D733" s="9"/>
      <c r="E733" s="293"/>
      <c r="F733" s="293"/>
      <c r="G733" s="9"/>
      <c r="H733" s="9"/>
      <c r="I733" s="9"/>
      <c r="J733" s="9"/>
      <c r="K733" s="9"/>
      <c r="L733" s="9"/>
      <c r="M733" s="9"/>
      <c r="N733" s="9"/>
      <c r="O733" s="8"/>
      <c r="P733" s="8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3.5" customHeight="1">
      <c r="A734" s="9"/>
      <c r="B734" s="9"/>
      <c r="C734" s="9"/>
      <c r="D734" s="9"/>
      <c r="E734" s="293"/>
      <c r="F734" s="293"/>
      <c r="G734" s="9"/>
      <c r="H734" s="9"/>
      <c r="I734" s="9"/>
      <c r="J734" s="9"/>
      <c r="K734" s="9"/>
      <c r="L734" s="9"/>
      <c r="M734" s="9"/>
      <c r="N734" s="9"/>
      <c r="O734" s="8"/>
      <c r="P734" s="8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3.5" customHeight="1">
      <c r="A735" s="9"/>
      <c r="B735" s="9"/>
      <c r="C735" s="9"/>
      <c r="D735" s="9"/>
      <c r="E735" s="293"/>
      <c r="F735" s="293"/>
      <c r="G735" s="9"/>
      <c r="H735" s="9"/>
      <c r="I735" s="9"/>
      <c r="J735" s="9"/>
      <c r="K735" s="9"/>
      <c r="L735" s="9"/>
      <c r="M735" s="9"/>
      <c r="N735" s="9"/>
      <c r="O735" s="8"/>
      <c r="P735" s="8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3.5" customHeight="1">
      <c r="A736" s="9"/>
      <c r="B736" s="9"/>
      <c r="C736" s="9"/>
      <c r="D736" s="9"/>
      <c r="E736" s="293"/>
      <c r="F736" s="293"/>
      <c r="G736" s="9"/>
      <c r="H736" s="9"/>
      <c r="I736" s="9"/>
      <c r="J736" s="9"/>
      <c r="K736" s="9"/>
      <c r="L736" s="9"/>
      <c r="M736" s="9"/>
      <c r="N736" s="9"/>
      <c r="O736" s="8"/>
      <c r="P736" s="8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3.5" customHeight="1">
      <c r="A737" s="9"/>
      <c r="B737" s="9"/>
      <c r="C737" s="9"/>
      <c r="D737" s="9"/>
      <c r="E737" s="293"/>
      <c r="F737" s="293"/>
      <c r="G737" s="9"/>
      <c r="H737" s="9"/>
      <c r="I737" s="9"/>
      <c r="J737" s="9"/>
      <c r="K737" s="9"/>
      <c r="L737" s="9"/>
      <c r="M737" s="9"/>
      <c r="N737" s="9"/>
      <c r="O737" s="8"/>
      <c r="P737" s="8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3.5" customHeight="1">
      <c r="A738" s="9"/>
      <c r="B738" s="9"/>
      <c r="C738" s="9"/>
      <c r="D738" s="9"/>
      <c r="E738" s="293"/>
      <c r="F738" s="293"/>
      <c r="G738" s="9"/>
      <c r="H738" s="9"/>
      <c r="I738" s="9"/>
      <c r="J738" s="9"/>
      <c r="K738" s="9"/>
      <c r="L738" s="9"/>
      <c r="M738" s="9"/>
      <c r="N738" s="9"/>
      <c r="O738" s="8"/>
      <c r="P738" s="8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3.5" customHeight="1">
      <c r="A739" s="9"/>
      <c r="B739" s="9"/>
      <c r="C739" s="9"/>
      <c r="D739" s="9"/>
      <c r="E739" s="293"/>
      <c r="F739" s="293"/>
      <c r="G739" s="9"/>
      <c r="H739" s="9"/>
      <c r="I739" s="9"/>
      <c r="J739" s="9"/>
      <c r="K739" s="9"/>
      <c r="L739" s="9"/>
      <c r="M739" s="9"/>
      <c r="N739" s="9"/>
      <c r="O739" s="8"/>
      <c r="P739" s="8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3.5" customHeight="1">
      <c r="A740" s="9"/>
      <c r="B740" s="9"/>
      <c r="C740" s="9"/>
      <c r="D740" s="9"/>
      <c r="E740" s="293"/>
      <c r="F740" s="293"/>
      <c r="G740" s="9"/>
      <c r="H740" s="9"/>
      <c r="I740" s="9"/>
      <c r="J740" s="9"/>
      <c r="K740" s="9"/>
      <c r="L740" s="9"/>
      <c r="M740" s="9"/>
      <c r="N740" s="9"/>
      <c r="O740" s="8"/>
      <c r="P740" s="8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3.5" customHeight="1">
      <c r="A741" s="9"/>
      <c r="B741" s="9"/>
      <c r="C741" s="9"/>
      <c r="D741" s="9"/>
      <c r="E741" s="293"/>
      <c r="F741" s="293"/>
      <c r="G741" s="9"/>
      <c r="H741" s="9"/>
      <c r="I741" s="9"/>
      <c r="J741" s="9"/>
      <c r="K741" s="9"/>
      <c r="L741" s="9"/>
      <c r="M741" s="9"/>
      <c r="N741" s="9"/>
      <c r="O741" s="8"/>
      <c r="P741" s="8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3.5" customHeight="1">
      <c r="A742" s="9"/>
      <c r="B742" s="9"/>
      <c r="C742" s="9"/>
      <c r="D742" s="9"/>
      <c r="E742" s="293"/>
      <c r="F742" s="293"/>
      <c r="G742" s="9"/>
      <c r="H742" s="9"/>
      <c r="I742" s="9"/>
      <c r="J742" s="9"/>
      <c r="K742" s="9"/>
      <c r="L742" s="9"/>
      <c r="M742" s="9"/>
      <c r="N742" s="9"/>
      <c r="O742" s="8"/>
      <c r="P742" s="8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3.5" customHeight="1">
      <c r="A743" s="9"/>
      <c r="B743" s="9"/>
      <c r="C743" s="9"/>
      <c r="D743" s="9"/>
      <c r="E743" s="293"/>
      <c r="F743" s="293"/>
      <c r="G743" s="9"/>
      <c r="H743" s="9"/>
      <c r="I743" s="9"/>
      <c r="J743" s="9"/>
      <c r="K743" s="9"/>
      <c r="L743" s="9"/>
      <c r="M743" s="9"/>
      <c r="N743" s="9"/>
      <c r="O743" s="8"/>
      <c r="P743" s="8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3.5" customHeight="1">
      <c r="A744" s="9"/>
      <c r="B744" s="9"/>
      <c r="C744" s="9"/>
      <c r="D744" s="9"/>
      <c r="E744" s="293"/>
      <c r="F744" s="293"/>
      <c r="G744" s="9"/>
      <c r="H744" s="9"/>
      <c r="I744" s="9"/>
      <c r="J744" s="9"/>
      <c r="K744" s="9"/>
      <c r="L744" s="9"/>
      <c r="M744" s="9"/>
      <c r="N744" s="9"/>
      <c r="O744" s="8"/>
      <c r="P744" s="8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3.5" customHeight="1">
      <c r="A745" s="9"/>
      <c r="B745" s="9"/>
      <c r="C745" s="9"/>
      <c r="D745" s="9"/>
      <c r="E745" s="293"/>
      <c r="F745" s="293"/>
      <c r="G745" s="9"/>
      <c r="H745" s="9"/>
      <c r="I745" s="9"/>
      <c r="J745" s="9"/>
      <c r="K745" s="9"/>
      <c r="L745" s="9"/>
      <c r="M745" s="9"/>
      <c r="N745" s="9"/>
      <c r="O745" s="8"/>
      <c r="P745" s="8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3.5" customHeight="1">
      <c r="A746" s="9"/>
      <c r="B746" s="9"/>
      <c r="C746" s="9"/>
      <c r="D746" s="9"/>
      <c r="E746" s="293"/>
      <c r="F746" s="293"/>
      <c r="G746" s="9"/>
      <c r="H746" s="9"/>
      <c r="I746" s="9"/>
      <c r="J746" s="9"/>
      <c r="K746" s="9"/>
      <c r="L746" s="9"/>
      <c r="M746" s="9"/>
      <c r="N746" s="9"/>
      <c r="O746" s="8"/>
      <c r="P746" s="8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3.5" customHeight="1">
      <c r="A747" s="9"/>
      <c r="B747" s="9"/>
      <c r="C747" s="9"/>
      <c r="D747" s="9"/>
      <c r="E747" s="293"/>
      <c r="F747" s="293"/>
      <c r="G747" s="9"/>
      <c r="H747" s="9"/>
      <c r="I747" s="9"/>
      <c r="J747" s="9"/>
      <c r="K747" s="9"/>
      <c r="L747" s="9"/>
      <c r="M747" s="9"/>
      <c r="N747" s="9"/>
      <c r="O747" s="8"/>
      <c r="P747" s="8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3.5" customHeight="1">
      <c r="A748" s="9"/>
      <c r="B748" s="9"/>
      <c r="C748" s="9"/>
      <c r="D748" s="9"/>
      <c r="E748" s="293"/>
      <c r="F748" s="293"/>
      <c r="G748" s="9"/>
      <c r="H748" s="9"/>
      <c r="I748" s="9"/>
      <c r="J748" s="9"/>
      <c r="K748" s="9"/>
      <c r="L748" s="9"/>
      <c r="M748" s="9"/>
      <c r="N748" s="9"/>
      <c r="O748" s="8"/>
      <c r="P748" s="8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3.5" customHeight="1">
      <c r="A749" s="9"/>
      <c r="B749" s="9"/>
      <c r="C749" s="9"/>
      <c r="D749" s="9"/>
      <c r="E749" s="293"/>
      <c r="F749" s="293"/>
      <c r="G749" s="9"/>
      <c r="H749" s="9"/>
      <c r="I749" s="9"/>
      <c r="J749" s="9"/>
      <c r="K749" s="9"/>
      <c r="L749" s="9"/>
      <c r="M749" s="9"/>
      <c r="N749" s="9"/>
      <c r="O749" s="8"/>
      <c r="P749" s="8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3.5" customHeight="1">
      <c r="A750" s="9"/>
      <c r="B750" s="9"/>
      <c r="C750" s="9"/>
      <c r="D750" s="9"/>
      <c r="E750" s="293"/>
      <c r="F750" s="293"/>
      <c r="G750" s="9"/>
      <c r="H750" s="9"/>
      <c r="I750" s="9"/>
      <c r="J750" s="9"/>
      <c r="K750" s="9"/>
      <c r="L750" s="9"/>
      <c r="M750" s="9"/>
      <c r="N750" s="9"/>
      <c r="O750" s="8"/>
      <c r="P750" s="8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3.5" customHeight="1">
      <c r="A751" s="9"/>
      <c r="B751" s="9"/>
      <c r="C751" s="9"/>
      <c r="D751" s="9"/>
      <c r="E751" s="293"/>
      <c r="F751" s="293"/>
      <c r="G751" s="9"/>
      <c r="H751" s="9"/>
      <c r="I751" s="9"/>
      <c r="J751" s="9"/>
      <c r="K751" s="9"/>
      <c r="L751" s="9"/>
      <c r="M751" s="9"/>
      <c r="N751" s="9"/>
      <c r="O751" s="8"/>
      <c r="P751" s="8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3.5" customHeight="1">
      <c r="A752" s="9"/>
      <c r="B752" s="9"/>
      <c r="C752" s="9"/>
      <c r="D752" s="9"/>
      <c r="E752" s="293"/>
      <c r="F752" s="293"/>
      <c r="G752" s="9"/>
      <c r="H752" s="9"/>
      <c r="I752" s="9"/>
      <c r="J752" s="9"/>
      <c r="K752" s="9"/>
      <c r="L752" s="9"/>
      <c r="M752" s="9"/>
      <c r="N752" s="9"/>
      <c r="O752" s="8"/>
      <c r="P752" s="8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3.5" customHeight="1">
      <c r="A753" s="9"/>
      <c r="B753" s="9"/>
      <c r="C753" s="9"/>
      <c r="D753" s="9"/>
      <c r="E753" s="293"/>
      <c r="F753" s="293"/>
      <c r="G753" s="9"/>
      <c r="H753" s="9"/>
      <c r="I753" s="9"/>
      <c r="J753" s="9"/>
      <c r="K753" s="9"/>
      <c r="L753" s="9"/>
      <c r="M753" s="9"/>
      <c r="N753" s="9"/>
      <c r="O753" s="8"/>
      <c r="P753" s="8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3.5" customHeight="1">
      <c r="A754" s="9"/>
      <c r="B754" s="9"/>
      <c r="C754" s="9"/>
      <c r="D754" s="9"/>
      <c r="E754" s="293"/>
      <c r="F754" s="293"/>
      <c r="G754" s="9"/>
      <c r="H754" s="9"/>
      <c r="I754" s="9"/>
      <c r="J754" s="9"/>
      <c r="K754" s="9"/>
      <c r="L754" s="9"/>
      <c r="M754" s="9"/>
      <c r="N754" s="9"/>
      <c r="O754" s="8"/>
      <c r="P754" s="8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3.5" customHeight="1">
      <c r="A755" s="9"/>
      <c r="B755" s="9"/>
      <c r="C755" s="9"/>
      <c r="D755" s="9"/>
      <c r="E755" s="293"/>
      <c r="F755" s="293"/>
      <c r="G755" s="9"/>
      <c r="H755" s="9"/>
      <c r="I755" s="9"/>
      <c r="J755" s="9"/>
      <c r="K755" s="9"/>
      <c r="L755" s="9"/>
      <c r="M755" s="9"/>
      <c r="N755" s="9"/>
      <c r="O755" s="8"/>
      <c r="P755" s="8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3.5" customHeight="1">
      <c r="A756" s="9"/>
      <c r="B756" s="9"/>
      <c r="C756" s="9"/>
      <c r="D756" s="9"/>
      <c r="E756" s="293"/>
      <c r="F756" s="293"/>
      <c r="G756" s="9"/>
      <c r="H756" s="9"/>
      <c r="I756" s="9"/>
      <c r="J756" s="9"/>
      <c r="K756" s="9"/>
      <c r="L756" s="9"/>
      <c r="M756" s="9"/>
      <c r="N756" s="9"/>
      <c r="O756" s="8"/>
      <c r="P756" s="8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3.5" customHeight="1">
      <c r="A757" s="9"/>
      <c r="B757" s="9"/>
      <c r="C757" s="9"/>
      <c r="D757" s="9"/>
      <c r="E757" s="293"/>
      <c r="F757" s="293"/>
      <c r="G757" s="9"/>
      <c r="H757" s="9"/>
      <c r="I757" s="9"/>
      <c r="J757" s="9"/>
      <c r="K757" s="9"/>
      <c r="L757" s="9"/>
      <c r="M757" s="9"/>
      <c r="N757" s="9"/>
      <c r="O757" s="8"/>
      <c r="P757" s="8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3.5" customHeight="1">
      <c r="A758" s="9"/>
      <c r="B758" s="9"/>
      <c r="C758" s="9"/>
      <c r="D758" s="9"/>
      <c r="E758" s="293"/>
      <c r="F758" s="293"/>
      <c r="G758" s="9"/>
      <c r="H758" s="9"/>
      <c r="I758" s="9"/>
      <c r="J758" s="9"/>
      <c r="K758" s="9"/>
      <c r="L758" s="9"/>
      <c r="M758" s="9"/>
      <c r="N758" s="9"/>
      <c r="O758" s="8"/>
      <c r="P758" s="8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3.5" customHeight="1">
      <c r="A759" s="9"/>
      <c r="B759" s="9"/>
      <c r="C759" s="9"/>
      <c r="D759" s="9"/>
      <c r="E759" s="293"/>
      <c r="F759" s="293"/>
      <c r="G759" s="9"/>
      <c r="H759" s="9"/>
      <c r="I759" s="9"/>
      <c r="J759" s="9"/>
      <c r="K759" s="9"/>
      <c r="L759" s="9"/>
      <c r="M759" s="9"/>
      <c r="N759" s="9"/>
      <c r="O759" s="8"/>
      <c r="P759" s="8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3.5" customHeight="1">
      <c r="A760" s="9"/>
      <c r="B760" s="9"/>
      <c r="C760" s="9"/>
      <c r="D760" s="9"/>
      <c r="E760" s="293"/>
      <c r="F760" s="293"/>
      <c r="G760" s="9"/>
      <c r="H760" s="9"/>
      <c r="I760" s="9"/>
      <c r="J760" s="9"/>
      <c r="K760" s="9"/>
      <c r="L760" s="9"/>
      <c r="M760" s="9"/>
      <c r="N760" s="9"/>
      <c r="O760" s="8"/>
      <c r="P760" s="8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3.5" customHeight="1">
      <c r="A761" s="9"/>
      <c r="B761" s="9"/>
      <c r="C761" s="9"/>
      <c r="D761" s="9"/>
      <c r="E761" s="293"/>
      <c r="F761" s="293"/>
      <c r="G761" s="9"/>
      <c r="H761" s="9"/>
      <c r="I761" s="9"/>
      <c r="J761" s="9"/>
      <c r="K761" s="9"/>
      <c r="L761" s="9"/>
      <c r="M761" s="9"/>
      <c r="N761" s="9"/>
      <c r="O761" s="8"/>
      <c r="P761" s="8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3.5" customHeight="1">
      <c r="A762" s="9"/>
      <c r="B762" s="9"/>
      <c r="C762" s="9"/>
      <c r="D762" s="9"/>
      <c r="E762" s="293"/>
      <c r="F762" s="293"/>
      <c r="G762" s="9"/>
      <c r="H762" s="9"/>
      <c r="I762" s="9"/>
      <c r="J762" s="9"/>
      <c r="K762" s="9"/>
      <c r="L762" s="9"/>
      <c r="M762" s="9"/>
      <c r="N762" s="9"/>
      <c r="O762" s="8"/>
      <c r="P762" s="8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3.5" customHeight="1">
      <c r="A763" s="9"/>
      <c r="B763" s="9"/>
      <c r="C763" s="9"/>
      <c r="D763" s="9"/>
      <c r="E763" s="293"/>
      <c r="F763" s="293"/>
      <c r="G763" s="9"/>
      <c r="H763" s="9"/>
      <c r="I763" s="9"/>
      <c r="J763" s="9"/>
      <c r="K763" s="9"/>
      <c r="L763" s="9"/>
      <c r="M763" s="9"/>
      <c r="N763" s="9"/>
      <c r="O763" s="8"/>
      <c r="P763" s="8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3.5" customHeight="1">
      <c r="A764" s="9"/>
      <c r="B764" s="9"/>
      <c r="C764" s="9"/>
      <c r="D764" s="9"/>
      <c r="E764" s="293"/>
      <c r="F764" s="293"/>
      <c r="G764" s="9"/>
      <c r="H764" s="9"/>
      <c r="I764" s="9"/>
      <c r="J764" s="9"/>
      <c r="K764" s="9"/>
      <c r="L764" s="9"/>
      <c r="M764" s="9"/>
      <c r="N764" s="9"/>
      <c r="O764" s="8"/>
      <c r="P764" s="8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3.5" customHeight="1">
      <c r="A765" s="9"/>
      <c r="B765" s="9"/>
      <c r="C765" s="9"/>
      <c r="D765" s="9"/>
      <c r="E765" s="293"/>
      <c r="F765" s="293"/>
      <c r="G765" s="9"/>
      <c r="H765" s="9"/>
      <c r="I765" s="9"/>
      <c r="J765" s="9"/>
      <c r="K765" s="9"/>
      <c r="L765" s="9"/>
      <c r="M765" s="9"/>
      <c r="N765" s="9"/>
      <c r="O765" s="8"/>
      <c r="P765" s="8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3.5" customHeight="1">
      <c r="A766" s="9"/>
      <c r="B766" s="9"/>
      <c r="C766" s="9"/>
      <c r="D766" s="9"/>
      <c r="E766" s="293"/>
      <c r="F766" s="293"/>
      <c r="G766" s="9"/>
      <c r="H766" s="9"/>
      <c r="I766" s="9"/>
      <c r="J766" s="9"/>
      <c r="K766" s="9"/>
      <c r="L766" s="9"/>
      <c r="M766" s="9"/>
      <c r="N766" s="9"/>
      <c r="O766" s="8"/>
      <c r="P766" s="8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3.5" customHeight="1">
      <c r="A767" s="9"/>
      <c r="B767" s="9"/>
      <c r="C767" s="9"/>
      <c r="D767" s="9"/>
      <c r="E767" s="293"/>
      <c r="F767" s="293"/>
      <c r="G767" s="9"/>
      <c r="H767" s="9"/>
      <c r="I767" s="9"/>
      <c r="J767" s="9"/>
      <c r="K767" s="9"/>
      <c r="L767" s="9"/>
      <c r="M767" s="9"/>
      <c r="N767" s="9"/>
      <c r="O767" s="8"/>
      <c r="P767" s="8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3.5" customHeight="1">
      <c r="A768" s="9"/>
      <c r="B768" s="9"/>
      <c r="C768" s="9"/>
      <c r="D768" s="9"/>
      <c r="E768" s="293"/>
      <c r="F768" s="293"/>
      <c r="G768" s="9"/>
      <c r="H768" s="9"/>
      <c r="I768" s="9"/>
      <c r="J768" s="9"/>
      <c r="K768" s="9"/>
      <c r="L768" s="9"/>
      <c r="M768" s="9"/>
      <c r="N768" s="9"/>
      <c r="O768" s="8"/>
      <c r="P768" s="8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3.5" customHeight="1">
      <c r="A769" s="9"/>
      <c r="B769" s="9"/>
      <c r="C769" s="9"/>
      <c r="D769" s="9"/>
      <c r="E769" s="293"/>
      <c r="F769" s="293"/>
      <c r="G769" s="9"/>
      <c r="H769" s="9"/>
      <c r="I769" s="9"/>
      <c r="J769" s="9"/>
      <c r="K769" s="9"/>
      <c r="L769" s="9"/>
      <c r="M769" s="9"/>
      <c r="N769" s="9"/>
      <c r="O769" s="8"/>
      <c r="P769" s="8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3.5" customHeight="1">
      <c r="A770" s="9"/>
      <c r="B770" s="9"/>
      <c r="C770" s="9"/>
      <c r="D770" s="9"/>
      <c r="E770" s="293"/>
      <c r="F770" s="293"/>
      <c r="G770" s="9"/>
      <c r="H770" s="9"/>
      <c r="I770" s="9"/>
      <c r="J770" s="9"/>
      <c r="K770" s="9"/>
      <c r="L770" s="9"/>
      <c r="M770" s="9"/>
      <c r="N770" s="9"/>
      <c r="O770" s="8"/>
      <c r="P770" s="8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3.5" customHeight="1">
      <c r="A771" s="9"/>
      <c r="B771" s="9"/>
      <c r="C771" s="9"/>
      <c r="D771" s="9"/>
      <c r="E771" s="293"/>
      <c r="F771" s="293"/>
      <c r="G771" s="9"/>
      <c r="H771" s="9"/>
      <c r="I771" s="9"/>
      <c r="J771" s="9"/>
      <c r="K771" s="9"/>
      <c r="L771" s="9"/>
      <c r="M771" s="9"/>
      <c r="N771" s="9"/>
      <c r="O771" s="8"/>
      <c r="P771" s="8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3.5" customHeight="1">
      <c r="A772" s="9"/>
      <c r="B772" s="9"/>
      <c r="C772" s="9"/>
      <c r="D772" s="9"/>
      <c r="E772" s="293"/>
      <c r="F772" s="293"/>
      <c r="G772" s="9"/>
      <c r="H772" s="9"/>
      <c r="I772" s="9"/>
      <c r="J772" s="9"/>
      <c r="K772" s="9"/>
      <c r="L772" s="9"/>
      <c r="M772" s="9"/>
      <c r="N772" s="9"/>
      <c r="O772" s="8"/>
      <c r="P772" s="8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3.5" customHeight="1">
      <c r="A773" s="9"/>
      <c r="B773" s="9"/>
      <c r="C773" s="9"/>
      <c r="D773" s="9"/>
      <c r="E773" s="293"/>
      <c r="F773" s="293"/>
      <c r="G773" s="9"/>
      <c r="H773" s="9"/>
      <c r="I773" s="9"/>
      <c r="J773" s="9"/>
      <c r="K773" s="9"/>
      <c r="L773" s="9"/>
      <c r="M773" s="9"/>
      <c r="N773" s="9"/>
      <c r="O773" s="8"/>
      <c r="P773" s="8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3.5" customHeight="1">
      <c r="A774" s="9"/>
      <c r="B774" s="9"/>
      <c r="C774" s="9"/>
      <c r="D774" s="9"/>
      <c r="E774" s="293"/>
      <c r="F774" s="293"/>
      <c r="G774" s="9"/>
      <c r="H774" s="9"/>
      <c r="I774" s="9"/>
      <c r="J774" s="9"/>
      <c r="K774" s="9"/>
      <c r="L774" s="9"/>
      <c r="M774" s="9"/>
      <c r="N774" s="9"/>
      <c r="O774" s="8"/>
      <c r="P774" s="8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3.5" customHeight="1">
      <c r="A775" s="9"/>
      <c r="B775" s="9"/>
      <c r="C775" s="9"/>
      <c r="D775" s="9"/>
      <c r="E775" s="293"/>
      <c r="F775" s="293"/>
      <c r="G775" s="9"/>
      <c r="H775" s="9"/>
      <c r="I775" s="9"/>
      <c r="J775" s="9"/>
      <c r="K775" s="9"/>
      <c r="L775" s="9"/>
      <c r="M775" s="9"/>
      <c r="N775" s="9"/>
      <c r="O775" s="8"/>
      <c r="P775" s="8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3.5" customHeight="1">
      <c r="A776" s="9"/>
      <c r="B776" s="9"/>
      <c r="C776" s="9"/>
      <c r="D776" s="9"/>
      <c r="E776" s="293"/>
      <c r="F776" s="293"/>
      <c r="G776" s="9"/>
      <c r="H776" s="9"/>
      <c r="I776" s="9"/>
      <c r="J776" s="9"/>
      <c r="K776" s="9"/>
      <c r="L776" s="9"/>
      <c r="M776" s="9"/>
      <c r="N776" s="9"/>
      <c r="O776" s="8"/>
      <c r="P776" s="8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3.5" customHeight="1">
      <c r="A777" s="9"/>
      <c r="B777" s="9"/>
      <c r="C777" s="9"/>
      <c r="D777" s="9"/>
      <c r="E777" s="293"/>
      <c r="F777" s="293"/>
      <c r="G777" s="9"/>
      <c r="H777" s="9"/>
      <c r="I777" s="9"/>
      <c r="J777" s="9"/>
      <c r="K777" s="9"/>
      <c r="L777" s="9"/>
      <c r="M777" s="9"/>
      <c r="N777" s="9"/>
      <c r="O777" s="8"/>
      <c r="P777" s="8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3.5" customHeight="1">
      <c r="A778" s="9"/>
      <c r="B778" s="9"/>
      <c r="C778" s="9"/>
      <c r="D778" s="9"/>
      <c r="E778" s="293"/>
      <c r="F778" s="293"/>
      <c r="G778" s="9"/>
      <c r="H778" s="9"/>
      <c r="I778" s="9"/>
      <c r="J778" s="9"/>
      <c r="K778" s="9"/>
      <c r="L778" s="9"/>
      <c r="M778" s="9"/>
      <c r="N778" s="9"/>
      <c r="O778" s="8"/>
      <c r="P778" s="8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3.5" customHeight="1">
      <c r="A779" s="9"/>
      <c r="B779" s="9"/>
      <c r="C779" s="9"/>
      <c r="D779" s="9"/>
      <c r="E779" s="293"/>
      <c r="F779" s="293"/>
      <c r="G779" s="9"/>
      <c r="H779" s="9"/>
      <c r="I779" s="9"/>
      <c r="J779" s="9"/>
      <c r="K779" s="9"/>
      <c r="L779" s="9"/>
      <c r="M779" s="9"/>
      <c r="N779" s="9"/>
      <c r="O779" s="8"/>
      <c r="P779" s="8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3.5" customHeight="1">
      <c r="A780" s="9"/>
      <c r="B780" s="9"/>
      <c r="C780" s="9"/>
      <c r="D780" s="9"/>
      <c r="E780" s="293"/>
      <c r="F780" s="293"/>
      <c r="G780" s="9"/>
      <c r="H780" s="9"/>
      <c r="I780" s="9"/>
      <c r="J780" s="9"/>
      <c r="K780" s="9"/>
      <c r="L780" s="9"/>
      <c r="M780" s="9"/>
      <c r="N780" s="9"/>
      <c r="O780" s="8"/>
      <c r="P780" s="8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3.5" customHeight="1">
      <c r="A781" s="9"/>
      <c r="B781" s="9"/>
      <c r="C781" s="9"/>
      <c r="D781" s="9"/>
      <c r="E781" s="293"/>
      <c r="F781" s="293"/>
      <c r="G781" s="9"/>
      <c r="H781" s="9"/>
      <c r="I781" s="9"/>
      <c r="J781" s="9"/>
      <c r="K781" s="9"/>
      <c r="L781" s="9"/>
      <c r="M781" s="9"/>
      <c r="N781" s="9"/>
      <c r="O781" s="8"/>
      <c r="P781" s="8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3.5" customHeight="1">
      <c r="A782" s="9"/>
      <c r="B782" s="9"/>
      <c r="C782" s="9"/>
      <c r="D782" s="9"/>
      <c r="E782" s="293"/>
      <c r="F782" s="293"/>
      <c r="G782" s="9"/>
      <c r="H782" s="9"/>
      <c r="I782" s="9"/>
      <c r="J782" s="9"/>
      <c r="K782" s="9"/>
      <c r="L782" s="9"/>
      <c r="M782" s="9"/>
      <c r="N782" s="9"/>
      <c r="O782" s="8"/>
      <c r="P782" s="8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3.5" customHeight="1">
      <c r="A783" s="9"/>
      <c r="B783" s="9"/>
      <c r="C783" s="9"/>
      <c r="D783" s="9"/>
      <c r="E783" s="293"/>
      <c r="F783" s="293"/>
      <c r="G783" s="9"/>
      <c r="H783" s="9"/>
      <c r="I783" s="9"/>
      <c r="J783" s="9"/>
      <c r="K783" s="9"/>
      <c r="L783" s="9"/>
      <c r="M783" s="9"/>
      <c r="N783" s="9"/>
      <c r="O783" s="8"/>
      <c r="P783" s="8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3.5" customHeight="1">
      <c r="A784" s="9"/>
      <c r="B784" s="9"/>
      <c r="C784" s="9"/>
      <c r="D784" s="9"/>
      <c r="E784" s="293"/>
      <c r="F784" s="293"/>
      <c r="G784" s="9"/>
      <c r="H784" s="9"/>
      <c r="I784" s="9"/>
      <c r="J784" s="9"/>
      <c r="K784" s="9"/>
      <c r="L784" s="9"/>
      <c r="M784" s="9"/>
      <c r="N784" s="9"/>
      <c r="O784" s="8"/>
      <c r="P784" s="8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3.5" customHeight="1">
      <c r="A785" s="9"/>
      <c r="B785" s="9"/>
      <c r="C785" s="9"/>
      <c r="D785" s="9"/>
      <c r="E785" s="293"/>
      <c r="F785" s="293"/>
      <c r="G785" s="9"/>
      <c r="H785" s="9"/>
      <c r="I785" s="9"/>
      <c r="J785" s="9"/>
      <c r="K785" s="9"/>
      <c r="L785" s="9"/>
      <c r="M785" s="9"/>
      <c r="N785" s="9"/>
      <c r="O785" s="8"/>
      <c r="P785" s="8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3.5" customHeight="1">
      <c r="A786" s="9"/>
      <c r="B786" s="9"/>
      <c r="C786" s="9"/>
      <c r="D786" s="9"/>
      <c r="E786" s="293"/>
      <c r="F786" s="293"/>
      <c r="G786" s="9"/>
      <c r="H786" s="9"/>
      <c r="I786" s="9"/>
      <c r="J786" s="9"/>
      <c r="K786" s="9"/>
      <c r="L786" s="9"/>
      <c r="M786" s="9"/>
      <c r="N786" s="9"/>
      <c r="O786" s="8"/>
      <c r="P786" s="8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3.5" customHeight="1">
      <c r="A787" s="9"/>
      <c r="B787" s="9"/>
      <c r="C787" s="9"/>
      <c r="D787" s="9"/>
      <c r="E787" s="293"/>
      <c r="F787" s="293"/>
      <c r="G787" s="9"/>
      <c r="H787" s="9"/>
      <c r="I787" s="9"/>
      <c r="J787" s="9"/>
      <c r="K787" s="9"/>
      <c r="L787" s="9"/>
      <c r="M787" s="9"/>
      <c r="N787" s="9"/>
      <c r="O787" s="8"/>
      <c r="P787" s="8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3.5" customHeight="1">
      <c r="A788" s="9"/>
      <c r="B788" s="9"/>
      <c r="C788" s="9"/>
      <c r="D788" s="9"/>
      <c r="E788" s="293"/>
      <c r="F788" s="293"/>
      <c r="G788" s="9"/>
      <c r="H788" s="9"/>
      <c r="I788" s="9"/>
      <c r="J788" s="9"/>
      <c r="K788" s="9"/>
      <c r="L788" s="9"/>
      <c r="M788" s="9"/>
      <c r="N788" s="9"/>
      <c r="O788" s="8"/>
      <c r="P788" s="8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3.5" customHeight="1">
      <c r="A789" s="9"/>
      <c r="B789" s="9"/>
      <c r="C789" s="9"/>
      <c r="D789" s="9"/>
      <c r="E789" s="293"/>
      <c r="F789" s="293"/>
      <c r="G789" s="9"/>
      <c r="H789" s="9"/>
      <c r="I789" s="9"/>
      <c r="J789" s="9"/>
      <c r="K789" s="9"/>
      <c r="L789" s="9"/>
      <c r="M789" s="9"/>
      <c r="N789" s="9"/>
      <c r="O789" s="8"/>
      <c r="P789" s="8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3.5" customHeight="1">
      <c r="A790" s="9"/>
      <c r="B790" s="9"/>
      <c r="C790" s="9"/>
      <c r="D790" s="9"/>
      <c r="E790" s="293"/>
      <c r="F790" s="293"/>
      <c r="G790" s="9"/>
      <c r="H790" s="9"/>
      <c r="I790" s="9"/>
      <c r="J790" s="9"/>
      <c r="K790" s="9"/>
      <c r="L790" s="9"/>
      <c r="M790" s="9"/>
      <c r="N790" s="9"/>
      <c r="O790" s="8"/>
      <c r="P790" s="8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3.5" customHeight="1">
      <c r="A791" s="9"/>
      <c r="B791" s="9"/>
      <c r="C791" s="9"/>
      <c r="D791" s="9"/>
      <c r="E791" s="293"/>
      <c r="F791" s="293"/>
      <c r="G791" s="9"/>
      <c r="H791" s="9"/>
      <c r="I791" s="9"/>
      <c r="J791" s="9"/>
      <c r="K791" s="9"/>
      <c r="L791" s="9"/>
      <c r="M791" s="9"/>
      <c r="N791" s="9"/>
      <c r="O791" s="8"/>
      <c r="P791" s="8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3.5" customHeight="1">
      <c r="A792" s="9"/>
      <c r="B792" s="9"/>
      <c r="C792" s="9"/>
      <c r="D792" s="9"/>
      <c r="E792" s="293"/>
      <c r="F792" s="293"/>
      <c r="G792" s="9"/>
      <c r="H792" s="9"/>
      <c r="I792" s="9"/>
      <c r="J792" s="9"/>
      <c r="K792" s="9"/>
      <c r="L792" s="9"/>
      <c r="M792" s="9"/>
      <c r="N792" s="9"/>
      <c r="O792" s="8"/>
      <c r="P792" s="8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3.5" customHeight="1">
      <c r="A793" s="9"/>
      <c r="B793" s="9"/>
      <c r="C793" s="9"/>
      <c r="D793" s="9"/>
      <c r="E793" s="293"/>
      <c r="F793" s="293"/>
      <c r="G793" s="9"/>
      <c r="H793" s="9"/>
      <c r="I793" s="9"/>
      <c r="J793" s="9"/>
      <c r="K793" s="9"/>
      <c r="L793" s="9"/>
      <c r="M793" s="9"/>
      <c r="N793" s="9"/>
      <c r="O793" s="8"/>
      <c r="P793" s="8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3.5" customHeight="1">
      <c r="A794" s="9"/>
      <c r="B794" s="9"/>
      <c r="C794" s="9"/>
      <c r="D794" s="9"/>
      <c r="E794" s="293"/>
      <c r="F794" s="293"/>
      <c r="G794" s="9"/>
      <c r="H794" s="9"/>
      <c r="I794" s="9"/>
      <c r="J794" s="9"/>
      <c r="K794" s="9"/>
      <c r="L794" s="9"/>
      <c r="M794" s="9"/>
      <c r="N794" s="9"/>
      <c r="O794" s="8"/>
      <c r="P794" s="8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3.5" customHeight="1">
      <c r="A795" s="9"/>
      <c r="B795" s="9"/>
      <c r="C795" s="9"/>
      <c r="D795" s="9"/>
      <c r="E795" s="293"/>
      <c r="F795" s="293"/>
      <c r="G795" s="9"/>
      <c r="H795" s="9"/>
      <c r="I795" s="9"/>
      <c r="J795" s="9"/>
      <c r="K795" s="9"/>
      <c r="L795" s="9"/>
      <c r="M795" s="9"/>
      <c r="N795" s="9"/>
      <c r="O795" s="8"/>
      <c r="P795" s="8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3.5" customHeight="1">
      <c r="A796" s="9"/>
      <c r="B796" s="9"/>
      <c r="C796" s="9"/>
      <c r="D796" s="9"/>
      <c r="E796" s="293"/>
      <c r="F796" s="293"/>
      <c r="G796" s="9"/>
      <c r="H796" s="9"/>
      <c r="I796" s="9"/>
      <c r="J796" s="9"/>
      <c r="K796" s="9"/>
      <c r="L796" s="9"/>
      <c r="M796" s="9"/>
      <c r="N796" s="9"/>
      <c r="O796" s="8"/>
      <c r="P796" s="8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3.5" customHeight="1">
      <c r="A797" s="9"/>
      <c r="B797" s="9"/>
      <c r="C797" s="9"/>
      <c r="D797" s="9"/>
      <c r="E797" s="293"/>
      <c r="F797" s="293"/>
      <c r="G797" s="9"/>
      <c r="H797" s="9"/>
      <c r="I797" s="9"/>
      <c r="J797" s="9"/>
      <c r="K797" s="9"/>
      <c r="L797" s="9"/>
      <c r="M797" s="9"/>
      <c r="N797" s="9"/>
      <c r="O797" s="8"/>
      <c r="P797" s="8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3.5" customHeight="1">
      <c r="A798" s="9"/>
      <c r="B798" s="9"/>
      <c r="C798" s="9"/>
      <c r="D798" s="9"/>
      <c r="E798" s="293"/>
      <c r="F798" s="293"/>
      <c r="G798" s="9"/>
      <c r="H798" s="9"/>
      <c r="I798" s="9"/>
      <c r="J798" s="9"/>
      <c r="K798" s="9"/>
      <c r="L798" s="9"/>
      <c r="M798" s="9"/>
      <c r="N798" s="9"/>
      <c r="O798" s="8"/>
      <c r="P798" s="8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3.5" customHeight="1">
      <c r="A799" s="9"/>
      <c r="B799" s="9"/>
      <c r="C799" s="9"/>
      <c r="D799" s="9"/>
      <c r="E799" s="293"/>
      <c r="F799" s="293"/>
      <c r="G799" s="9"/>
      <c r="H799" s="9"/>
      <c r="I799" s="9"/>
      <c r="J799" s="9"/>
      <c r="K799" s="9"/>
      <c r="L799" s="9"/>
      <c r="M799" s="9"/>
      <c r="N799" s="9"/>
      <c r="O799" s="8"/>
      <c r="P799" s="8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3.5" customHeight="1">
      <c r="A800" s="9"/>
      <c r="B800" s="9"/>
      <c r="C800" s="9"/>
      <c r="D800" s="9"/>
      <c r="E800" s="293"/>
      <c r="F800" s="293"/>
      <c r="G800" s="9"/>
      <c r="H800" s="9"/>
      <c r="I800" s="9"/>
      <c r="J800" s="9"/>
      <c r="K800" s="9"/>
      <c r="L800" s="9"/>
      <c r="M800" s="9"/>
      <c r="N800" s="9"/>
      <c r="O800" s="8"/>
      <c r="P800" s="8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3.5" customHeight="1">
      <c r="A801" s="9"/>
      <c r="B801" s="9"/>
      <c r="C801" s="9"/>
      <c r="D801" s="9"/>
      <c r="E801" s="293"/>
      <c r="F801" s="293"/>
      <c r="G801" s="9"/>
      <c r="H801" s="9"/>
      <c r="I801" s="9"/>
      <c r="J801" s="9"/>
      <c r="K801" s="9"/>
      <c r="L801" s="9"/>
      <c r="M801" s="9"/>
      <c r="N801" s="9"/>
      <c r="O801" s="8"/>
      <c r="P801" s="8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3.5" customHeight="1">
      <c r="A802" s="9"/>
      <c r="B802" s="9"/>
      <c r="C802" s="9"/>
      <c r="D802" s="9"/>
      <c r="E802" s="293"/>
      <c r="F802" s="293"/>
      <c r="G802" s="9"/>
      <c r="H802" s="9"/>
      <c r="I802" s="9"/>
      <c r="J802" s="9"/>
      <c r="K802" s="9"/>
      <c r="L802" s="9"/>
      <c r="M802" s="9"/>
      <c r="N802" s="9"/>
      <c r="O802" s="8"/>
      <c r="P802" s="8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3.5" customHeight="1">
      <c r="A803" s="9"/>
      <c r="B803" s="9"/>
      <c r="C803" s="9"/>
      <c r="D803" s="9"/>
      <c r="E803" s="293"/>
      <c r="F803" s="293"/>
      <c r="G803" s="9"/>
      <c r="H803" s="9"/>
      <c r="I803" s="9"/>
      <c r="J803" s="9"/>
      <c r="K803" s="9"/>
      <c r="L803" s="9"/>
      <c r="M803" s="9"/>
      <c r="N803" s="9"/>
      <c r="O803" s="8"/>
      <c r="P803" s="8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3.5" customHeight="1">
      <c r="A804" s="9"/>
      <c r="B804" s="9"/>
      <c r="C804" s="9"/>
      <c r="D804" s="9"/>
      <c r="E804" s="293"/>
      <c r="F804" s="293"/>
      <c r="G804" s="9"/>
      <c r="H804" s="9"/>
      <c r="I804" s="9"/>
      <c r="J804" s="9"/>
      <c r="K804" s="9"/>
      <c r="L804" s="9"/>
      <c r="M804" s="9"/>
      <c r="N804" s="9"/>
      <c r="O804" s="8"/>
      <c r="P804" s="8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3.5" customHeight="1">
      <c r="A805" s="9"/>
      <c r="B805" s="9"/>
      <c r="C805" s="9"/>
      <c r="D805" s="9"/>
      <c r="E805" s="293"/>
      <c r="F805" s="293"/>
      <c r="G805" s="9"/>
      <c r="H805" s="9"/>
      <c r="I805" s="9"/>
      <c r="J805" s="9"/>
      <c r="K805" s="9"/>
      <c r="L805" s="9"/>
      <c r="M805" s="9"/>
      <c r="N805" s="9"/>
      <c r="O805" s="8"/>
      <c r="P805" s="8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3.5" customHeight="1">
      <c r="A806" s="9"/>
      <c r="B806" s="9"/>
      <c r="C806" s="9"/>
      <c r="D806" s="9"/>
      <c r="E806" s="293"/>
      <c r="F806" s="293"/>
      <c r="G806" s="9"/>
      <c r="H806" s="9"/>
      <c r="I806" s="9"/>
      <c r="J806" s="9"/>
      <c r="K806" s="9"/>
      <c r="L806" s="9"/>
      <c r="M806" s="9"/>
      <c r="N806" s="9"/>
      <c r="O806" s="8"/>
      <c r="P806" s="8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3.5" customHeight="1">
      <c r="A807" s="9"/>
      <c r="B807" s="9"/>
      <c r="C807" s="9"/>
      <c r="D807" s="9"/>
      <c r="E807" s="293"/>
      <c r="F807" s="293"/>
      <c r="G807" s="9"/>
      <c r="H807" s="9"/>
      <c r="I807" s="9"/>
      <c r="J807" s="9"/>
      <c r="K807" s="9"/>
      <c r="L807" s="9"/>
      <c r="M807" s="9"/>
      <c r="N807" s="9"/>
      <c r="O807" s="8"/>
      <c r="P807" s="8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3.5" customHeight="1">
      <c r="A808" s="9"/>
      <c r="B808" s="9"/>
      <c r="C808" s="9"/>
      <c r="D808" s="9"/>
      <c r="E808" s="293"/>
      <c r="F808" s="293"/>
      <c r="G808" s="9"/>
      <c r="H808" s="9"/>
      <c r="I808" s="9"/>
      <c r="J808" s="9"/>
      <c r="K808" s="9"/>
      <c r="L808" s="9"/>
      <c r="M808" s="9"/>
      <c r="N808" s="9"/>
      <c r="O808" s="8"/>
      <c r="P808" s="8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3.5" customHeight="1">
      <c r="A809" s="9"/>
      <c r="B809" s="9"/>
      <c r="C809" s="9"/>
      <c r="D809" s="9"/>
      <c r="E809" s="293"/>
      <c r="F809" s="293"/>
      <c r="G809" s="9"/>
      <c r="H809" s="9"/>
      <c r="I809" s="9"/>
      <c r="J809" s="9"/>
      <c r="K809" s="9"/>
      <c r="L809" s="9"/>
      <c r="M809" s="9"/>
      <c r="N809" s="9"/>
      <c r="O809" s="8"/>
      <c r="P809" s="8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3.5" customHeight="1">
      <c r="A810" s="9"/>
      <c r="B810" s="9"/>
      <c r="C810" s="9"/>
      <c r="D810" s="9"/>
      <c r="E810" s="293"/>
      <c r="F810" s="293"/>
      <c r="G810" s="9"/>
      <c r="H810" s="9"/>
      <c r="I810" s="9"/>
      <c r="J810" s="9"/>
      <c r="K810" s="9"/>
      <c r="L810" s="9"/>
      <c r="M810" s="9"/>
      <c r="N810" s="9"/>
      <c r="O810" s="8"/>
      <c r="P810" s="8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3.5" customHeight="1">
      <c r="A811" s="9"/>
      <c r="B811" s="9"/>
      <c r="C811" s="9"/>
      <c r="D811" s="9"/>
      <c r="E811" s="293"/>
      <c r="F811" s="293"/>
      <c r="G811" s="9"/>
      <c r="H811" s="9"/>
      <c r="I811" s="9"/>
      <c r="J811" s="9"/>
      <c r="K811" s="9"/>
      <c r="L811" s="9"/>
      <c r="M811" s="9"/>
      <c r="N811" s="9"/>
      <c r="O811" s="8"/>
      <c r="P811" s="8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3.5" customHeight="1">
      <c r="A812" s="9"/>
      <c r="B812" s="9"/>
      <c r="C812" s="9"/>
      <c r="D812" s="9"/>
      <c r="E812" s="293"/>
      <c r="F812" s="293"/>
      <c r="G812" s="9"/>
      <c r="H812" s="9"/>
      <c r="I812" s="9"/>
      <c r="J812" s="9"/>
      <c r="K812" s="9"/>
      <c r="L812" s="9"/>
      <c r="M812" s="9"/>
      <c r="N812" s="9"/>
      <c r="O812" s="8"/>
      <c r="P812" s="8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3.5" customHeight="1">
      <c r="A813" s="9"/>
      <c r="B813" s="9"/>
      <c r="C813" s="9"/>
      <c r="D813" s="9"/>
      <c r="E813" s="293"/>
      <c r="F813" s="293"/>
      <c r="G813" s="9"/>
      <c r="H813" s="9"/>
      <c r="I813" s="9"/>
      <c r="J813" s="9"/>
      <c r="K813" s="9"/>
      <c r="L813" s="9"/>
      <c r="M813" s="9"/>
      <c r="N813" s="9"/>
      <c r="O813" s="8"/>
      <c r="P813" s="8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3.5" customHeight="1">
      <c r="A814" s="9"/>
      <c r="B814" s="9"/>
      <c r="C814" s="9"/>
      <c r="D814" s="9"/>
      <c r="E814" s="293"/>
      <c r="F814" s="293"/>
      <c r="G814" s="9"/>
      <c r="H814" s="9"/>
      <c r="I814" s="9"/>
      <c r="J814" s="9"/>
      <c r="K814" s="9"/>
      <c r="L814" s="9"/>
      <c r="M814" s="9"/>
      <c r="N814" s="9"/>
      <c r="O814" s="8"/>
      <c r="P814" s="8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3.5" customHeight="1">
      <c r="A815" s="9"/>
      <c r="B815" s="9"/>
      <c r="C815" s="9"/>
      <c r="D815" s="9"/>
      <c r="E815" s="293"/>
      <c r="F815" s="293"/>
      <c r="G815" s="9"/>
      <c r="H815" s="9"/>
      <c r="I815" s="9"/>
      <c r="J815" s="9"/>
      <c r="K815" s="9"/>
      <c r="L815" s="9"/>
      <c r="M815" s="9"/>
      <c r="N815" s="9"/>
      <c r="O815" s="8"/>
      <c r="P815" s="8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3.5" customHeight="1">
      <c r="A816" s="9"/>
      <c r="B816" s="9"/>
      <c r="C816" s="9"/>
      <c r="D816" s="9"/>
      <c r="E816" s="293"/>
      <c r="F816" s="293"/>
      <c r="G816" s="9"/>
      <c r="H816" s="9"/>
      <c r="I816" s="9"/>
      <c r="J816" s="9"/>
      <c r="K816" s="9"/>
      <c r="L816" s="9"/>
      <c r="M816" s="9"/>
      <c r="N816" s="9"/>
      <c r="O816" s="8"/>
      <c r="P816" s="8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3.5" customHeight="1">
      <c r="A817" s="9"/>
      <c r="B817" s="9"/>
      <c r="C817" s="9"/>
      <c r="D817" s="9"/>
      <c r="E817" s="293"/>
      <c r="F817" s="293"/>
      <c r="G817" s="9"/>
      <c r="H817" s="9"/>
      <c r="I817" s="9"/>
      <c r="J817" s="9"/>
      <c r="K817" s="9"/>
      <c r="L817" s="9"/>
      <c r="M817" s="9"/>
      <c r="N817" s="9"/>
      <c r="O817" s="8"/>
      <c r="P817" s="8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3.5" customHeight="1">
      <c r="A818" s="9"/>
      <c r="B818" s="9"/>
      <c r="C818" s="9"/>
      <c r="D818" s="9"/>
      <c r="E818" s="293"/>
      <c r="F818" s="293"/>
      <c r="G818" s="9"/>
      <c r="H818" s="9"/>
      <c r="I818" s="9"/>
      <c r="J818" s="9"/>
      <c r="K818" s="9"/>
      <c r="L818" s="9"/>
      <c r="M818" s="9"/>
      <c r="N818" s="9"/>
      <c r="O818" s="8"/>
      <c r="P818" s="8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3.5" customHeight="1">
      <c r="A819" s="9"/>
      <c r="B819" s="9"/>
      <c r="C819" s="9"/>
      <c r="D819" s="9"/>
      <c r="E819" s="293"/>
      <c r="F819" s="293"/>
      <c r="G819" s="9"/>
      <c r="H819" s="9"/>
      <c r="I819" s="9"/>
      <c r="J819" s="9"/>
      <c r="K819" s="9"/>
      <c r="L819" s="9"/>
      <c r="M819" s="9"/>
      <c r="N819" s="9"/>
      <c r="O819" s="8"/>
      <c r="P819" s="8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3.5" customHeight="1">
      <c r="A820" s="9"/>
      <c r="B820" s="9"/>
      <c r="C820" s="9"/>
      <c r="D820" s="9"/>
      <c r="E820" s="293"/>
      <c r="F820" s="293"/>
      <c r="G820" s="9"/>
      <c r="H820" s="9"/>
      <c r="I820" s="9"/>
      <c r="J820" s="9"/>
      <c r="K820" s="9"/>
      <c r="L820" s="9"/>
      <c r="M820" s="9"/>
      <c r="N820" s="9"/>
      <c r="O820" s="8"/>
      <c r="P820" s="8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3.5" customHeight="1">
      <c r="A821" s="9"/>
      <c r="B821" s="9"/>
      <c r="C821" s="9"/>
      <c r="D821" s="9"/>
      <c r="E821" s="293"/>
      <c r="F821" s="293"/>
      <c r="G821" s="9"/>
      <c r="H821" s="9"/>
      <c r="I821" s="9"/>
      <c r="J821" s="9"/>
      <c r="K821" s="9"/>
      <c r="L821" s="9"/>
      <c r="M821" s="9"/>
      <c r="N821" s="9"/>
      <c r="O821" s="8"/>
      <c r="P821" s="8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3.5" customHeight="1">
      <c r="A822" s="9"/>
      <c r="B822" s="9"/>
      <c r="C822" s="9"/>
      <c r="D822" s="9"/>
      <c r="E822" s="293"/>
      <c r="F822" s="293"/>
      <c r="G822" s="9"/>
      <c r="H822" s="9"/>
      <c r="I822" s="9"/>
      <c r="J822" s="9"/>
      <c r="K822" s="9"/>
      <c r="L822" s="9"/>
      <c r="M822" s="9"/>
      <c r="N822" s="9"/>
      <c r="O822" s="8"/>
      <c r="P822" s="8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3.5" customHeight="1">
      <c r="A823" s="9"/>
      <c r="B823" s="9"/>
      <c r="C823" s="9"/>
      <c r="D823" s="9"/>
      <c r="E823" s="293"/>
      <c r="F823" s="293"/>
      <c r="G823" s="9"/>
      <c r="H823" s="9"/>
      <c r="I823" s="9"/>
      <c r="J823" s="9"/>
      <c r="K823" s="9"/>
      <c r="L823" s="9"/>
      <c r="M823" s="9"/>
      <c r="N823" s="9"/>
      <c r="O823" s="8"/>
      <c r="P823" s="8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3.5" customHeight="1">
      <c r="A824" s="9"/>
      <c r="B824" s="9"/>
      <c r="C824" s="9"/>
      <c r="D824" s="9"/>
      <c r="E824" s="293"/>
      <c r="F824" s="293"/>
      <c r="G824" s="9"/>
      <c r="H824" s="9"/>
      <c r="I824" s="9"/>
      <c r="J824" s="9"/>
      <c r="K824" s="9"/>
      <c r="L824" s="9"/>
      <c r="M824" s="9"/>
      <c r="N824" s="9"/>
      <c r="O824" s="8"/>
      <c r="P824" s="8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3.5" customHeight="1">
      <c r="A825" s="9"/>
      <c r="B825" s="9"/>
      <c r="C825" s="9"/>
      <c r="D825" s="9"/>
      <c r="E825" s="293"/>
      <c r="F825" s="293"/>
      <c r="G825" s="9"/>
      <c r="H825" s="9"/>
      <c r="I825" s="9"/>
      <c r="J825" s="9"/>
      <c r="K825" s="9"/>
      <c r="L825" s="9"/>
      <c r="M825" s="9"/>
      <c r="N825" s="9"/>
      <c r="O825" s="8"/>
      <c r="P825" s="8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3.5" customHeight="1">
      <c r="A826" s="9"/>
      <c r="B826" s="9"/>
      <c r="C826" s="9"/>
      <c r="D826" s="9"/>
      <c r="E826" s="293"/>
      <c r="F826" s="293"/>
      <c r="G826" s="9"/>
      <c r="H826" s="9"/>
      <c r="I826" s="9"/>
      <c r="J826" s="9"/>
      <c r="K826" s="9"/>
      <c r="L826" s="9"/>
      <c r="M826" s="9"/>
      <c r="N826" s="9"/>
      <c r="O826" s="8"/>
      <c r="P826" s="8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3.5" customHeight="1">
      <c r="A827" s="9"/>
      <c r="B827" s="9"/>
      <c r="C827" s="9"/>
      <c r="D827" s="9"/>
      <c r="E827" s="293"/>
      <c r="F827" s="293"/>
      <c r="G827" s="9"/>
      <c r="H827" s="9"/>
      <c r="I827" s="9"/>
      <c r="J827" s="9"/>
      <c r="K827" s="9"/>
      <c r="L827" s="9"/>
      <c r="M827" s="9"/>
      <c r="N827" s="9"/>
      <c r="O827" s="8"/>
      <c r="P827" s="8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3.5" customHeight="1">
      <c r="A828" s="9"/>
      <c r="B828" s="9"/>
      <c r="C828" s="9"/>
      <c r="D828" s="9"/>
      <c r="E828" s="293"/>
      <c r="F828" s="293"/>
      <c r="G828" s="9"/>
      <c r="H828" s="9"/>
      <c r="I828" s="9"/>
      <c r="J828" s="9"/>
      <c r="K828" s="9"/>
      <c r="L828" s="9"/>
      <c r="M828" s="9"/>
      <c r="N828" s="9"/>
      <c r="O828" s="8"/>
      <c r="P828" s="8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3.5" customHeight="1">
      <c r="A829" s="9"/>
      <c r="B829" s="9"/>
      <c r="C829" s="9"/>
      <c r="D829" s="9"/>
      <c r="E829" s="293"/>
      <c r="F829" s="293"/>
      <c r="G829" s="9"/>
      <c r="H829" s="9"/>
      <c r="I829" s="9"/>
      <c r="J829" s="9"/>
      <c r="K829" s="9"/>
      <c r="L829" s="9"/>
      <c r="M829" s="9"/>
      <c r="N829" s="9"/>
      <c r="O829" s="8"/>
      <c r="P829" s="8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3.5" customHeight="1">
      <c r="A830" s="9"/>
      <c r="B830" s="9"/>
      <c r="C830" s="9"/>
      <c r="D830" s="9"/>
      <c r="E830" s="293"/>
      <c r="F830" s="293"/>
      <c r="G830" s="9"/>
      <c r="H830" s="9"/>
      <c r="I830" s="9"/>
      <c r="J830" s="9"/>
      <c r="K830" s="9"/>
      <c r="L830" s="9"/>
      <c r="M830" s="9"/>
      <c r="N830" s="9"/>
      <c r="O830" s="8"/>
      <c r="P830" s="8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3.5" customHeight="1">
      <c r="A831" s="9"/>
      <c r="B831" s="9"/>
      <c r="C831" s="9"/>
      <c r="D831" s="9"/>
      <c r="E831" s="293"/>
      <c r="F831" s="293"/>
      <c r="G831" s="9"/>
      <c r="H831" s="9"/>
      <c r="I831" s="9"/>
      <c r="J831" s="9"/>
      <c r="K831" s="9"/>
      <c r="L831" s="9"/>
      <c r="M831" s="9"/>
      <c r="N831" s="9"/>
      <c r="O831" s="8"/>
      <c r="P831" s="8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3.5" customHeight="1">
      <c r="A832" s="9"/>
      <c r="B832" s="9"/>
      <c r="C832" s="9"/>
      <c r="D832" s="9"/>
      <c r="E832" s="293"/>
      <c r="F832" s="293"/>
      <c r="G832" s="9"/>
      <c r="H832" s="9"/>
      <c r="I832" s="9"/>
      <c r="J832" s="9"/>
      <c r="K832" s="9"/>
      <c r="L832" s="9"/>
      <c r="M832" s="9"/>
      <c r="N832" s="9"/>
      <c r="O832" s="8"/>
      <c r="P832" s="8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3.5" customHeight="1">
      <c r="A833" s="9"/>
      <c r="B833" s="9"/>
      <c r="C833" s="9"/>
      <c r="D833" s="9"/>
      <c r="E833" s="293"/>
      <c r="F833" s="293"/>
      <c r="G833" s="9"/>
      <c r="H833" s="9"/>
      <c r="I833" s="9"/>
      <c r="J833" s="9"/>
      <c r="K833" s="9"/>
      <c r="L833" s="9"/>
      <c r="M833" s="9"/>
      <c r="N833" s="9"/>
      <c r="O833" s="8"/>
      <c r="P833" s="8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3.5" customHeight="1">
      <c r="A834" s="9"/>
      <c r="B834" s="9"/>
      <c r="C834" s="9"/>
      <c r="D834" s="9"/>
      <c r="E834" s="293"/>
      <c r="F834" s="293"/>
      <c r="G834" s="9"/>
      <c r="H834" s="9"/>
      <c r="I834" s="9"/>
      <c r="J834" s="9"/>
      <c r="K834" s="9"/>
      <c r="L834" s="9"/>
      <c r="M834" s="9"/>
      <c r="N834" s="9"/>
      <c r="O834" s="8"/>
      <c r="P834" s="8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3.5" customHeight="1">
      <c r="A835" s="9"/>
      <c r="B835" s="9"/>
      <c r="C835" s="9"/>
      <c r="D835" s="9"/>
      <c r="E835" s="293"/>
      <c r="F835" s="293"/>
      <c r="G835" s="9"/>
      <c r="H835" s="9"/>
      <c r="I835" s="9"/>
      <c r="J835" s="9"/>
      <c r="K835" s="9"/>
      <c r="L835" s="9"/>
      <c r="M835" s="9"/>
      <c r="N835" s="9"/>
      <c r="O835" s="8"/>
      <c r="P835" s="8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3.5" customHeight="1">
      <c r="A836" s="9"/>
      <c r="B836" s="9"/>
      <c r="C836" s="9"/>
      <c r="D836" s="9"/>
      <c r="E836" s="293"/>
      <c r="F836" s="293"/>
      <c r="G836" s="9"/>
      <c r="H836" s="9"/>
      <c r="I836" s="9"/>
      <c r="J836" s="9"/>
      <c r="K836" s="9"/>
      <c r="L836" s="9"/>
      <c r="M836" s="9"/>
      <c r="N836" s="9"/>
      <c r="O836" s="8"/>
      <c r="P836" s="8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3.5" customHeight="1">
      <c r="A837" s="9"/>
      <c r="B837" s="9"/>
      <c r="C837" s="9"/>
      <c r="D837" s="9"/>
      <c r="E837" s="293"/>
      <c r="F837" s="293"/>
      <c r="G837" s="9"/>
      <c r="H837" s="9"/>
      <c r="I837" s="9"/>
      <c r="J837" s="9"/>
      <c r="K837" s="9"/>
      <c r="L837" s="9"/>
      <c r="M837" s="9"/>
      <c r="N837" s="9"/>
      <c r="O837" s="8"/>
      <c r="P837" s="8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3.5" customHeight="1">
      <c r="A838" s="9"/>
      <c r="B838" s="9"/>
      <c r="C838" s="9"/>
      <c r="D838" s="9"/>
      <c r="E838" s="293"/>
      <c r="F838" s="293"/>
      <c r="G838" s="9"/>
      <c r="H838" s="9"/>
      <c r="I838" s="9"/>
      <c r="J838" s="9"/>
      <c r="K838" s="9"/>
      <c r="L838" s="9"/>
      <c r="M838" s="9"/>
      <c r="N838" s="9"/>
      <c r="O838" s="8"/>
      <c r="P838" s="8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3.5" customHeight="1">
      <c r="A839" s="9"/>
      <c r="B839" s="9"/>
      <c r="C839" s="9"/>
      <c r="D839" s="9"/>
      <c r="E839" s="293"/>
      <c r="F839" s="293"/>
      <c r="G839" s="9"/>
      <c r="H839" s="9"/>
      <c r="I839" s="9"/>
      <c r="J839" s="9"/>
      <c r="K839" s="9"/>
      <c r="L839" s="9"/>
      <c r="M839" s="9"/>
      <c r="N839" s="9"/>
      <c r="O839" s="8"/>
      <c r="P839" s="8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3.5" customHeight="1">
      <c r="A840" s="9"/>
      <c r="B840" s="9"/>
      <c r="C840" s="9"/>
      <c r="D840" s="9"/>
      <c r="E840" s="293"/>
      <c r="F840" s="293"/>
      <c r="G840" s="9"/>
      <c r="H840" s="9"/>
      <c r="I840" s="9"/>
      <c r="J840" s="9"/>
      <c r="K840" s="9"/>
      <c r="L840" s="9"/>
      <c r="M840" s="9"/>
      <c r="N840" s="9"/>
      <c r="O840" s="8"/>
      <c r="P840" s="8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3.5" customHeight="1">
      <c r="A841" s="9"/>
      <c r="B841" s="9"/>
      <c r="C841" s="9"/>
      <c r="D841" s="9"/>
      <c r="E841" s="293"/>
      <c r="F841" s="293"/>
      <c r="G841" s="9"/>
      <c r="H841" s="9"/>
      <c r="I841" s="9"/>
      <c r="J841" s="9"/>
      <c r="K841" s="9"/>
      <c r="L841" s="9"/>
      <c r="M841" s="9"/>
      <c r="N841" s="9"/>
      <c r="O841" s="8"/>
      <c r="P841" s="8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3.5" customHeight="1">
      <c r="A842" s="9"/>
      <c r="B842" s="9"/>
      <c r="C842" s="9"/>
      <c r="D842" s="9"/>
      <c r="E842" s="293"/>
      <c r="F842" s="293"/>
      <c r="G842" s="9"/>
      <c r="H842" s="9"/>
      <c r="I842" s="9"/>
      <c r="J842" s="9"/>
      <c r="K842" s="9"/>
      <c r="L842" s="9"/>
      <c r="M842" s="9"/>
      <c r="N842" s="9"/>
      <c r="O842" s="8"/>
      <c r="P842" s="8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3.5" customHeight="1">
      <c r="A843" s="9"/>
      <c r="B843" s="9"/>
      <c r="C843" s="9"/>
      <c r="D843" s="9"/>
      <c r="E843" s="293"/>
      <c r="F843" s="293"/>
      <c r="G843" s="9"/>
      <c r="H843" s="9"/>
      <c r="I843" s="9"/>
      <c r="J843" s="9"/>
      <c r="K843" s="9"/>
      <c r="L843" s="9"/>
      <c r="M843" s="9"/>
      <c r="N843" s="9"/>
      <c r="O843" s="8"/>
      <c r="P843" s="8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3.5" customHeight="1">
      <c r="A844" s="9"/>
      <c r="B844" s="9"/>
      <c r="C844" s="9"/>
      <c r="D844" s="9"/>
      <c r="E844" s="293"/>
      <c r="F844" s="293"/>
      <c r="G844" s="9"/>
      <c r="H844" s="9"/>
      <c r="I844" s="9"/>
      <c r="J844" s="9"/>
      <c r="K844" s="9"/>
      <c r="L844" s="9"/>
      <c r="M844" s="9"/>
      <c r="N844" s="9"/>
      <c r="O844" s="8"/>
      <c r="P844" s="8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3.5" customHeight="1">
      <c r="A845" s="9"/>
      <c r="B845" s="9"/>
      <c r="C845" s="9"/>
      <c r="D845" s="9"/>
      <c r="E845" s="293"/>
      <c r="F845" s="293"/>
      <c r="G845" s="9"/>
      <c r="H845" s="9"/>
      <c r="I845" s="9"/>
      <c r="J845" s="9"/>
      <c r="K845" s="9"/>
      <c r="L845" s="9"/>
      <c r="M845" s="9"/>
      <c r="N845" s="9"/>
      <c r="O845" s="8"/>
      <c r="P845" s="8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3.5" customHeight="1">
      <c r="A846" s="9"/>
      <c r="B846" s="9"/>
      <c r="C846" s="9"/>
      <c r="D846" s="9"/>
      <c r="E846" s="293"/>
      <c r="F846" s="293"/>
      <c r="G846" s="9"/>
      <c r="H846" s="9"/>
      <c r="I846" s="9"/>
      <c r="J846" s="9"/>
      <c r="K846" s="9"/>
      <c r="L846" s="9"/>
      <c r="M846" s="9"/>
      <c r="N846" s="9"/>
      <c r="O846" s="8"/>
      <c r="P846" s="8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3.5" customHeight="1">
      <c r="A847" s="9"/>
      <c r="B847" s="9"/>
      <c r="C847" s="9"/>
      <c r="D847" s="9"/>
      <c r="E847" s="293"/>
      <c r="F847" s="293"/>
      <c r="G847" s="9"/>
      <c r="H847" s="9"/>
      <c r="I847" s="9"/>
      <c r="J847" s="9"/>
      <c r="K847" s="9"/>
      <c r="L847" s="9"/>
      <c r="M847" s="9"/>
      <c r="N847" s="9"/>
      <c r="O847" s="8"/>
      <c r="P847" s="8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3.5" customHeight="1">
      <c r="A848" s="9"/>
      <c r="B848" s="9"/>
      <c r="C848" s="9"/>
      <c r="D848" s="9"/>
      <c r="E848" s="293"/>
      <c r="F848" s="293"/>
      <c r="G848" s="9"/>
      <c r="H848" s="9"/>
      <c r="I848" s="9"/>
      <c r="J848" s="9"/>
      <c r="K848" s="9"/>
      <c r="L848" s="9"/>
      <c r="M848" s="9"/>
      <c r="N848" s="9"/>
      <c r="O848" s="8"/>
      <c r="P848" s="8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3.5" customHeight="1">
      <c r="A849" s="9"/>
      <c r="B849" s="9"/>
      <c r="C849" s="9"/>
      <c r="D849" s="9"/>
      <c r="E849" s="293"/>
      <c r="F849" s="293"/>
      <c r="G849" s="9"/>
      <c r="H849" s="9"/>
      <c r="I849" s="9"/>
      <c r="J849" s="9"/>
      <c r="K849" s="9"/>
      <c r="L849" s="9"/>
      <c r="M849" s="9"/>
      <c r="N849" s="9"/>
      <c r="O849" s="8"/>
      <c r="P849" s="8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3.5" customHeight="1">
      <c r="A850" s="9"/>
      <c r="B850" s="9"/>
      <c r="C850" s="9"/>
      <c r="D850" s="9"/>
      <c r="E850" s="293"/>
      <c r="F850" s="293"/>
      <c r="G850" s="9"/>
      <c r="H850" s="9"/>
      <c r="I850" s="9"/>
      <c r="J850" s="9"/>
      <c r="K850" s="9"/>
      <c r="L850" s="9"/>
      <c r="M850" s="9"/>
      <c r="N850" s="9"/>
      <c r="O850" s="8"/>
      <c r="P850" s="8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3.5" customHeight="1">
      <c r="A851" s="9"/>
      <c r="B851" s="9"/>
      <c r="C851" s="9"/>
      <c r="D851" s="9"/>
      <c r="E851" s="293"/>
      <c r="F851" s="293"/>
      <c r="G851" s="9"/>
      <c r="H851" s="9"/>
      <c r="I851" s="9"/>
      <c r="J851" s="9"/>
      <c r="K851" s="9"/>
      <c r="L851" s="9"/>
      <c r="M851" s="9"/>
      <c r="N851" s="9"/>
      <c r="O851" s="8"/>
      <c r="P851" s="8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3.5" customHeight="1">
      <c r="A852" s="9"/>
      <c r="B852" s="9"/>
      <c r="C852" s="9"/>
      <c r="D852" s="9"/>
      <c r="E852" s="293"/>
      <c r="F852" s="293"/>
      <c r="G852" s="9"/>
      <c r="H852" s="9"/>
      <c r="I852" s="9"/>
      <c r="J852" s="9"/>
      <c r="K852" s="9"/>
      <c r="L852" s="9"/>
      <c r="M852" s="9"/>
      <c r="N852" s="9"/>
      <c r="O852" s="8"/>
      <c r="P852" s="8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3.5" customHeight="1">
      <c r="A853" s="9"/>
      <c r="B853" s="9"/>
      <c r="C853" s="9"/>
      <c r="D853" s="9"/>
      <c r="E853" s="293"/>
      <c r="F853" s="293"/>
      <c r="G853" s="9"/>
      <c r="H853" s="9"/>
      <c r="I853" s="9"/>
      <c r="J853" s="9"/>
      <c r="K853" s="9"/>
      <c r="L853" s="9"/>
      <c r="M853" s="9"/>
      <c r="N853" s="9"/>
      <c r="O853" s="8"/>
      <c r="P853" s="8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3.5" customHeight="1">
      <c r="A854" s="9"/>
      <c r="B854" s="9"/>
      <c r="C854" s="9"/>
      <c r="D854" s="9"/>
      <c r="E854" s="293"/>
      <c r="F854" s="293"/>
      <c r="G854" s="9"/>
      <c r="H854" s="9"/>
      <c r="I854" s="9"/>
      <c r="J854" s="9"/>
      <c r="K854" s="9"/>
      <c r="L854" s="9"/>
      <c r="M854" s="9"/>
      <c r="N854" s="9"/>
      <c r="O854" s="8"/>
      <c r="P854" s="8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3.5" customHeight="1">
      <c r="A855" s="9"/>
      <c r="B855" s="9"/>
      <c r="C855" s="9"/>
      <c r="D855" s="9"/>
      <c r="E855" s="293"/>
      <c r="F855" s="293"/>
      <c r="G855" s="9"/>
      <c r="H855" s="9"/>
      <c r="I855" s="9"/>
      <c r="J855" s="9"/>
      <c r="K855" s="9"/>
      <c r="L855" s="9"/>
      <c r="M855" s="9"/>
      <c r="N855" s="9"/>
      <c r="O855" s="8"/>
      <c r="P855" s="8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3.5" customHeight="1">
      <c r="A856" s="9"/>
      <c r="B856" s="9"/>
      <c r="C856" s="9"/>
      <c r="D856" s="9"/>
      <c r="E856" s="293"/>
      <c r="F856" s="293"/>
      <c r="G856" s="9"/>
      <c r="H856" s="9"/>
      <c r="I856" s="9"/>
      <c r="J856" s="9"/>
      <c r="K856" s="9"/>
      <c r="L856" s="9"/>
      <c r="M856" s="9"/>
      <c r="N856" s="9"/>
      <c r="O856" s="8"/>
      <c r="P856" s="8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3.5" customHeight="1">
      <c r="A857" s="9"/>
      <c r="B857" s="9"/>
      <c r="C857" s="9"/>
      <c r="D857" s="9"/>
      <c r="E857" s="293"/>
      <c r="F857" s="293"/>
      <c r="G857" s="9"/>
      <c r="H857" s="9"/>
      <c r="I857" s="9"/>
      <c r="J857" s="9"/>
      <c r="K857" s="9"/>
      <c r="L857" s="9"/>
      <c r="M857" s="9"/>
      <c r="N857" s="9"/>
      <c r="O857" s="8"/>
      <c r="P857" s="8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3.5" customHeight="1">
      <c r="A858" s="9"/>
      <c r="B858" s="9"/>
      <c r="C858" s="9"/>
      <c r="D858" s="9"/>
      <c r="E858" s="293"/>
      <c r="F858" s="293"/>
      <c r="G858" s="9"/>
      <c r="H858" s="9"/>
      <c r="I858" s="9"/>
      <c r="J858" s="9"/>
      <c r="K858" s="9"/>
      <c r="L858" s="9"/>
      <c r="M858" s="9"/>
      <c r="N858" s="9"/>
      <c r="O858" s="8"/>
      <c r="P858" s="8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3.5" customHeight="1">
      <c r="A859" s="9"/>
      <c r="B859" s="9"/>
      <c r="C859" s="9"/>
      <c r="D859" s="9"/>
      <c r="E859" s="293"/>
      <c r="F859" s="293"/>
      <c r="G859" s="9"/>
      <c r="H859" s="9"/>
      <c r="I859" s="9"/>
      <c r="J859" s="9"/>
      <c r="K859" s="9"/>
      <c r="L859" s="9"/>
      <c r="M859" s="9"/>
      <c r="N859" s="9"/>
      <c r="O859" s="8"/>
      <c r="P859" s="8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3.5" customHeight="1">
      <c r="A860" s="9"/>
      <c r="B860" s="9"/>
      <c r="C860" s="9"/>
      <c r="D860" s="9"/>
      <c r="E860" s="293"/>
      <c r="F860" s="293"/>
      <c r="G860" s="9"/>
      <c r="H860" s="9"/>
      <c r="I860" s="9"/>
      <c r="J860" s="9"/>
      <c r="K860" s="9"/>
      <c r="L860" s="9"/>
      <c r="M860" s="9"/>
      <c r="N860" s="9"/>
      <c r="O860" s="8"/>
      <c r="P860" s="8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3.5" customHeight="1">
      <c r="A861" s="9"/>
      <c r="B861" s="9"/>
      <c r="C861" s="9"/>
      <c r="D861" s="9"/>
      <c r="E861" s="293"/>
      <c r="F861" s="293"/>
      <c r="G861" s="9"/>
      <c r="H861" s="9"/>
      <c r="I861" s="9"/>
      <c r="J861" s="9"/>
      <c r="K861" s="9"/>
      <c r="L861" s="9"/>
      <c r="M861" s="9"/>
      <c r="N861" s="9"/>
      <c r="O861" s="8"/>
      <c r="P861" s="8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3.5" customHeight="1">
      <c r="A862" s="9"/>
      <c r="B862" s="9"/>
      <c r="C862" s="9"/>
      <c r="D862" s="9"/>
      <c r="E862" s="293"/>
      <c r="F862" s="293"/>
      <c r="G862" s="9"/>
      <c r="H862" s="9"/>
      <c r="I862" s="9"/>
      <c r="J862" s="9"/>
      <c r="K862" s="9"/>
      <c r="L862" s="9"/>
      <c r="M862" s="9"/>
      <c r="N862" s="9"/>
      <c r="O862" s="8"/>
      <c r="P862" s="8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3.5" customHeight="1">
      <c r="A863" s="9"/>
      <c r="B863" s="9"/>
      <c r="C863" s="9"/>
      <c r="D863" s="9"/>
      <c r="E863" s="293"/>
      <c r="F863" s="293"/>
      <c r="G863" s="9"/>
      <c r="H863" s="9"/>
      <c r="I863" s="9"/>
      <c r="J863" s="9"/>
      <c r="K863" s="9"/>
      <c r="L863" s="9"/>
      <c r="M863" s="9"/>
      <c r="N863" s="9"/>
      <c r="O863" s="8"/>
      <c r="P863" s="8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3.5" customHeight="1">
      <c r="A864" s="9"/>
      <c r="B864" s="9"/>
      <c r="C864" s="9"/>
      <c r="D864" s="9"/>
      <c r="E864" s="293"/>
      <c r="F864" s="293"/>
      <c r="G864" s="9"/>
      <c r="H864" s="9"/>
      <c r="I864" s="9"/>
      <c r="J864" s="9"/>
      <c r="K864" s="9"/>
      <c r="L864" s="9"/>
      <c r="M864" s="9"/>
      <c r="N864" s="9"/>
      <c r="O864" s="8"/>
      <c r="P864" s="8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3.5" customHeight="1">
      <c r="A865" s="9"/>
      <c r="B865" s="9"/>
      <c r="C865" s="9"/>
      <c r="D865" s="9"/>
      <c r="E865" s="293"/>
      <c r="F865" s="293"/>
      <c r="G865" s="9"/>
      <c r="H865" s="9"/>
      <c r="I865" s="9"/>
      <c r="J865" s="9"/>
      <c r="K865" s="9"/>
      <c r="L865" s="9"/>
      <c r="M865" s="9"/>
      <c r="N865" s="9"/>
      <c r="O865" s="8"/>
      <c r="P865" s="8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3.5" customHeight="1">
      <c r="A866" s="9"/>
      <c r="B866" s="9"/>
      <c r="C866" s="9"/>
      <c r="D866" s="9"/>
      <c r="E866" s="293"/>
      <c r="F866" s="293"/>
      <c r="G866" s="9"/>
      <c r="H866" s="9"/>
      <c r="I866" s="9"/>
      <c r="J866" s="9"/>
      <c r="K866" s="9"/>
      <c r="L866" s="9"/>
      <c r="M866" s="9"/>
      <c r="N866" s="9"/>
      <c r="O866" s="8"/>
      <c r="P866" s="8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3.5" customHeight="1">
      <c r="A867" s="9"/>
      <c r="B867" s="9"/>
      <c r="C867" s="9"/>
      <c r="D867" s="9"/>
      <c r="E867" s="293"/>
      <c r="F867" s="293"/>
      <c r="G867" s="9"/>
      <c r="H867" s="9"/>
      <c r="I867" s="9"/>
      <c r="J867" s="9"/>
      <c r="K867" s="9"/>
      <c r="L867" s="9"/>
      <c r="M867" s="9"/>
      <c r="N867" s="9"/>
      <c r="O867" s="8"/>
      <c r="P867" s="8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3.5" customHeight="1">
      <c r="A868" s="9"/>
      <c r="B868" s="9"/>
      <c r="C868" s="9"/>
      <c r="D868" s="9"/>
      <c r="E868" s="293"/>
      <c r="F868" s="293"/>
      <c r="G868" s="9"/>
      <c r="H868" s="9"/>
      <c r="I868" s="9"/>
      <c r="J868" s="9"/>
      <c r="K868" s="9"/>
      <c r="L868" s="9"/>
      <c r="M868" s="9"/>
      <c r="N868" s="9"/>
      <c r="O868" s="8"/>
      <c r="P868" s="8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3.5" customHeight="1">
      <c r="A869" s="9"/>
      <c r="B869" s="9"/>
      <c r="C869" s="9"/>
      <c r="D869" s="9"/>
      <c r="E869" s="293"/>
      <c r="F869" s="293"/>
      <c r="G869" s="9"/>
      <c r="H869" s="9"/>
      <c r="I869" s="9"/>
      <c r="J869" s="9"/>
      <c r="K869" s="9"/>
      <c r="L869" s="9"/>
      <c r="M869" s="9"/>
      <c r="N869" s="9"/>
      <c r="O869" s="8"/>
      <c r="P869" s="8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3.5" customHeight="1">
      <c r="A870" s="9"/>
      <c r="B870" s="9"/>
      <c r="C870" s="9"/>
      <c r="D870" s="9"/>
      <c r="E870" s="293"/>
      <c r="F870" s="293"/>
      <c r="G870" s="9"/>
      <c r="H870" s="9"/>
      <c r="I870" s="9"/>
      <c r="J870" s="9"/>
      <c r="K870" s="9"/>
      <c r="L870" s="9"/>
      <c r="M870" s="9"/>
      <c r="N870" s="9"/>
      <c r="O870" s="8"/>
      <c r="P870" s="8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3.5" customHeight="1">
      <c r="A871" s="9"/>
      <c r="B871" s="9"/>
      <c r="C871" s="9"/>
      <c r="D871" s="9"/>
      <c r="E871" s="293"/>
      <c r="F871" s="293"/>
      <c r="G871" s="9"/>
      <c r="H871" s="9"/>
      <c r="I871" s="9"/>
      <c r="J871" s="9"/>
      <c r="K871" s="9"/>
      <c r="L871" s="9"/>
      <c r="M871" s="9"/>
      <c r="N871" s="9"/>
      <c r="O871" s="8"/>
      <c r="P871" s="8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3.5" customHeight="1">
      <c r="A872" s="9"/>
      <c r="B872" s="9"/>
      <c r="C872" s="9"/>
      <c r="D872" s="9"/>
      <c r="E872" s="293"/>
      <c r="F872" s="293"/>
      <c r="G872" s="9"/>
      <c r="H872" s="9"/>
      <c r="I872" s="9"/>
      <c r="J872" s="9"/>
      <c r="K872" s="9"/>
      <c r="L872" s="9"/>
      <c r="M872" s="9"/>
      <c r="N872" s="9"/>
      <c r="O872" s="8"/>
      <c r="P872" s="8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3.5" customHeight="1">
      <c r="A873" s="9"/>
      <c r="B873" s="9"/>
      <c r="C873" s="9"/>
      <c r="D873" s="9"/>
      <c r="E873" s="293"/>
      <c r="F873" s="293"/>
      <c r="G873" s="9"/>
      <c r="H873" s="9"/>
      <c r="I873" s="9"/>
      <c r="J873" s="9"/>
      <c r="K873" s="9"/>
      <c r="L873" s="9"/>
      <c r="M873" s="9"/>
      <c r="N873" s="9"/>
      <c r="O873" s="8"/>
      <c r="P873" s="8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3.5" customHeight="1">
      <c r="A874" s="9"/>
      <c r="B874" s="9"/>
      <c r="C874" s="9"/>
      <c r="D874" s="9"/>
      <c r="E874" s="293"/>
      <c r="F874" s="293"/>
      <c r="G874" s="9"/>
      <c r="H874" s="9"/>
      <c r="I874" s="9"/>
      <c r="J874" s="9"/>
      <c r="K874" s="9"/>
      <c r="L874" s="9"/>
      <c r="M874" s="9"/>
      <c r="N874" s="9"/>
      <c r="O874" s="8"/>
      <c r="P874" s="8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3.5" customHeight="1">
      <c r="A875" s="9"/>
      <c r="B875" s="9"/>
      <c r="C875" s="9"/>
      <c r="D875" s="9"/>
      <c r="E875" s="293"/>
      <c r="F875" s="293"/>
      <c r="G875" s="9"/>
      <c r="H875" s="9"/>
      <c r="I875" s="9"/>
      <c r="J875" s="9"/>
      <c r="K875" s="9"/>
      <c r="L875" s="9"/>
      <c r="M875" s="9"/>
      <c r="N875" s="9"/>
      <c r="O875" s="8"/>
      <c r="P875" s="8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3.5" customHeight="1">
      <c r="A876" s="9"/>
      <c r="B876" s="9"/>
      <c r="C876" s="9"/>
      <c r="D876" s="9"/>
      <c r="E876" s="293"/>
      <c r="F876" s="293"/>
      <c r="G876" s="9"/>
      <c r="H876" s="9"/>
      <c r="I876" s="9"/>
      <c r="J876" s="9"/>
      <c r="K876" s="9"/>
      <c r="L876" s="9"/>
      <c r="M876" s="9"/>
      <c r="N876" s="9"/>
      <c r="O876" s="8"/>
      <c r="P876" s="8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3.5" customHeight="1">
      <c r="A877" s="9"/>
      <c r="B877" s="9"/>
      <c r="C877" s="9"/>
      <c r="D877" s="9"/>
      <c r="E877" s="293"/>
      <c r="F877" s="293"/>
      <c r="G877" s="9"/>
      <c r="H877" s="9"/>
      <c r="I877" s="9"/>
      <c r="J877" s="9"/>
      <c r="K877" s="9"/>
      <c r="L877" s="9"/>
      <c r="M877" s="9"/>
      <c r="N877" s="9"/>
      <c r="O877" s="8"/>
      <c r="P877" s="8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3.5" customHeight="1">
      <c r="A878" s="9"/>
      <c r="B878" s="9"/>
      <c r="C878" s="9"/>
      <c r="D878" s="9"/>
      <c r="E878" s="293"/>
      <c r="F878" s="293"/>
      <c r="G878" s="9"/>
      <c r="H878" s="9"/>
      <c r="I878" s="9"/>
      <c r="J878" s="9"/>
      <c r="K878" s="9"/>
      <c r="L878" s="9"/>
      <c r="M878" s="9"/>
      <c r="N878" s="9"/>
      <c r="O878" s="8"/>
      <c r="P878" s="8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3.5" customHeight="1">
      <c r="A879" s="9"/>
      <c r="B879" s="9"/>
      <c r="C879" s="9"/>
      <c r="D879" s="9"/>
      <c r="E879" s="293"/>
      <c r="F879" s="293"/>
      <c r="G879" s="9"/>
      <c r="H879" s="9"/>
      <c r="I879" s="9"/>
      <c r="J879" s="9"/>
      <c r="K879" s="9"/>
      <c r="L879" s="9"/>
      <c r="M879" s="9"/>
      <c r="N879" s="9"/>
      <c r="O879" s="8"/>
      <c r="P879" s="8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3.5" customHeight="1">
      <c r="A880" s="9"/>
      <c r="B880" s="9"/>
      <c r="C880" s="9"/>
      <c r="D880" s="9"/>
      <c r="E880" s="293"/>
      <c r="F880" s="293"/>
      <c r="G880" s="9"/>
      <c r="H880" s="9"/>
      <c r="I880" s="9"/>
      <c r="J880" s="9"/>
      <c r="K880" s="9"/>
      <c r="L880" s="9"/>
      <c r="M880" s="9"/>
      <c r="N880" s="9"/>
      <c r="O880" s="8"/>
      <c r="P880" s="8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3.5" customHeight="1">
      <c r="A881" s="9"/>
      <c r="B881" s="9"/>
      <c r="C881" s="9"/>
      <c r="D881" s="9"/>
      <c r="E881" s="293"/>
      <c r="F881" s="293"/>
      <c r="G881" s="9"/>
      <c r="H881" s="9"/>
      <c r="I881" s="9"/>
      <c r="J881" s="9"/>
      <c r="K881" s="9"/>
      <c r="L881" s="9"/>
      <c r="M881" s="9"/>
      <c r="N881" s="9"/>
      <c r="O881" s="8"/>
      <c r="P881" s="8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3.5" customHeight="1">
      <c r="A882" s="9"/>
      <c r="B882" s="9"/>
      <c r="C882" s="9"/>
      <c r="D882" s="9"/>
      <c r="E882" s="293"/>
      <c r="F882" s="293"/>
      <c r="G882" s="9"/>
      <c r="H882" s="9"/>
      <c r="I882" s="9"/>
      <c r="J882" s="9"/>
      <c r="K882" s="9"/>
      <c r="L882" s="9"/>
      <c r="M882" s="9"/>
      <c r="N882" s="9"/>
      <c r="O882" s="8"/>
      <c r="P882" s="8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3.5" customHeight="1">
      <c r="A883" s="9"/>
      <c r="B883" s="9"/>
      <c r="C883" s="9"/>
      <c r="D883" s="9"/>
      <c r="E883" s="293"/>
      <c r="F883" s="293"/>
      <c r="G883" s="9"/>
      <c r="H883" s="9"/>
      <c r="I883" s="9"/>
      <c r="J883" s="9"/>
      <c r="K883" s="9"/>
      <c r="L883" s="9"/>
      <c r="M883" s="9"/>
      <c r="N883" s="9"/>
      <c r="O883" s="8"/>
      <c r="P883" s="8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3.5" customHeight="1">
      <c r="A884" s="9"/>
      <c r="B884" s="9"/>
      <c r="C884" s="9"/>
      <c r="D884" s="9"/>
      <c r="E884" s="293"/>
      <c r="F884" s="293"/>
      <c r="G884" s="9"/>
      <c r="H884" s="9"/>
      <c r="I884" s="9"/>
      <c r="J884" s="9"/>
      <c r="K884" s="9"/>
      <c r="L884" s="9"/>
      <c r="M884" s="9"/>
      <c r="N884" s="9"/>
      <c r="O884" s="8"/>
      <c r="P884" s="8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3.5" customHeight="1">
      <c r="A885" s="9"/>
      <c r="B885" s="9"/>
      <c r="C885" s="9"/>
      <c r="D885" s="9"/>
      <c r="E885" s="293"/>
      <c r="F885" s="293"/>
      <c r="G885" s="9"/>
      <c r="H885" s="9"/>
      <c r="I885" s="9"/>
      <c r="J885" s="9"/>
      <c r="K885" s="9"/>
      <c r="L885" s="9"/>
      <c r="M885" s="9"/>
      <c r="N885" s="9"/>
      <c r="O885" s="8"/>
      <c r="P885" s="8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3.5" customHeight="1">
      <c r="A886" s="9"/>
      <c r="B886" s="9"/>
      <c r="C886" s="9"/>
      <c r="D886" s="9"/>
      <c r="E886" s="293"/>
      <c r="F886" s="293"/>
      <c r="G886" s="9"/>
      <c r="H886" s="9"/>
      <c r="I886" s="9"/>
      <c r="J886" s="9"/>
      <c r="K886" s="9"/>
      <c r="L886" s="9"/>
      <c r="M886" s="9"/>
      <c r="N886" s="9"/>
      <c r="O886" s="8"/>
      <c r="P886" s="8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3.5" customHeight="1">
      <c r="A887" s="9"/>
      <c r="B887" s="9"/>
      <c r="C887" s="9"/>
      <c r="D887" s="9"/>
      <c r="E887" s="293"/>
      <c r="F887" s="293"/>
      <c r="G887" s="9"/>
      <c r="H887" s="9"/>
      <c r="I887" s="9"/>
      <c r="J887" s="9"/>
      <c r="K887" s="9"/>
      <c r="L887" s="9"/>
      <c r="M887" s="9"/>
      <c r="N887" s="9"/>
      <c r="O887" s="8"/>
      <c r="P887" s="8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3.5" customHeight="1">
      <c r="A888" s="9"/>
      <c r="B888" s="9"/>
      <c r="C888" s="9"/>
      <c r="D888" s="9"/>
      <c r="E888" s="293"/>
      <c r="F888" s="293"/>
      <c r="G888" s="9"/>
      <c r="H888" s="9"/>
      <c r="I888" s="9"/>
      <c r="J888" s="9"/>
      <c r="K888" s="9"/>
      <c r="L888" s="9"/>
      <c r="M888" s="9"/>
      <c r="N888" s="9"/>
      <c r="O888" s="8"/>
      <c r="P888" s="8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3.5" customHeight="1">
      <c r="A889" s="9"/>
      <c r="B889" s="9"/>
      <c r="C889" s="9"/>
      <c r="D889" s="9"/>
      <c r="E889" s="293"/>
      <c r="F889" s="293"/>
      <c r="G889" s="9"/>
      <c r="H889" s="9"/>
      <c r="I889" s="9"/>
      <c r="J889" s="9"/>
      <c r="K889" s="9"/>
      <c r="L889" s="9"/>
      <c r="M889" s="9"/>
      <c r="N889" s="9"/>
      <c r="O889" s="8"/>
      <c r="P889" s="8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3.5" customHeight="1">
      <c r="A890" s="9"/>
      <c r="B890" s="9"/>
      <c r="C890" s="9"/>
      <c r="D890" s="9"/>
      <c r="E890" s="293"/>
      <c r="F890" s="293"/>
      <c r="G890" s="9"/>
      <c r="H890" s="9"/>
      <c r="I890" s="9"/>
      <c r="J890" s="9"/>
      <c r="K890" s="9"/>
      <c r="L890" s="9"/>
      <c r="M890" s="9"/>
      <c r="N890" s="9"/>
      <c r="O890" s="8"/>
      <c r="P890" s="8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3.5" customHeight="1">
      <c r="A891" s="9"/>
      <c r="B891" s="9"/>
      <c r="C891" s="9"/>
      <c r="D891" s="9"/>
      <c r="E891" s="293"/>
      <c r="F891" s="293"/>
      <c r="G891" s="9"/>
      <c r="H891" s="9"/>
      <c r="I891" s="9"/>
      <c r="J891" s="9"/>
      <c r="K891" s="9"/>
      <c r="L891" s="9"/>
      <c r="M891" s="9"/>
      <c r="N891" s="9"/>
      <c r="O891" s="8"/>
      <c r="P891" s="8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3.5" customHeight="1">
      <c r="A892" s="9"/>
      <c r="B892" s="9"/>
      <c r="C892" s="9"/>
      <c r="D892" s="9"/>
      <c r="E892" s="293"/>
      <c r="F892" s="293"/>
      <c r="G892" s="9"/>
      <c r="H892" s="9"/>
      <c r="I892" s="9"/>
      <c r="J892" s="9"/>
      <c r="K892" s="9"/>
      <c r="L892" s="9"/>
      <c r="M892" s="9"/>
      <c r="N892" s="9"/>
      <c r="O892" s="8"/>
      <c r="P892" s="8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3.5" customHeight="1">
      <c r="A893" s="9"/>
      <c r="B893" s="9"/>
      <c r="C893" s="9"/>
      <c r="D893" s="9"/>
      <c r="E893" s="293"/>
      <c r="F893" s="293"/>
      <c r="G893" s="9"/>
      <c r="H893" s="9"/>
      <c r="I893" s="9"/>
      <c r="J893" s="9"/>
      <c r="K893" s="9"/>
      <c r="L893" s="9"/>
      <c r="M893" s="9"/>
      <c r="N893" s="9"/>
      <c r="O893" s="8"/>
      <c r="P893" s="8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3.5" customHeight="1">
      <c r="A894" s="9"/>
      <c r="B894" s="9"/>
      <c r="C894" s="9"/>
      <c r="D894" s="9"/>
      <c r="E894" s="293"/>
      <c r="F894" s="293"/>
      <c r="G894" s="9"/>
      <c r="H894" s="9"/>
      <c r="I894" s="9"/>
      <c r="J894" s="9"/>
      <c r="K894" s="9"/>
      <c r="L894" s="9"/>
      <c r="M894" s="9"/>
      <c r="N894" s="9"/>
      <c r="O894" s="8"/>
      <c r="P894" s="8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3.5" customHeight="1">
      <c r="A895" s="9"/>
      <c r="B895" s="9"/>
      <c r="C895" s="9"/>
      <c r="D895" s="9"/>
      <c r="E895" s="293"/>
      <c r="F895" s="293"/>
      <c r="G895" s="9"/>
      <c r="H895" s="9"/>
      <c r="I895" s="9"/>
      <c r="J895" s="9"/>
      <c r="K895" s="9"/>
      <c r="L895" s="9"/>
      <c r="M895" s="9"/>
      <c r="N895" s="9"/>
      <c r="O895" s="8"/>
      <c r="P895" s="8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3.5" customHeight="1">
      <c r="A896" s="9"/>
      <c r="B896" s="9"/>
      <c r="C896" s="9"/>
      <c r="D896" s="9"/>
      <c r="E896" s="293"/>
      <c r="F896" s="293"/>
      <c r="G896" s="9"/>
      <c r="H896" s="9"/>
      <c r="I896" s="9"/>
      <c r="J896" s="9"/>
      <c r="K896" s="9"/>
      <c r="L896" s="9"/>
      <c r="M896" s="9"/>
      <c r="N896" s="9"/>
      <c r="O896" s="8"/>
      <c r="P896" s="8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3.5" customHeight="1">
      <c r="A897" s="9"/>
      <c r="B897" s="9"/>
      <c r="C897" s="9"/>
      <c r="D897" s="9"/>
      <c r="E897" s="293"/>
      <c r="F897" s="293"/>
      <c r="G897" s="9"/>
      <c r="H897" s="9"/>
      <c r="I897" s="9"/>
      <c r="J897" s="9"/>
      <c r="K897" s="9"/>
      <c r="L897" s="9"/>
      <c r="M897" s="9"/>
      <c r="N897" s="9"/>
      <c r="O897" s="8"/>
      <c r="P897" s="8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3.5" customHeight="1">
      <c r="A898" s="9"/>
      <c r="B898" s="9"/>
      <c r="C898" s="9"/>
      <c r="D898" s="9"/>
      <c r="E898" s="293"/>
      <c r="F898" s="293"/>
      <c r="G898" s="9"/>
      <c r="H898" s="9"/>
      <c r="I898" s="9"/>
      <c r="J898" s="9"/>
      <c r="K898" s="9"/>
      <c r="L898" s="9"/>
      <c r="M898" s="9"/>
      <c r="N898" s="9"/>
      <c r="O898" s="8"/>
      <c r="P898" s="8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3.5" customHeight="1">
      <c r="A899" s="9"/>
      <c r="B899" s="9"/>
      <c r="C899" s="9"/>
      <c r="D899" s="9"/>
      <c r="E899" s="293"/>
      <c r="F899" s="293"/>
      <c r="G899" s="9"/>
      <c r="H899" s="9"/>
      <c r="I899" s="9"/>
      <c r="J899" s="9"/>
      <c r="K899" s="9"/>
      <c r="L899" s="9"/>
      <c r="M899" s="9"/>
      <c r="N899" s="9"/>
      <c r="O899" s="8"/>
      <c r="P899" s="8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3.5" customHeight="1">
      <c r="A900" s="9"/>
      <c r="B900" s="9"/>
      <c r="C900" s="9"/>
      <c r="D900" s="9"/>
      <c r="E900" s="293"/>
      <c r="F900" s="293"/>
      <c r="G900" s="9"/>
      <c r="H900" s="9"/>
      <c r="I900" s="9"/>
      <c r="J900" s="9"/>
      <c r="K900" s="9"/>
      <c r="L900" s="9"/>
      <c r="M900" s="9"/>
      <c r="N900" s="9"/>
      <c r="O900" s="8"/>
      <c r="P900" s="8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3.5" customHeight="1">
      <c r="A901" s="9"/>
      <c r="B901" s="9"/>
      <c r="C901" s="9"/>
      <c r="D901" s="9"/>
      <c r="E901" s="293"/>
      <c r="F901" s="293"/>
      <c r="G901" s="9"/>
      <c r="H901" s="9"/>
      <c r="I901" s="9"/>
      <c r="J901" s="9"/>
      <c r="K901" s="9"/>
      <c r="L901" s="9"/>
      <c r="M901" s="9"/>
      <c r="N901" s="9"/>
      <c r="O901" s="8"/>
      <c r="P901" s="8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3.5" customHeight="1">
      <c r="A902" s="9"/>
      <c r="B902" s="9"/>
      <c r="C902" s="9"/>
      <c r="D902" s="9"/>
      <c r="E902" s="293"/>
      <c r="F902" s="293"/>
      <c r="G902" s="9"/>
      <c r="H902" s="9"/>
      <c r="I902" s="9"/>
      <c r="J902" s="9"/>
      <c r="K902" s="9"/>
      <c r="L902" s="9"/>
      <c r="M902" s="9"/>
      <c r="N902" s="9"/>
      <c r="O902" s="8"/>
      <c r="P902" s="8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3.5" customHeight="1">
      <c r="A903" s="9"/>
      <c r="B903" s="9"/>
      <c r="C903" s="9"/>
      <c r="D903" s="9"/>
      <c r="E903" s="293"/>
      <c r="F903" s="293"/>
      <c r="G903" s="9"/>
      <c r="H903" s="9"/>
      <c r="I903" s="9"/>
      <c r="J903" s="9"/>
      <c r="K903" s="9"/>
      <c r="L903" s="9"/>
      <c r="M903" s="9"/>
      <c r="N903" s="9"/>
      <c r="O903" s="8"/>
      <c r="P903" s="8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3.5" customHeight="1">
      <c r="A904" s="9"/>
      <c r="B904" s="9"/>
      <c r="C904" s="9"/>
      <c r="D904" s="9"/>
      <c r="E904" s="293"/>
      <c r="F904" s="293"/>
      <c r="G904" s="9"/>
      <c r="H904" s="9"/>
      <c r="I904" s="9"/>
      <c r="J904" s="9"/>
      <c r="K904" s="9"/>
      <c r="L904" s="9"/>
      <c r="M904" s="9"/>
      <c r="N904" s="9"/>
      <c r="O904" s="8"/>
      <c r="P904" s="8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3.5" customHeight="1">
      <c r="A905" s="9"/>
      <c r="B905" s="9"/>
      <c r="C905" s="9"/>
      <c r="D905" s="9"/>
      <c r="E905" s="293"/>
      <c r="F905" s="293"/>
      <c r="G905" s="9"/>
      <c r="H905" s="9"/>
      <c r="I905" s="9"/>
      <c r="J905" s="9"/>
      <c r="K905" s="9"/>
      <c r="L905" s="9"/>
      <c r="M905" s="9"/>
      <c r="N905" s="9"/>
      <c r="O905" s="8"/>
      <c r="P905" s="8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3.5" customHeight="1">
      <c r="A906" s="9"/>
      <c r="B906" s="9"/>
      <c r="C906" s="9"/>
      <c r="D906" s="9"/>
      <c r="E906" s="293"/>
      <c r="F906" s="293"/>
      <c r="G906" s="9"/>
      <c r="H906" s="9"/>
      <c r="I906" s="9"/>
      <c r="J906" s="9"/>
      <c r="K906" s="9"/>
      <c r="L906" s="9"/>
      <c r="M906" s="9"/>
      <c r="N906" s="9"/>
      <c r="O906" s="8"/>
      <c r="P906" s="8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3.5" customHeight="1">
      <c r="A907" s="9"/>
      <c r="B907" s="9"/>
      <c r="C907" s="9"/>
      <c r="D907" s="9"/>
      <c r="E907" s="293"/>
      <c r="F907" s="293"/>
      <c r="G907" s="9"/>
      <c r="H907" s="9"/>
      <c r="I907" s="9"/>
      <c r="J907" s="9"/>
      <c r="K907" s="9"/>
      <c r="L907" s="9"/>
      <c r="M907" s="9"/>
      <c r="N907" s="9"/>
      <c r="O907" s="8"/>
      <c r="P907" s="8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3.5" customHeight="1">
      <c r="A908" s="9"/>
      <c r="B908" s="9"/>
      <c r="C908" s="9"/>
      <c r="D908" s="9"/>
      <c r="E908" s="293"/>
      <c r="F908" s="293"/>
      <c r="G908" s="9"/>
      <c r="H908" s="9"/>
      <c r="I908" s="9"/>
      <c r="J908" s="9"/>
      <c r="K908" s="9"/>
      <c r="L908" s="9"/>
      <c r="M908" s="9"/>
      <c r="N908" s="9"/>
      <c r="O908" s="8"/>
      <c r="P908" s="8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3.5" customHeight="1">
      <c r="A909" s="9"/>
      <c r="B909" s="9"/>
      <c r="C909" s="9"/>
      <c r="D909" s="9"/>
      <c r="E909" s="293"/>
      <c r="F909" s="293"/>
      <c r="G909" s="9"/>
      <c r="H909" s="9"/>
      <c r="I909" s="9"/>
      <c r="J909" s="9"/>
      <c r="K909" s="9"/>
      <c r="L909" s="9"/>
      <c r="M909" s="9"/>
      <c r="N909" s="9"/>
      <c r="O909" s="8"/>
      <c r="P909" s="8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3.5" customHeight="1">
      <c r="A910" s="9"/>
      <c r="B910" s="9"/>
      <c r="C910" s="9"/>
      <c r="D910" s="9"/>
      <c r="E910" s="293"/>
      <c r="F910" s="293"/>
      <c r="G910" s="9"/>
      <c r="H910" s="9"/>
      <c r="I910" s="9"/>
      <c r="J910" s="9"/>
      <c r="K910" s="9"/>
      <c r="L910" s="9"/>
      <c r="M910" s="9"/>
      <c r="N910" s="9"/>
      <c r="O910" s="8"/>
      <c r="P910" s="8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3.5" customHeight="1">
      <c r="A911" s="9"/>
      <c r="B911" s="9"/>
      <c r="C911" s="9"/>
      <c r="D911" s="9"/>
      <c r="E911" s="293"/>
      <c r="F911" s="293"/>
      <c r="G911" s="9"/>
      <c r="H911" s="9"/>
      <c r="I911" s="9"/>
      <c r="J911" s="9"/>
      <c r="K911" s="9"/>
      <c r="L911" s="9"/>
      <c r="M911" s="9"/>
      <c r="N911" s="9"/>
      <c r="O911" s="8"/>
      <c r="P911" s="8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3.5" customHeight="1">
      <c r="A912" s="9"/>
      <c r="B912" s="9"/>
      <c r="C912" s="9"/>
      <c r="D912" s="9"/>
      <c r="E912" s="293"/>
      <c r="F912" s="293"/>
      <c r="G912" s="9"/>
      <c r="H912" s="9"/>
      <c r="I912" s="9"/>
      <c r="J912" s="9"/>
      <c r="K912" s="9"/>
      <c r="L912" s="9"/>
      <c r="M912" s="9"/>
      <c r="N912" s="9"/>
      <c r="O912" s="8"/>
      <c r="P912" s="8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3.5" customHeight="1">
      <c r="A913" s="9"/>
      <c r="B913" s="9"/>
      <c r="C913" s="9"/>
      <c r="D913" s="9"/>
      <c r="E913" s="293"/>
      <c r="F913" s="293"/>
      <c r="G913" s="9"/>
      <c r="H913" s="9"/>
      <c r="I913" s="9"/>
      <c r="J913" s="9"/>
      <c r="K913" s="9"/>
      <c r="L913" s="9"/>
      <c r="M913" s="9"/>
      <c r="N913" s="9"/>
      <c r="O913" s="8"/>
      <c r="P913" s="8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3.5" customHeight="1">
      <c r="A914" s="9"/>
      <c r="B914" s="9"/>
      <c r="C914" s="9"/>
      <c r="D914" s="9"/>
      <c r="E914" s="293"/>
      <c r="F914" s="293"/>
      <c r="G914" s="9"/>
      <c r="H914" s="9"/>
      <c r="I914" s="9"/>
      <c r="J914" s="9"/>
      <c r="K914" s="9"/>
      <c r="L914" s="9"/>
      <c r="M914" s="9"/>
      <c r="N914" s="9"/>
      <c r="O914" s="8"/>
      <c r="P914" s="8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3.5" customHeight="1">
      <c r="A915" s="9"/>
      <c r="B915" s="9"/>
      <c r="C915" s="9"/>
      <c r="D915" s="9"/>
      <c r="E915" s="293"/>
      <c r="F915" s="293"/>
      <c r="G915" s="9"/>
      <c r="H915" s="9"/>
      <c r="I915" s="9"/>
      <c r="J915" s="9"/>
      <c r="K915" s="9"/>
      <c r="L915" s="9"/>
      <c r="M915" s="9"/>
      <c r="N915" s="9"/>
      <c r="O915" s="8"/>
      <c r="P915" s="8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3.5" customHeight="1">
      <c r="A916" s="9"/>
      <c r="B916" s="9"/>
      <c r="C916" s="9"/>
      <c r="D916" s="9"/>
      <c r="E916" s="293"/>
      <c r="F916" s="293"/>
      <c r="G916" s="9"/>
      <c r="H916" s="9"/>
      <c r="I916" s="9"/>
      <c r="J916" s="9"/>
      <c r="K916" s="9"/>
      <c r="L916" s="9"/>
      <c r="M916" s="9"/>
      <c r="N916" s="9"/>
      <c r="O916" s="8"/>
      <c r="P916" s="8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3.5" customHeight="1">
      <c r="A917" s="9"/>
      <c r="B917" s="9"/>
      <c r="C917" s="9"/>
      <c r="D917" s="9"/>
      <c r="E917" s="293"/>
      <c r="F917" s="293"/>
      <c r="G917" s="9"/>
      <c r="H917" s="9"/>
      <c r="I917" s="9"/>
      <c r="J917" s="9"/>
      <c r="K917" s="9"/>
      <c r="L917" s="9"/>
      <c r="M917" s="9"/>
      <c r="N917" s="9"/>
      <c r="O917" s="8"/>
      <c r="P917" s="8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3.5" customHeight="1">
      <c r="A918" s="9"/>
      <c r="B918" s="9"/>
      <c r="C918" s="9"/>
      <c r="D918" s="9"/>
      <c r="E918" s="293"/>
      <c r="F918" s="293"/>
      <c r="G918" s="9"/>
      <c r="H918" s="9"/>
      <c r="I918" s="9"/>
      <c r="J918" s="9"/>
      <c r="K918" s="9"/>
      <c r="L918" s="9"/>
      <c r="M918" s="9"/>
      <c r="N918" s="9"/>
      <c r="O918" s="8"/>
      <c r="P918" s="8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3.5" customHeight="1">
      <c r="A919" s="9"/>
      <c r="B919" s="9"/>
      <c r="C919" s="9"/>
      <c r="D919" s="9"/>
      <c r="E919" s="293"/>
      <c r="F919" s="293"/>
      <c r="G919" s="9"/>
      <c r="H919" s="9"/>
      <c r="I919" s="9"/>
      <c r="J919" s="9"/>
      <c r="K919" s="9"/>
      <c r="L919" s="9"/>
      <c r="M919" s="9"/>
      <c r="N919" s="9"/>
      <c r="O919" s="8"/>
      <c r="P919" s="8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3.5" customHeight="1">
      <c r="A920" s="9"/>
      <c r="B920" s="9"/>
      <c r="C920" s="9"/>
      <c r="D920" s="9"/>
      <c r="E920" s="293"/>
      <c r="F920" s="293"/>
      <c r="G920" s="9"/>
      <c r="H920" s="9"/>
      <c r="I920" s="9"/>
      <c r="J920" s="9"/>
      <c r="K920" s="9"/>
      <c r="L920" s="9"/>
      <c r="M920" s="9"/>
      <c r="N920" s="9"/>
      <c r="O920" s="8"/>
      <c r="P920" s="8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3.5" customHeight="1">
      <c r="A921" s="9"/>
      <c r="B921" s="9"/>
      <c r="C921" s="9"/>
      <c r="D921" s="9"/>
      <c r="E921" s="293"/>
      <c r="F921" s="293"/>
      <c r="G921" s="9"/>
      <c r="H921" s="9"/>
      <c r="I921" s="9"/>
      <c r="J921" s="9"/>
      <c r="K921" s="9"/>
      <c r="L921" s="9"/>
      <c r="M921" s="9"/>
      <c r="N921" s="9"/>
      <c r="O921" s="8"/>
      <c r="P921" s="8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3.5" customHeight="1">
      <c r="A922" s="9"/>
      <c r="B922" s="9"/>
      <c r="C922" s="9"/>
      <c r="D922" s="9"/>
      <c r="E922" s="293"/>
      <c r="F922" s="293"/>
      <c r="G922" s="9"/>
      <c r="H922" s="9"/>
      <c r="I922" s="9"/>
      <c r="J922" s="9"/>
      <c r="K922" s="9"/>
      <c r="L922" s="9"/>
      <c r="M922" s="9"/>
      <c r="N922" s="9"/>
      <c r="O922" s="8"/>
      <c r="P922" s="8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3.5" customHeight="1">
      <c r="A923" s="9"/>
      <c r="B923" s="9"/>
      <c r="C923" s="9"/>
      <c r="D923" s="9"/>
      <c r="E923" s="293"/>
      <c r="F923" s="293"/>
      <c r="G923" s="9"/>
      <c r="H923" s="9"/>
      <c r="I923" s="9"/>
      <c r="J923" s="9"/>
      <c r="K923" s="9"/>
      <c r="L923" s="9"/>
      <c r="M923" s="9"/>
      <c r="N923" s="9"/>
      <c r="O923" s="8"/>
      <c r="P923" s="8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3.5" customHeight="1">
      <c r="A924" s="9"/>
      <c r="B924" s="9"/>
      <c r="C924" s="9"/>
      <c r="D924" s="9"/>
      <c r="E924" s="293"/>
      <c r="F924" s="293"/>
      <c r="G924" s="9"/>
      <c r="H924" s="9"/>
      <c r="I924" s="9"/>
      <c r="J924" s="9"/>
      <c r="K924" s="9"/>
      <c r="L924" s="9"/>
      <c r="M924" s="9"/>
      <c r="N924" s="9"/>
      <c r="O924" s="8"/>
      <c r="P924" s="8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3.5" customHeight="1">
      <c r="A925" s="9"/>
      <c r="B925" s="9"/>
      <c r="C925" s="9"/>
      <c r="D925" s="9"/>
      <c r="E925" s="293"/>
      <c r="F925" s="293"/>
      <c r="G925" s="9"/>
      <c r="H925" s="9"/>
      <c r="I925" s="9"/>
      <c r="J925" s="9"/>
      <c r="K925" s="9"/>
      <c r="L925" s="9"/>
      <c r="M925" s="9"/>
      <c r="N925" s="9"/>
      <c r="O925" s="8"/>
      <c r="P925" s="8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3.5" customHeight="1">
      <c r="A926" s="9"/>
      <c r="B926" s="9"/>
      <c r="C926" s="9"/>
      <c r="D926" s="9"/>
      <c r="E926" s="293"/>
      <c r="F926" s="293"/>
      <c r="G926" s="9"/>
      <c r="H926" s="9"/>
      <c r="I926" s="9"/>
      <c r="J926" s="9"/>
      <c r="K926" s="9"/>
      <c r="L926" s="9"/>
      <c r="M926" s="9"/>
      <c r="N926" s="9"/>
      <c r="O926" s="8"/>
      <c r="P926" s="8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3.5" customHeight="1">
      <c r="A927" s="9"/>
      <c r="B927" s="9"/>
      <c r="C927" s="9"/>
      <c r="D927" s="9"/>
      <c r="E927" s="293"/>
      <c r="F927" s="293"/>
      <c r="G927" s="9"/>
      <c r="H927" s="9"/>
      <c r="I927" s="9"/>
      <c r="J927" s="9"/>
      <c r="K927" s="9"/>
      <c r="L927" s="9"/>
      <c r="M927" s="9"/>
      <c r="N927" s="9"/>
      <c r="O927" s="8"/>
      <c r="P927" s="8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3.5" customHeight="1">
      <c r="A928" s="9"/>
      <c r="B928" s="9"/>
      <c r="C928" s="9"/>
      <c r="D928" s="9"/>
      <c r="E928" s="293"/>
      <c r="F928" s="293"/>
      <c r="G928" s="9"/>
      <c r="H928" s="9"/>
      <c r="I928" s="9"/>
      <c r="J928" s="9"/>
      <c r="K928" s="9"/>
      <c r="L928" s="9"/>
      <c r="M928" s="9"/>
      <c r="N928" s="9"/>
      <c r="O928" s="8"/>
      <c r="P928" s="8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3.5" customHeight="1">
      <c r="A929" s="9"/>
      <c r="B929" s="9"/>
      <c r="C929" s="9"/>
      <c r="D929" s="9"/>
      <c r="E929" s="293"/>
      <c r="F929" s="293"/>
      <c r="G929" s="9"/>
      <c r="H929" s="9"/>
      <c r="I929" s="9"/>
      <c r="J929" s="9"/>
      <c r="K929" s="9"/>
      <c r="L929" s="9"/>
      <c r="M929" s="9"/>
      <c r="N929" s="9"/>
      <c r="O929" s="8"/>
      <c r="P929" s="8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3.5" customHeight="1">
      <c r="A930" s="9"/>
      <c r="B930" s="9"/>
      <c r="C930" s="9"/>
      <c r="D930" s="9"/>
      <c r="E930" s="293"/>
      <c r="F930" s="293"/>
      <c r="G930" s="9"/>
      <c r="H930" s="9"/>
      <c r="I930" s="9"/>
      <c r="J930" s="9"/>
      <c r="K930" s="9"/>
      <c r="L930" s="9"/>
      <c r="M930" s="9"/>
      <c r="N930" s="9"/>
      <c r="O930" s="8"/>
      <c r="P930" s="8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3.5" customHeight="1">
      <c r="A931" s="9"/>
      <c r="B931" s="9"/>
      <c r="C931" s="9"/>
      <c r="D931" s="9"/>
      <c r="E931" s="293"/>
      <c r="F931" s="293"/>
      <c r="G931" s="9"/>
      <c r="H931" s="9"/>
      <c r="I931" s="9"/>
      <c r="J931" s="9"/>
      <c r="K931" s="9"/>
      <c r="L931" s="9"/>
      <c r="M931" s="9"/>
      <c r="N931" s="9"/>
      <c r="O931" s="8"/>
      <c r="P931" s="8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3.5" customHeight="1">
      <c r="A932" s="9"/>
      <c r="B932" s="9"/>
      <c r="C932" s="9"/>
      <c r="D932" s="9"/>
      <c r="E932" s="293"/>
      <c r="F932" s="293"/>
      <c r="G932" s="9"/>
      <c r="H932" s="9"/>
      <c r="I932" s="9"/>
      <c r="J932" s="9"/>
      <c r="K932" s="9"/>
      <c r="L932" s="9"/>
      <c r="M932" s="9"/>
      <c r="N932" s="9"/>
      <c r="O932" s="8"/>
      <c r="P932" s="8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3.5" customHeight="1">
      <c r="A933" s="9"/>
      <c r="B933" s="9"/>
      <c r="C933" s="9"/>
      <c r="D933" s="9"/>
      <c r="E933" s="293"/>
      <c r="F933" s="293"/>
      <c r="G933" s="9"/>
      <c r="H933" s="9"/>
      <c r="I933" s="9"/>
      <c r="J933" s="9"/>
      <c r="K933" s="9"/>
      <c r="L933" s="9"/>
      <c r="M933" s="9"/>
      <c r="N933" s="9"/>
      <c r="O933" s="8"/>
      <c r="P933" s="8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3.5" customHeight="1">
      <c r="A934" s="9"/>
      <c r="B934" s="9"/>
      <c r="C934" s="9"/>
      <c r="D934" s="9"/>
      <c r="E934" s="293"/>
      <c r="F934" s="293"/>
      <c r="G934" s="9"/>
      <c r="H934" s="9"/>
      <c r="I934" s="9"/>
      <c r="J934" s="9"/>
      <c r="K934" s="9"/>
      <c r="L934" s="9"/>
      <c r="M934" s="9"/>
      <c r="N934" s="9"/>
      <c r="O934" s="8"/>
      <c r="P934" s="8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3.5" customHeight="1">
      <c r="A935" s="9"/>
      <c r="B935" s="9"/>
      <c r="C935" s="9"/>
      <c r="D935" s="9"/>
      <c r="E935" s="293"/>
      <c r="F935" s="293"/>
      <c r="G935" s="9"/>
      <c r="H935" s="9"/>
      <c r="I935" s="9"/>
      <c r="J935" s="9"/>
      <c r="K935" s="9"/>
      <c r="L935" s="9"/>
      <c r="M935" s="9"/>
      <c r="N935" s="9"/>
      <c r="O935" s="8"/>
      <c r="P935" s="8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3.5" customHeight="1">
      <c r="A936" s="9"/>
      <c r="B936" s="9"/>
      <c r="C936" s="9"/>
      <c r="D936" s="9"/>
      <c r="E936" s="293"/>
      <c r="F936" s="293"/>
      <c r="G936" s="9"/>
      <c r="H936" s="9"/>
      <c r="I936" s="9"/>
      <c r="J936" s="9"/>
      <c r="K936" s="9"/>
      <c r="L936" s="9"/>
      <c r="M936" s="9"/>
      <c r="N936" s="9"/>
      <c r="O936" s="8"/>
      <c r="P936" s="8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3.5" customHeight="1">
      <c r="A937" s="9"/>
      <c r="B937" s="9"/>
      <c r="C937" s="9"/>
      <c r="D937" s="9"/>
      <c r="E937" s="293"/>
      <c r="F937" s="293"/>
      <c r="G937" s="9"/>
      <c r="H937" s="9"/>
      <c r="I937" s="9"/>
      <c r="J937" s="9"/>
      <c r="K937" s="9"/>
      <c r="L937" s="9"/>
      <c r="M937" s="9"/>
      <c r="N937" s="9"/>
      <c r="O937" s="8"/>
      <c r="P937" s="8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3.5" customHeight="1">
      <c r="A938" s="9"/>
      <c r="B938" s="9"/>
      <c r="C938" s="9"/>
      <c r="D938" s="9"/>
      <c r="E938" s="293"/>
      <c r="F938" s="293"/>
      <c r="G938" s="9"/>
      <c r="H938" s="9"/>
      <c r="I938" s="9"/>
      <c r="J938" s="9"/>
      <c r="K938" s="9"/>
      <c r="L938" s="9"/>
      <c r="M938" s="9"/>
      <c r="N938" s="9"/>
      <c r="O938" s="8"/>
      <c r="P938" s="8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3.5" customHeight="1">
      <c r="A939" s="9"/>
      <c r="B939" s="9"/>
      <c r="C939" s="9"/>
      <c r="D939" s="9"/>
      <c r="E939" s="293"/>
      <c r="F939" s="293"/>
      <c r="G939" s="9"/>
      <c r="H939" s="9"/>
      <c r="I939" s="9"/>
      <c r="J939" s="9"/>
      <c r="K939" s="9"/>
      <c r="L939" s="9"/>
      <c r="M939" s="9"/>
      <c r="N939" s="9"/>
      <c r="O939" s="8"/>
      <c r="P939" s="8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3.5" customHeight="1">
      <c r="A940" s="9"/>
      <c r="B940" s="9"/>
      <c r="C940" s="9"/>
      <c r="D940" s="9"/>
      <c r="E940" s="293"/>
      <c r="F940" s="293"/>
      <c r="G940" s="9"/>
      <c r="H940" s="9"/>
      <c r="I940" s="9"/>
      <c r="J940" s="9"/>
      <c r="K940" s="9"/>
      <c r="L940" s="9"/>
      <c r="M940" s="9"/>
      <c r="N940" s="9"/>
      <c r="O940" s="8"/>
      <c r="P940" s="8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3.5" customHeight="1">
      <c r="A941" s="9"/>
      <c r="B941" s="9"/>
      <c r="C941" s="9"/>
      <c r="D941" s="9"/>
      <c r="E941" s="293"/>
      <c r="F941" s="293"/>
      <c r="G941" s="9"/>
      <c r="H941" s="9"/>
      <c r="I941" s="9"/>
      <c r="J941" s="9"/>
      <c r="K941" s="9"/>
      <c r="L941" s="9"/>
      <c r="M941" s="9"/>
      <c r="N941" s="9"/>
      <c r="O941" s="8"/>
      <c r="P941" s="8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3.5" customHeight="1">
      <c r="A942" s="9"/>
      <c r="B942" s="9"/>
      <c r="C942" s="9"/>
      <c r="D942" s="9"/>
      <c r="E942" s="293"/>
      <c r="F942" s="293"/>
      <c r="G942" s="9"/>
      <c r="H942" s="9"/>
      <c r="I942" s="9"/>
      <c r="J942" s="9"/>
      <c r="K942" s="9"/>
      <c r="L942" s="9"/>
      <c r="M942" s="9"/>
      <c r="N942" s="9"/>
      <c r="O942" s="8"/>
      <c r="P942" s="8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3.5" customHeight="1">
      <c r="A943" s="9"/>
      <c r="B943" s="9"/>
      <c r="C943" s="9"/>
      <c r="D943" s="9"/>
      <c r="E943" s="293"/>
      <c r="F943" s="293"/>
      <c r="G943" s="9"/>
      <c r="H943" s="9"/>
      <c r="I943" s="9"/>
      <c r="J943" s="9"/>
      <c r="K943" s="9"/>
      <c r="L943" s="9"/>
      <c r="M943" s="9"/>
      <c r="N943" s="9"/>
      <c r="O943" s="8"/>
      <c r="P943" s="8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3.5" customHeight="1">
      <c r="A944" s="9"/>
      <c r="B944" s="9"/>
      <c r="C944" s="9"/>
      <c r="D944" s="9"/>
      <c r="E944" s="293"/>
      <c r="F944" s="293"/>
      <c r="G944" s="9"/>
      <c r="H944" s="9"/>
      <c r="I944" s="9"/>
      <c r="J944" s="9"/>
      <c r="K944" s="9"/>
      <c r="L944" s="9"/>
      <c r="M944" s="9"/>
      <c r="N944" s="9"/>
      <c r="O944" s="8"/>
      <c r="P944" s="8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3.5" customHeight="1">
      <c r="A945" s="9"/>
      <c r="B945" s="9"/>
      <c r="C945" s="9"/>
      <c r="D945" s="9"/>
      <c r="E945" s="293"/>
      <c r="F945" s="293"/>
      <c r="G945" s="9"/>
      <c r="H945" s="9"/>
      <c r="I945" s="9"/>
      <c r="J945" s="9"/>
      <c r="K945" s="9"/>
      <c r="L945" s="9"/>
      <c r="M945" s="9"/>
      <c r="N945" s="9"/>
      <c r="O945" s="8"/>
      <c r="P945" s="8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3.5" customHeight="1">
      <c r="A946" s="9"/>
      <c r="B946" s="9"/>
      <c r="C946" s="9"/>
      <c r="D946" s="9"/>
      <c r="E946" s="293"/>
      <c r="F946" s="293"/>
      <c r="G946" s="9"/>
      <c r="H946" s="9"/>
      <c r="I946" s="9"/>
      <c r="J946" s="9"/>
      <c r="K946" s="9"/>
      <c r="L946" s="9"/>
      <c r="M946" s="9"/>
      <c r="N946" s="9"/>
      <c r="O946" s="8"/>
      <c r="P946" s="8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3.5" customHeight="1">
      <c r="A947" s="9"/>
      <c r="B947" s="9"/>
      <c r="C947" s="9"/>
      <c r="D947" s="9"/>
      <c r="E947" s="293"/>
      <c r="F947" s="293"/>
      <c r="G947" s="9"/>
      <c r="H947" s="9"/>
      <c r="I947" s="9"/>
      <c r="J947" s="9"/>
      <c r="K947" s="9"/>
      <c r="L947" s="9"/>
      <c r="M947" s="9"/>
      <c r="N947" s="9"/>
      <c r="O947" s="8"/>
      <c r="P947" s="8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3.5" customHeight="1">
      <c r="A948" s="9"/>
      <c r="B948" s="9"/>
      <c r="C948" s="9"/>
      <c r="D948" s="9"/>
      <c r="E948" s="293"/>
      <c r="F948" s="293"/>
      <c r="G948" s="9"/>
      <c r="H948" s="9"/>
      <c r="I948" s="9"/>
      <c r="J948" s="9"/>
      <c r="K948" s="9"/>
      <c r="L948" s="9"/>
      <c r="M948" s="9"/>
      <c r="N948" s="9"/>
      <c r="O948" s="8"/>
      <c r="P948" s="8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3.5" customHeight="1">
      <c r="A949" s="9"/>
      <c r="B949" s="9"/>
      <c r="C949" s="9"/>
      <c r="D949" s="9"/>
      <c r="E949" s="293"/>
      <c r="F949" s="293"/>
      <c r="G949" s="9"/>
      <c r="H949" s="9"/>
      <c r="I949" s="9"/>
      <c r="J949" s="9"/>
      <c r="K949" s="9"/>
      <c r="L949" s="9"/>
      <c r="M949" s="9"/>
      <c r="N949" s="9"/>
      <c r="O949" s="8"/>
      <c r="P949" s="8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3.5" customHeight="1">
      <c r="A950" s="9"/>
      <c r="B950" s="9"/>
      <c r="C950" s="9"/>
      <c r="D950" s="9"/>
      <c r="E950" s="293"/>
      <c r="F950" s="293"/>
      <c r="G950" s="9"/>
      <c r="H950" s="9"/>
      <c r="I950" s="9"/>
      <c r="J950" s="9"/>
      <c r="K950" s="9"/>
      <c r="L950" s="9"/>
      <c r="M950" s="9"/>
      <c r="N950" s="9"/>
      <c r="O950" s="8"/>
      <c r="P950" s="8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3.5" customHeight="1">
      <c r="A951" s="9"/>
      <c r="B951" s="9"/>
      <c r="C951" s="9"/>
      <c r="D951" s="9"/>
      <c r="E951" s="293"/>
      <c r="F951" s="293"/>
      <c r="G951" s="9"/>
      <c r="H951" s="9"/>
      <c r="I951" s="9"/>
      <c r="J951" s="9"/>
      <c r="K951" s="9"/>
      <c r="L951" s="9"/>
      <c r="M951" s="9"/>
      <c r="N951" s="9"/>
      <c r="O951" s="8"/>
      <c r="P951" s="8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3.5" customHeight="1">
      <c r="A952" s="9"/>
      <c r="B952" s="9"/>
      <c r="C952" s="9"/>
      <c r="D952" s="9"/>
      <c r="E952" s="293"/>
      <c r="F952" s="293"/>
      <c r="G952" s="9"/>
      <c r="H952" s="9"/>
      <c r="I952" s="9"/>
      <c r="J952" s="9"/>
      <c r="K952" s="9"/>
      <c r="L952" s="9"/>
      <c r="M952" s="9"/>
      <c r="N952" s="9"/>
      <c r="O952" s="8"/>
      <c r="P952" s="8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3.5" customHeight="1">
      <c r="A953" s="9"/>
      <c r="B953" s="9"/>
      <c r="C953" s="9"/>
      <c r="D953" s="9"/>
      <c r="E953" s="293"/>
      <c r="F953" s="293"/>
      <c r="G953" s="9"/>
      <c r="H953" s="9"/>
      <c r="I953" s="9"/>
      <c r="J953" s="9"/>
      <c r="K953" s="9"/>
      <c r="L953" s="9"/>
      <c r="M953" s="9"/>
      <c r="N953" s="9"/>
      <c r="O953" s="8"/>
      <c r="P953" s="8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3.5" customHeight="1">
      <c r="A954" s="9"/>
      <c r="B954" s="9"/>
      <c r="C954" s="9"/>
      <c r="D954" s="9"/>
      <c r="E954" s="293"/>
      <c r="F954" s="293"/>
      <c r="G954" s="9"/>
      <c r="H954" s="9"/>
      <c r="I954" s="9"/>
      <c r="J954" s="9"/>
      <c r="K954" s="9"/>
      <c r="L954" s="9"/>
      <c r="M954" s="9"/>
      <c r="N954" s="9"/>
      <c r="O954" s="8"/>
      <c r="P954" s="8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3.5" customHeight="1">
      <c r="A955" s="9"/>
      <c r="B955" s="9"/>
      <c r="C955" s="9"/>
      <c r="D955" s="9"/>
      <c r="E955" s="293"/>
      <c r="F955" s="293"/>
      <c r="G955" s="9"/>
      <c r="H955" s="9"/>
      <c r="I955" s="9"/>
      <c r="J955" s="9"/>
      <c r="K955" s="9"/>
      <c r="L955" s="9"/>
      <c r="M955" s="9"/>
      <c r="N955" s="9"/>
      <c r="O955" s="8"/>
      <c r="P955" s="8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3.5" customHeight="1">
      <c r="A956" s="9"/>
      <c r="B956" s="9"/>
      <c r="C956" s="9"/>
      <c r="D956" s="9"/>
      <c r="E956" s="293"/>
      <c r="F956" s="293"/>
      <c r="G956" s="9"/>
      <c r="H956" s="9"/>
      <c r="I956" s="9"/>
      <c r="J956" s="9"/>
      <c r="K956" s="9"/>
      <c r="L956" s="9"/>
      <c r="M956" s="9"/>
      <c r="N956" s="9"/>
      <c r="O956" s="8"/>
      <c r="P956" s="8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3.5" customHeight="1">
      <c r="A957" s="9"/>
      <c r="B957" s="9"/>
      <c r="C957" s="9"/>
      <c r="D957" s="9"/>
      <c r="E957" s="293"/>
      <c r="F957" s="293"/>
      <c r="G957" s="9"/>
      <c r="H957" s="9"/>
      <c r="I957" s="9"/>
      <c r="J957" s="9"/>
      <c r="K957" s="9"/>
      <c r="L957" s="9"/>
      <c r="M957" s="9"/>
      <c r="N957" s="9"/>
      <c r="O957" s="8"/>
      <c r="P957" s="8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3.5" customHeight="1">
      <c r="A958" s="9"/>
      <c r="B958" s="9"/>
      <c r="C958" s="9"/>
      <c r="D958" s="9"/>
      <c r="E958" s="293"/>
      <c r="F958" s="293"/>
      <c r="G958" s="9"/>
      <c r="H958" s="9"/>
      <c r="I958" s="9"/>
      <c r="J958" s="9"/>
      <c r="K958" s="9"/>
      <c r="L958" s="9"/>
      <c r="M958" s="9"/>
      <c r="N958" s="9"/>
      <c r="O958" s="8"/>
      <c r="P958" s="8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3.5" customHeight="1">
      <c r="A959" s="9"/>
      <c r="B959" s="9"/>
      <c r="C959" s="9"/>
      <c r="D959" s="9"/>
      <c r="E959" s="293"/>
      <c r="F959" s="293"/>
      <c r="G959" s="9"/>
      <c r="H959" s="9"/>
      <c r="I959" s="9"/>
      <c r="J959" s="9"/>
      <c r="K959" s="9"/>
      <c r="L959" s="9"/>
      <c r="M959" s="9"/>
      <c r="N959" s="9"/>
      <c r="O959" s="8"/>
      <c r="P959" s="8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3.5" customHeight="1">
      <c r="A960" s="9"/>
      <c r="B960" s="9"/>
      <c r="C960" s="9"/>
      <c r="D960" s="9"/>
      <c r="E960" s="293"/>
      <c r="F960" s="293"/>
      <c r="G960" s="9"/>
      <c r="H960" s="9"/>
      <c r="I960" s="9"/>
      <c r="J960" s="9"/>
      <c r="K960" s="9"/>
      <c r="L960" s="9"/>
      <c r="M960" s="9"/>
      <c r="N960" s="9"/>
      <c r="O960" s="8"/>
      <c r="P960" s="8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3.5" customHeight="1">
      <c r="A961" s="9"/>
      <c r="B961" s="9"/>
      <c r="C961" s="9"/>
      <c r="D961" s="9"/>
      <c r="E961" s="293"/>
      <c r="F961" s="293"/>
      <c r="G961" s="9"/>
      <c r="H961" s="9"/>
      <c r="I961" s="9"/>
      <c r="J961" s="9"/>
      <c r="K961" s="9"/>
      <c r="L961" s="9"/>
      <c r="M961" s="9"/>
      <c r="N961" s="9"/>
      <c r="O961" s="8"/>
      <c r="P961" s="8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3.5" customHeight="1">
      <c r="A962" s="9"/>
      <c r="B962" s="9"/>
      <c r="C962" s="9"/>
      <c r="D962" s="9"/>
      <c r="E962" s="293"/>
      <c r="F962" s="293"/>
      <c r="G962" s="9"/>
      <c r="H962" s="9"/>
      <c r="I962" s="9"/>
      <c r="J962" s="9"/>
      <c r="K962" s="9"/>
      <c r="L962" s="9"/>
      <c r="M962" s="9"/>
      <c r="N962" s="9"/>
      <c r="O962" s="8"/>
      <c r="P962" s="8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3.5" customHeight="1">
      <c r="A963" s="9"/>
      <c r="B963" s="9"/>
      <c r="C963" s="9"/>
      <c r="D963" s="9"/>
      <c r="E963" s="293"/>
      <c r="F963" s="293"/>
      <c r="G963" s="9"/>
      <c r="H963" s="9"/>
      <c r="I963" s="9"/>
      <c r="J963" s="9"/>
      <c r="K963" s="9"/>
      <c r="L963" s="9"/>
      <c r="M963" s="9"/>
      <c r="N963" s="9"/>
      <c r="O963" s="8"/>
      <c r="P963" s="8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3.5" customHeight="1">
      <c r="A964" s="9"/>
      <c r="B964" s="9"/>
      <c r="C964" s="9"/>
      <c r="D964" s="9"/>
      <c r="E964" s="293"/>
      <c r="F964" s="293"/>
      <c r="G964" s="9"/>
      <c r="H964" s="9"/>
      <c r="I964" s="9"/>
      <c r="J964" s="9"/>
      <c r="K964" s="9"/>
      <c r="L964" s="9"/>
      <c r="M964" s="9"/>
      <c r="N964" s="9"/>
      <c r="O964" s="8"/>
      <c r="P964" s="8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3.5" customHeight="1">
      <c r="A965" s="9"/>
      <c r="B965" s="9"/>
      <c r="C965" s="9"/>
      <c r="D965" s="9"/>
      <c r="E965" s="293"/>
      <c r="F965" s="293"/>
      <c r="G965" s="9"/>
      <c r="H965" s="9"/>
      <c r="I965" s="9"/>
      <c r="J965" s="9"/>
      <c r="K965" s="9"/>
      <c r="L965" s="9"/>
      <c r="M965" s="9"/>
      <c r="N965" s="9"/>
      <c r="O965" s="8"/>
      <c r="P965" s="8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3.5" customHeight="1">
      <c r="A966" s="9"/>
      <c r="B966" s="9"/>
      <c r="C966" s="9"/>
      <c r="D966" s="9"/>
      <c r="E966" s="293"/>
      <c r="F966" s="293"/>
      <c r="G966" s="9"/>
      <c r="H966" s="9"/>
      <c r="I966" s="9"/>
      <c r="J966" s="9"/>
      <c r="K966" s="9"/>
      <c r="L966" s="9"/>
      <c r="M966" s="9"/>
      <c r="N966" s="9"/>
      <c r="O966" s="8"/>
      <c r="P966" s="8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3.5" customHeight="1">
      <c r="A967" s="9"/>
      <c r="B967" s="9"/>
      <c r="C967" s="9"/>
      <c r="D967" s="9"/>
      <c r="E967" s="293"/>
      <c r="F967" s="293"/>
      <c r="G967" s="9"/>
      <c r="H967" s="9"/>
      <c r="I967" s="9"/>
      <c r="J967" s="9"/>
      <c r="K967" s="9"/>
      <c r="L967" s="9"/>
      <c r="M967" s="9"/>
      <c r="N967" s="9"/>
      <c r="O967" s="8"/>
      <c r="P967" s="8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3.5" customHeight="1">
      <c r="A968" s="9"/>
      <c r="B968" s="9"/>
      <c r="C968" s="9"/>
      <c r="D968" s="9"/>
      <c r="E968" s="293"/>
      <c r="F968" s="293"/>
      <c r="G968" s="9"/>
      <c r="H968" s="9"/>
      <c r="I968" s="9"/>
      <c r="J968" s="9"/>
      <c r="K968" s="9"/>
      <c r="L968" s="9"/>
      <c r="M968" s="9"/>
      <c r="N968" s="9"/>
      <c r="O968" s="8"/>
      <c r="P968" s="8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3.5" customHeight="1">
      <c r="A969" s="9"/>
      <c r="B969" s="9"/>
      <c r="C969" s="9"/>
      <c r="D969" s="9"/>
      <c r="E969" s="293"/>
      <c r="F969" s="293"/>
      <c r="G969" s="9"/>
      <c r="H969" s="9"/>
      <c r="I969" s="9"/>
      <c r="J969" s="9"/>
      <c r="K969" s="9"/>
      <c r="L969" s="9"/>
      <c r="M969" s="9"/>
      <c r="N969" s="9"/>
      <c r="O969" s="8"/>
      <c r="P969" s="8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3.5" customHeight="1">
      <c r="A970" s="9"/>
      <c r="B970" s="9"/>
      <c r="C970" s="9"/>
      <c r="D970" s="9"/>
      <c r="E970" s="293"/>
      <c r="F970" s="293"/>
      <c r="G970" s="9"/>
      <c r="H970" s="9"/>
      <c r="I970" s="9"/>
      <c r="J970" s="9"/>
      <c r="K970" s="9"/>
      <c r="L970" s="9"/>
      <c r="M970" s="9"/>
      <c r="N970" s="9"/>
      <c r="O970" s="8"/>
      <c r="P970" s="8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3.5" customHeight="1">
      <c r="A971" s="9"/>
      <c r="B971" s="9"/>
      <c r="C971" s="9"/>
      <c r="D971" s="9"/>
      <c r="E971" s="293"/>
      <c r="F971" s="293"/>
      <c r="G971" s="9"/>
      <c r="H971" s="9"/>
      <c r="I971" s="9"/>
      <c r="J971" s="9"/>
      <c r="K971" s="9"/>
      <c r="L971" s="9"/>
      <c r="M971" s="9"/>
      <c r="N971" s="9"/>
      <c r="O971" s="8"/>
      <c r="P971" s="8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3.5" customHeight="1">
      <c r="A972" s="9"/>
      <c r="B972" s="9"/>
      <c r="C972" s="9"/>
      <c r="D972" s="9"/>
      <c r="E972" s="293"/>
      <c r="F972" s="293"/>
      <c r="G972" s="9"/>
      <c r="H972" s="9"/>
      <c r="I972" s="9"/>
      <c r="J972" s="9"/>
      <c r="K972" s="9"/>
      <c r="L972" s="9"/>
      <c r="M972" s="9"/>
      <c r="N972" s="9"/>
      <c r="O972" s="8"/>
      <c r="P972" s="8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3.5" customHeight="1">
      <c r="A973" s="9"/>
      <c r="B973" s="9"/>
      <c r="C973" s="9"/>
      <c r="D973" s="9"/>
      <c r="E973" s="293"/>
      <c r="F973" s="293"/>
      <c r="G973" s="9"/>
      <c r="H973" s="9"/>
      <c r="I973" s="9"/>
      <c r="J973" s="9"/>
      <c r="K973" s="9"/>
      <c r="L973" s="9"/>
      <c r="M973" s="9"/>
      <c r="N973" s="9"/>
      <c r="O973" s="8"/>
      <c r="P973" s="8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3.5" customHeight="1">
      <c r="A974" s="9"/>
      <c r="B974" s="9"/>
      <c r="C974" s="9"/>
      <c r="D974" s="9"/>
      <c r="E974" s="293"/>
      <c r="F974" s="293"/>
      <c r="G974" s="9"/>
      <c r="H974" s="9"/>
      <c r="I974" s="9"/>
      <c r="J974" s="9"/>
      <c r="K974" s="9"/>
      <c r="L974" s="9"/>
      <c r="M974" s="9"/>
      <c r="N974" s="9"/>
      <c r="O974" s="8"/>
      <c r="P974" s="8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3.5" customHeight="1">
      <c r="A975" s="9"/>
      <c r="B975" s="9"/>
      <c r="C975" s="9"/>
      <c r="D975" s="9"/>
      <c r="E975" s="293"/>
      <c r="F975" s="293"/>
      <c r="G975" s="9"/>
      <c r="H975" s="9"/>
      <c r="I975" s="9"/>
      <c r="J975" s="9"/>
      <c r="K975" s="9"/>
      <c r="L975" s="9"/>
      <c r="M975" s="9"/>
      <c r="N975" s="9"/>
      <c r="O975" s="8"/>
      <c r="P975" s="8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3.5" customHeight="1">
      <c r="A976" s="9"/>
      <c r="B976" s="9"/>
      <c r="C976" s="9"/>
      <c r="D976" s="9"/>
      <c r="E976" s="293"/>
      <c r="F976" s="293"/>
      <c r="G976" s="9"/>
      <c r="H976" s="9"/>
      <c r="I976" s="9"/>
      <c r="J976" s="9"/>
      <c r="K976" s="9"/>
      <c r="L976" s="9"/>
      <c r="M976" s="9"/>
      <c r="N976" s="9"/>
      <c r="O976" s="8"/>
      <c r="P976" s="8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3.5" customHeight="1">
      <c r="A977" s="9"/>
      <c r="B977" s="9"/>
      <c r="C977" s="9"/>
      <c r="D977" s="9"/>
      <c r="E977" s="293"/>
      <c r="F977" s="293"/>
      <c r="G977" s="9"/>
      <c r="H977" s="9"/>
      <c r="I977" s="9"/>
      <c r="J977" s="9"/>
      <c r="K977" s="9"/>
      <c r="L977" s="9"/>
      <c r="M977" s="9"/>
      <c r="N977" s="9"/>
      <c r="O977" s="8"/>
      <c r="P977" s="8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3.5" customHeight="1">
      <c r="A978" s="9"/>
      <c r="B978" s="9"/>
      <c r="C978" s="9"/>
      <c r="D978" s="9"/>
      <c r="E978" s="293"/>
      <c r="F978" s="293"/>
      <c r="G978" s="9"/>
      <c r="H978" s="9"/>
      <c r="I978" s="9"/>
      <c r="J978" s="9"/>
      <c r="K978" s="9"/>
      <c r="L978" s="9"/>
      <c r="M978" s="9"/>
      <c r="N978" s="9"/>
      <c r="O978" s="8"/>
      <c r="P978" s="8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3.5" customHeight="1">
      <c r="A979" s="9"/>
      <c r="B979" s="9"/>
      <c r="C979" s="9"/>
      <c r="D979" s="9"/>
      <c r="E979" s="293"/>
      <c r="F979" s="293"/>
      <c r="G979" s="9"/>
      <c r="H979" s="9"/>
      <c r="I979" s="9"/>
      <c r="J979" s="9"/>
      <c r="K979" s="9"/>
      <c r="L979" s="9"/>
      <c r="M979" s="9"/>
      <c r="N979" s="9"/>
      <c r="O979" s="8"/>
      <c r="P979" s="8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3.5" customHeight="1">
      <c r="A980" s="9"/>
      <c r="B980" s="9"/>
      <c r="C980" s="9"/>
      <c r="D980" s="9"/>
      <c r="E980" s="293"/>
      <c r="F980" s="293"/>
      <c r="G980" s="9"/>
      <c r="H980" s="9"/>
      <c r="I980" s="9"/>
      <c r="J980" s="9"/>
      <c r="K980" s="9"/>
      <c r="L980" s="9"/>
      <c r="M980" s="9"/>
      <c r="N980" s="9"/>
      <c r="O980" s="8"/>
      <c r="P980" s="8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3.5" customHeight="1">
      <c r="A981" s="9"/>
      <c r="B981" s="9"/>
      <c r="C981" s="9"/>
      <c r="D981" s="9"/>
      <c r="E981" s="293"/>
      <c r="F981" s="293"/>
      <c r="G981" s="9"/>
      <c r="H981" s="9"/>
      <c r="I981" s="9"/>
      <c r="J981" s="9"/>
      <c r="K981" s="9"/>
      <c r="L981" s="9"/>
      <c r="M981" s="9"/>
      <c r="N981" s="9"/>
      <c r="O981" s="8"/>
      <c r="P981" s="8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3.5" customHeight="1">
      <c r="A982" s="9"/>
      <c r="B982" s="9"/>
      <c r="C982" s="9"/>
      <c r="D982" s="9"/>
      <c r="E982" s="293"/>
      <c r="F982" s="293"/>
      <c r="G982" s="9"/>
      <c r="H982" s="9"/>
      <c r="I982" s="9"/>
      <c r="J982" s="9"/>
      <c r="K982" s="9"/>
      <c r="L982" s="9"/>
      <c r="M982" s="9"/>
      <c r="N982" s="9"/>
      <c r="O982" s="8"/>
      <c r="P982" s="8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3.5" customHeight="1">
      <c r="A983" s="9"/>
      <c r="B983" s="9"/>
      <c r="C983" s="9"/>
      <c r="D983" s="9"/>
      <c r="E983" s="293"/>
      <c r="F983" s="293"/>
      <c r="G983" s="9"/>
      <c r="H983" s="9"/>
      <c r="I983" s="9"/>
      <c r="J983" s="9"/>
      <c r="K983" s="9"/>
      <c r="L983" s="9"/>
      <c r="M983" s="9"/>
      <c r="N983" s="9"/>
      <c r="O983" s="8"/>
      <c r="P983" s="8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3.5" customHeight="1">
      <c r="A984" s="9"/>
      <c r="B984" s="9"/>
      <c r="C984" s="9"/>
      <c r="D984" s="9"/>
      <c r="E984" s="293"/>
      <c r="F984" s="293"/>
      <c r="G984" s="9"/>
      <c r="H984" s="9"/>
      <c r="I984" s="9"/>
      <c r="J984" s="9"/>
      <c r="K984" s="9"/>
      <c r="L984" s="9"/>
      <c r="M984" s="9"/>
      <c r="N984" s="9"/>
      <c r="O984" s="8"/>
      <c r="P984" s="8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3.5" customHeight="1">
      <c r="A985" s="9"/>
      <c r="B985" s="9"/>
      <c r="C985" s="9"/>
      <c r="D985" s="9"/>
      <c r="E985" s="293"/>
      <c r="F985" s="293"/>
      <c r="G985" s="9"/>
      <c r="H985" s="9"/>
      <c r="I985" s="9"/>
      <c r="J985" s="9"/>
      <c r="K985" s="9"/>
      <c r="L985" s="9"/>
      <c r="M985" s="9"/>
      <c r="N985" s="9"/>
      <c r="O985" s="8"/>
      <c r="P985" s="8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3.5" customHeight="1">
      <c r="A986" s="9"/>
      <c r="B986" s="9"/>
      <c r="C986" s="9"/>
      <c r="D986" s="9"/>
      <c r="E986" s="293"/>
      <c r="F986" s="293"/>
      <c r="G986" s="9"/>
      <c r="H986" s="9"/>
      <c r="I986" s="9"/>
      <c r="J986" s="9"/>
      <c r="K986" s="9"/>
      <c r="L986" s="9"/>
      <c r="M986" s="9"/>
      <c r="N986" s="9"/>
      <c r="O986" s="8"/>
      <c r="P986" s="8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3.5" customHeight="1">
      <c r="A987" s="9"/>
      <c r="B987" s="9"/>
      <c r="C987" s="9"/>
      <c r="D987" s="9"/>
      <c r="E987" s="293"/>
      <c r="F987" s="293"/>
      <c r="G987" s="9"/>
      <c r="H987" s="9"/>
      <c r="I987" s="9"/>
      <c r="J987" s="9"/>
      <c r="K987" s="9"/>
      <c r="L987" s="9"/>
      <c r="M987" s="9"/>
      <c r="N987" s="9"/>
      <c r="O987" s="8"/>
      <c r="P987" s="8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3.5" customHeight="1">
      <c r="A988" s="9"/>
      <c r="B988" s="9"/>
      <c r="C988" s="9"/>
      <c r="D988" s="9"/>
      <c r="E988" s="293"/>
      <c r="F988" s="293"/>
      <c r="G988" s="9"/>
      <c r="H988" s="9"/>
      <c r="I988" s="9"/>
      <c r="J988" s="9"/>
      <c r="K988" s="9"/>
      <c r="L988" s="9"/>
      <c r="M988" s="9"/>
      <c r="N988" s="9"/>
      <c r="O988" s="8"/>
      <c r="P988" s="8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3.5" customHeight="1">
      <c r="A989" s="9"/>
      <c r="B989" s="9"/>
      <c r="C989" s="9"/>
      <c r="D989" s="9"/>
      <c r="E989" s="293"/>
      <c r="F989" s="293"/>
      <c r="G989" s="9"/>
      <c r="H989" s="9"/>
      <c r="I989" s="9"/>
      <c r="J989" s="9"/>
      <c r="K989" s="9"/>
      <c r="L989" s="9"/>
      <c r="M989" s="9"/>
      <c r="N989" s="9"/>
      <c r="O989" s="8"/>
      <c r="P989" s="8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3.5" customHeight="1">
      <c r="A990" s="9"/>
      <c r="B990" s="9"/>
      <c r="C990" s="9"/>
      <c r="D990" s="9"/>
      <c r="E990" s="293"/>
      <c r="F990" s="293"/>
      <c r="G990" s="9"/>
      <c r="H990" s="9"/>
      <c r="I990" s="9"/>
      <c r="J990" s="9"/>
      <c r="K990" s="9"/>
      <c r="L990" s="9"/>
      <c r="M990" s="9"/>
      <c r="N990" s="9"/>
      <c r="O990" s="8"/>
      <c r="P990" s="8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3.5" customHeight="1">
      <c r="A991" s="9"/>
      <c r="B991" s="9"/>
      <c r="C991" s="9"/>
      <c r="D991" s="9"/>
      <c r="E991" s="293"/>
      <c r="F991" s="293"/>
      <c r="G991" s="9"/>
      <c r="H991" s="9"/>
      <c r="I991" s="9"/>
      <c r="J991" s="9"/>
      <c r="K991" s="9"/>
      <c r="L991" s="9"/>
      <c r="M991" s="9"/>
      <c r="N991" s="9"/>
      <c r="O991" s="8"/>
      <c r="P991" s="8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3.5" customHeight="1">
      <c r="A992" s="9"/>
      <c r="B992" s="9"/>
      <c r="C992" s="9"/>
      <c r="D992" s="9"/>
      <c r="E992" s="293"/>
      <c r="F992" s="293"/>
      <c r="G992" s="9"/>
      <c r="H992" s="9"/>
      <c r="I992" s="9"/>
      <c r="J992" s="9"/>
      <c r="K992" s="9"/>
      <c r="L992" s="9"/>
      <c r="M992" s="9"/>
      <c r="N992" s="9"/>
      <c r="O992" s="8"/>
      <c r="P992" s="8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3.5" customHeight="1">
      <c r="A993" s="9"/>
      <c r="B993" s="9"/>
      <c r="C993" s="9"/>
      <c r="D993" s="9"/>
      <c r="E993" s="293"/>
      <c r="F993" s="293"/>
      <c r="G993" s="9"/>
      <c r="H993" s="9"/>
      <c r="I993" s="9"/>
      <c r="J993" s="9"/>
      <c r="K993" s="9"/>
      <c r="L993" s="9"/>
      <c r="M993" s="9"/>
      <c r="N993" s="9"/>
      <c r="O993" s="8"/>
      <c r="P993" s="8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3.5" customHeight="1">
      <c r="A994" s="9"/>
      <c r="B994" s="9"/>
      <c r="C994" s="9"/>
      <c r="D994" s="9"/>
      <c r="E994" s="293"/>
      <c r="F994" s="293"/>
      <c r="G994" s="9"/>
      <c r="H994" s="9"/>
      <c r="I994" s="9"/>
      <c r="J994" s="9"/>
      <c r="K994" s="9"/>
      <c r="L994" s="9"/>
      <c r="M994" s="9"/>
      <c r="N994" s="9"/>
      <c r="O994" s="8"/>
      <c r="P994" s="8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3.5" customHeight="1">
      <c r="A995" s="9"/>
      <c r="B995" s="9"/>
      <c r="C995" s="9"/>
      <c r="D995" s="9"/>
      <c r="E995" s="293"/>
      <c r="F995" s="293"/>
      <c r="G995" s="9"/>
      <c r="H995" s="9"/>
      <c r="I995" s="9"/>
      <c r="J995" s="9"/>
      <c r="K995" s="9"/>
      <c r="L995" s="9"/>
      <c r="M995" s="9"/>
      <c r="N995" s="9"/>
      <c r="O995" s="8"/>
      <c r="P995" s="8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3.5" customHeight="1">
      <c r="A996" s="9"/>
      <c r="B996" s="9"/>
      <c r="C996" s="9"/>
      <c r="D996" s="9"/>
      <c r="E996" s="293"/>
      <c r="F996" s="293"/>
      <c r="G996" s="9"/>
      <c r="H996" s="9"/>
      <c r="I996" s="9"/>
      <c r="J996" s="9"/>
      <c r="K996" s="9"/>
      <c r="L996" s="9"/>
      <c r="M996" s="9"/>
      <c r="N996" s="9"/>
      <c r="O996" s="8"/>
      <c r="P996" s="8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3.5" customHeight="1">
      <c r="A997" s="9"/>
      <c r="B997" s="9"/>
      <c r="C997" s="9"/>
      <c r="D997" s="9"/>
      <c r="E997" s="293"/>
      <c r="F997" s="293"/>
      <c r="G997" s="9"/>
      <c r="H997" s="9"/>
      <c r="I997" s="9"/>
      <c r="J997" s="9"/>
      <c r="K997" s="9"/>
      <c r="L997" s="9"/>
      <c r="M997" s="9"/>
      <c r="N997" s="9"/>
      <c r="O997" s="8"/>
      <c r="P997" s="8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3.5" customHeight="1">
      <c r="A998" s="9"/>
      <c r="B998" s="9"/>
      <c r="C998" s="9"/>
      <c r="D998" s="9"/>
      <c r="E998" s="293"/>
      <c r="F998" s="293"/>
      <c r="G998" s="9"/>
      <c r="H998" s="9"/>
      <c r="I998" s="9"/>
      <c r="J998" s="9"/>
      <c r="K998" s="9"/>
      <c r="L998" s="9"/>
      <c r="M998" s="9"/>
      <c r="N998" s="9"/>
      <c r="O998" s="8"/>
      <c r="P998" s="8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3.5" customHeight="1">
      <c r="A999" s="9"/>
      <c r="B999" s="9"/>
      <c r="C999" s="9"/>
      <c r="D999" s="9"/>
      <c r="E999" s="293"/>
      <c r="F999" s="293"/>
      <c r="G999" s="9"/>
      <c r="H999" s="9"/>
      <c r="I999" s="9"/>
      <c r="J999" s="9"/>
      <c r="K999" s="9"/>
      <c r="L999" s="9"/>
      <c r="M999" s="9"/>
      <c r="N999" s="9"/>
      <c r="O999" s="8"/>
      <c r="P999" s="8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3.5" customHeight="1">
      <c r="A1000" s="9"/>
      <c r="B1000" s="9"/>
      <c r="C1000" s="9"/>
      <c r="D1000" s="9"/>
      <c r="E1000" s="293"/>
      <c r="F1000" s="293"/>
      <c r="G1000" s="9"/>
      <c r="H1000" s="9"/>
      <c r="I1000" s="9"/>
      <c r="J1000" s="9"/>
      <c r="K1000" s="9"/>
      <c r="L1000" s="9"/>
      <c r="M1000" s="9"/>
      <c r="N1000" s="9"/>
      <c r="O1000" s="8"/>
      <c r="P1000" s="8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ht="13.5" customHeight="1">
      <c r="A1001" s="9"/>
      <c r="B1001" s="9"/>
      <c r="C1001" s="9"/>
      <c r="D1001" s="9"/>
      <c r="E1001" s="293"/>
      <c r="F1001" s="293"/>
      <c r="G1001" s="9"/>
      <c r="H1001" s="9"/>
      <c r="I1001" s="9"/>
      <c r="J1001" s="9"/>
      <c r="K1001" s="9"/>
      <c r="L1001" s="9"/>
      <c r="M1001" s="9"/>
      <c r="N1001" s="9"/>
      <c r="O1001" s="8"/>
      <c r="P1001" s="8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ht="13.5" customHeight="1">
      <c r="A1002" s="9"/>
      <c r="B1002" s="9"/>
      <c r="C1002" s="9"/>
      <c r="D1002" s="9"/>
      <c r="E1002" s="293"/>
      <c r="F1002" s="293"/>
      <c r="G1002" s="9"/>
      <c r="H1002" s="9"/>
      <c r="I1002" s="9"/>
      <c r="J1002" s="9"/>
      <c r="K1002" s="9"/>
      <c r="L1002" s="9"/>
      <c r="M1002" s="9"/>
      <c r="N1002" s="9"/>
      <c r="O1002" s="8"/>
      <c r="P1002" s="8"/>
      <c r="Q1002" s="9"/>
      <c r="R1002" s="9"/>
      <c r="S1002" s="9"/>
      <c r="T1002" s="9"/>
      <c r="U1002" s="9"/>
      <c r="V1002" s="9"/>
      <c r="W1002" s="9"/>
      <c r="X1002" s="9"/>
      <c r="Y1002" s="9"/>
      <c r="Z1002" s="9"/>
    </row>
    <row r="1003" spans="1:26" ht="13.5" customHeight="1">
      <c r="A1003" s="9"/>
      <c r="B1003" s="9"/>
      <c r="C1003" s="9"/>
      <c r="D1003" s="9"/>
      <c r="E1003" s="293"/>
      <c r="F1003" s="293"/>
      <c r="G1003" s="9"/>
      <c r="H1003" s="9"/>
      <c r="I1003" s="9"/>
      <c r="J1003" s="9"/>
      <c r="K1003" s="9"/>
      <c r="L1003" s="9"/>
      <c r="M1003" s="9"/>
      <c r="N1003" s="9"/>
      <c r="O1003" s="8"/>
      <c r="P1003" s="8"/>
      <c r="Q1003" s="9"/>
      <c r="R1003" s="9"/>
      <c r="S1003" s="9"/>
      <c r="T1003" s="9"/>
      <c r="U1003" s="9"/>
      <c r="V1003" s="9"/>
      <c r="W1003" s="9"/>
      <c r="X1003" s="9"/>
      <c r="Y1003" s="9"/>
      <c r="Z1003" s="9"/>
    </row>
    <row r="1004" spans="1:26" ht="13.5" customHeight="1">
      <c r="A1004" s="9"/>
      <c r="B1004" s="9"/>
      <c r="C1004" s="9"/>
      <c r="D1004" s="9"/>
      <c r="E1004" s="293"/>
      <c r="F1004" s="293"/>
      <c r="G1004" s="9"/>
      <c r="H1004" s="9"/>
      <c r="I1004" s="9"/>
      <c r="J1004" s="9"/>
      <c r="K1004" s="9"/>
      <c r="L1004" s="9"/>
      <c r="M1004" s="9"/>
      <c r="N1004" s="9"/>
      <c r="O1004" s="8"/>
      <c r="P1004" s="8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ht="13.5" customHeight="1">
      <c r="A1005" s="9"/>
      <c r="B1005" s="9"/>
      <c r="C1005" s="9"/>
      <c r="D1005" s="9"/>
      <c r="E1005" s="293"/>
      <c r="F1005" s="293"/>
      <c r="G1005" s="9"/>
      <c r="H1005" s="9"/>
      <c r="I1005" s="9"/>
      <c r="J1005" s="9"/>
      <c r="K1005" s="9"/>
      <c r="L1005" s="9"/>
      <c r="M1005" s="9"/>
      <c r="N1005" s="9"/>
      <c r="O1005" s="8"/>
      <c r="P1005" s="8"/>
      <c r="Q1005" s="9"/>
      <c r="R1005" s="9"/>
      <c r="S1005" s="9"/>
      <c r="T1005" s="9"/>
      <c r="U1005" s="9"/>
      <c r="V1005" s="9"/>
      <c r="W1005" s="9"/>
      <c r="X1005" s="9"/>
      <c r="Y1005" s="9"/>
      <c r="Z1005" s="9"/>
    </row>
    <row r="1006" spans="1:26" ht="13.5" customHeight="1">
      <c r="A1006" s="9"/>
      <c r="B1006" s="9"/>
      <c r="C1006" s="9"/>
      <c r="D1006" s="9"/>
      <c r="E1006" s="293"/>
      <c r="F1006" s="293"/>
      <c r="G1006" s="9"/>
      <c r="H1006" s="9"/>
      <c r="I1006" s="9"/>
      <c r="J1006" s="9"/>
      <c r="K1006" s="9"/>
      <c r="L1006" s="9"/>
      <c r="M1006" s="9"/>
      <c r="N1006" s="9"/>
      <c r="O1006" s="8"/>
      <c r="P1006" s="8"/>
      <c r="Q1006" s="9"/>
      <c r="R1006" s="9"/>
      <c r="S1006" s="9"/>
      <c r="T1006" s="9"/>
      <c r="U1006" s="9"/>
      <c r="V1006" s="9"/>
      <c r="W1006" s="9"/>
      <c r="X1006" s="9"/>
      <c r="Y1006" s="9"/>
      <c r="Z1006" s="9"/>
    </row>
    <row r="1007" spans="1:26" ht="13.5" customHeight="1">
      <c r="A1007" s="9"/>
      <c r="B1007" s="9"/>
      <c r="C1007" s="9"/>
      <c r="D1007" s="9"/>
      <c r="E1007" s="293"/>
      <c r="F1007" s="293"/>
      <c r="G1007" s="9"/>
      <c r="H1007" s="9"/>
      <c r="I1007" s="9"/>
      <c r="J1007" s="9"/>
      <c r="K1007" s="9"/>
      <c r="L1007" s="9"/>
      <c r="M1007" s="9"/>
      <c r="N1007" s="9"/>
      <c r="O1007" s="8"/>
      <c r="P1007" s="8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ht="13.5" customHeight="1">
      <c r="A1008" s="9"/>
      <c r="B1008" s="9"/>
      <c r="C1008" s="9"/>
      <c r="D1008" s="9"/>
      <c r="E1008" s="293"/>
      <c r="F1008" s="293"/>
      <c r="G1008" s="9"/>
      <c r="H1008" s="9"/>
      <c r="I1008" s="9"/>
      <c r="J1008" s="9"/>
      <c r="K1008" s="9"/>
      <c r="L1008" s="9"/>
      <c r="M1008" s="9"/>
      <c r="N1008" s="9"/>
      <c r="O1008" s="8"/>
      <c r="P1008" s="8"/>
      <c r="Q1008" s="9"/>
      <c r="R1008" s="9"/>
      <c r="S1008" s="9"/>
      <c r="T1008" s="9"/>
      <c r="U1008" s="9"/>
      <c r="V1008" s="9"/>
      <c r="W1008" s="9"/>
      <c r="X1008" s="9"/>
      <c r="Y1008" s="9"/>
      <c r="Z1008" s="9"/>
    </row>
    <row r="1009" spans="1:26" ht="13.5" customHeight="1">
      <c r="A1009" s="9"/>
      <c r="B1009" s="9"/>
      <c r="C1009" s="9"/>
      <c r="D1009" s="9"/>
      <c r="E1009" s="293"/>
      <c r="F1009" s="293"/>
      <c r="G1009" s="9"/>
      <c r="H1009" s="9"/>
      <c r="I1009" s="9"/>
      <c r="J1009" s="9"/>
      <c r="K1009" s="9"/>
      <c r="L1009" s="9"/>
      <c r="M1009" s="9"/>
      <c r="N1009" s="9"/>
      <c r="O1009" s="8"/>
      <c r="P1009" s="8"/>
      <c r="Q1009" s="9"/>
      <c r="R1009" s="9"/>
      <c r="S1009" s="9"/>
      <c r="T1009" s="9"/>
      <c r="U1009" s="9"/>
      <c r="V1009" s="9"/>
      <c r="W1009" s="9"/>
      <c r="X1009" s="9"/>
      <c r="Y1009" s="9"/>
      <c r="Z1009" s="9"/>
    </row>
    <row r="1010" spans="1:26" ht="13.5" customHeight="1">
      <c r="A1010" s="9"/>
      <c r="B1010" s="9"/>
      <c r="C1010" s="9"/>
      <c r="D1010" s="9"/>
      <c r="E1010" s="293"/>
      <c r="F1010" s="293"/>
      <c r="G1010" s="9"/>
      <c r="H1010" s="9"/>
      <c r="I1010" s="9"/>
      <c r="J1010" s="9"/>
      <c r="K1010" s="9"/>
      <c r="L1010" s="9"/>
      <c r="M1010" s="9"/>
      <c r="N1010" s="9"/>
      <c r="O1010" s="8"/>
      <c r="P1010" s="8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ht="13.5" customHeight="1">
      <c r="A1011" s="9"/>
      <c r="B1011" s="9"/>
      <c r="C1011" s="9"/>
      <c r="D1011" s="9"/>
      <c r="E1011" s="293"/>
      <c r="F1011" s="293"/>
      <c r="G1011" s="9"/>
      <c r="H1011" s="9"/>
      <c r="I1011" s="9"/>
      <c r="J1011" s="9"/>
      <c r="K1011" s="9"/>
      <c r="L1011" s="9"/>
      <c r="M1011" s="9"/>
      <c r="N1011" s="9"/>
      <c r="O1011" s="8"/>
      <c r="P1011" s="8"/>
      <c r="Q1011" s="9"/>
      <c r="R1011" s="9"/>
      <c r="S1011" s="9"/>
      <c r="T1011" s="9"/>
      <c r="U1011" s="9"/>
      <c r="V1011" s="9"/>
      <c r="W1011" s="9"/>
      <c r="X1011" s="9"/>
      <c r="Y1011" s="9"/>
      <c r="Z1011" s="9"/>
    </row>
    <row r="1012" spans="1:26" ht="13.5" customHeight="1">
      <c r="A1012" s="9"/>
      <c r="B1012" s="9"/>
      <c r="C1012" s="9"/>
      <c r="D1012" s="9"/>
      <c r="E1012" s="293"/>
      <c r="F1012" s="293"/>
      <c r="G1012" s="9"/>
      <c r="H1012" s="9"/>
      <c r="I1012" s="9"/>
      <c r="J1012" s="9"/>
      <c r="K1012" s="9"/>
      <c r="L1012" s="9"/>
      <c r="M1012" s="9"/>
      <c r="N1012" s="9"/>
      <c r="O1012" s="8"/>
      <c r="P1012" s="8"/>
      <c r="Q1012" s="9"/>
      <c r="R1012" s="9"/>
      <c r="S1012" s="9"/>
      <c r="T1012" s="9"/>
      <c r="U1012" s="9"/>
      <c r="V1012" s="9"/>
      <c r="W1012" s="9"/>
      <c r="X1012" s="9"/>
      <c r="Y1012" s="9"/>
      <c r="Z1012" s="9"/>
    </row>
    <row r="1013" spans="1:26" ht="13.5" customHeight="1">
      <c r="A1013" s="9"/>
      <c r="B1013" s="9"/>
      <c r="C1013" s="9"/>
      <c r="D1013" s="9"/>
      <c r="E1013" s="293"/>
      <c r="F1013" s="293"/>
      <c r="G1013" s="9"/>
      <c r="H1013" s="9"/>
      <c r="I1013" s="9"/>
      <c r="J1013" s="9"/>
      <c r="K1013" s="9"/>
      <c r="L1013" s="9"/>
      <c r="M1013" s="9"/>
      <c r="N1013" s="9"/>
      <c r="O1013" s="8"/>
      <c r="P1013" s="8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ht="13.5" customHeight="1">
      <c r="A1014" s="9"/>
      <c r="B1014" s="9"/>
      <c r="C1014" s="9"/>
      <c r="D1014" s="9"/>
      <c r="E1014" s="293"/>
      <c r="F1014" s="293"/>
      <c r="G1014" s="9"/>
      <c r="H1014" s="9"/>
      <c r="I1014" s="9"/>
      <c r="J1014" s="9"/>
      <c r="K1014" s="9"/>
      <c r="L1014" s="9"/>
      <c r="M1014" s="9"/>
      <c r="N1014" s="9"/>
      <c r="O1014" s="8"/>
      <c r="P1014" s="8"/>
      <c r="Q1014" s="9"/>
      <c r="R1014" s="9"/>
      <c r="S1014" s="9"/>
      <c r="T1014" s="9"/>
      <c r="U1014" s="9"/>
      <c r="V1014" s="9"/>
      <c r="W1014" s="9"/>
      <c r="X1014" s="9"/>
      <c r="Y1014" s="9"/>
      <c r="Z1014" s="9"/>
    </row>
    <row r="1015" spans="1:26" ht="13.5" customHeight="1">
      <c r="A1015" s="9"/>
      <c r="B1015" s="9"/>
      <c r="C1015" s="9"/>
      <c r="D1015" s="9"/>
      <c r="E1015" s="293"/>
      <c r="F1015" s="293"/>
      <c r="G1015" s="9"/>
      <c r="H1015" s="9"/>
      <c r="I1015" s="9"/>
      <c r="J1015" s="9"/>
      <c r="K1015" s="9"/>
      <c r="L1015" s="9"/>
      <c r="M1015" s="9"/>
      <c r="N1015" s="9"/>
      <c r="O1015" s="8"/>
      <c r="P1015" s="8"/>
      <c r="Q1015" s="9"/>
      <c r="R1015" s="9"/>
      <c r="S1015" s="9"/>
      <c r="T1015" s="9"/>
      <c r="U1015" s="9"/>
      <c r="V1015" s="9"/>
      <c r="W1015" s="9"/>
      <c r="X1015" s="9"/>
      <c r="Y1015" s="9"/>
      <c r="Z1015" s="9"/>
    </row>
    <row r="1016" spans="1:26" ht="13.5" customHeight="1">
      <c r="A1016" s="9"/>
      <c r="B1016" s="9"/>
      <c r="C1016" s="9"/>
      <c r="D1016" s="9"/>
      <c r="E1016" s="293"/>
      <c r="F1016" s="293"/>
      <c r="G1016" s="9"/>
      <c r="H1016" s="9"/>
      <c r="I1016" s="9"/>
      <c r="J1016" s="9"/>
      <c r="K1016" s="9"/>
      <c r="L1016" s="9"/>
      <c r="M1016" s="9"/>
      <c r="N1016" s="9"/>
      <c r="O1016" s="8"/>
      <c r="P1016" s="8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ht="13.5" customHeight="1">
      <c r="A1017" s="9"/>
      <c r="B1017" s="9"/>
      <c r="C1017" s="9"/>
      <c r="D1017" s="9"/>
      <c r="E1017" s="293"/>
      <c r="F1017" s="293"/>
      <c r="G1017" s="9"/>
      <c r="H1017" s="9"/>
      <c r="I1017" s="9"/>
      <c r="J1017" s="9"/>
      <c r="K1017" s="9"/>
      <c r="L1017" s="9"/>
      <c r="M1017" s="9"/>
      <c r="N1017" s="9"/>
      <c r="O1017" s="8"/>
      <c r="P1017" s="8"/>
      <c r="Q1017" s="9"/>
      <c r="R1017" s="9"/>
      <c r="S1017" s="9"/>
      <c r="T1017" s="9"/>
      <c r="U1017" s="9"/>
      <c r="V1017" s="9"/>
      <c r="W1017" s="9"/>
      <c r="X1017" s="9"/>
      <c r="Y1017" s="9"/>
      <c r="Z1017" s="9"/>
    </row>
    <row r="1018" spans="1:26" ht="13.5" customHeight="1">
      <c r="A1018" s="9"/>
      <c r="B1018" s="9"/>
      <c r="C1018" s="9"/>
      <c r="D1018" s="9"/>
      <c r="E1018" s="293"/>
      <c r="F1018" s="293"/>
      <c r="G1018" s="9"/>
      <c r="H1018" s="9"/>
      <c r="I1018" s="9"/>
      <c r="J1018" s="9"/>
      <c r="K1018" s="9"/>
      <c r="L1018" s="9"/>
      <c r="M1018" s="9"/>
      <c r="N1018" s="9"/>
      <c r="O1018" s="8"/>
      <c r="P1018" s="8"/>
      <c r="Q1018" s="9"/>
      <c r="R1018" s="9"/>
      <c r="S1018" s="9"/>
      <c r="T1018" s="9"/>
      <c r="U1018" s="9"/>
      <c r="V1018" s="9"/>
      <c r="W1018" s="9"/>
      <c r="X1018" s="9"/>
      <c r="Y1018" s="9"/>
      <c r="Z1018" s="9"/>
    </row>
    <row r="1019" spans="1:26" ht="13.5" customHeight="1">
      <c r="A1019" s="9"/>
      <c r="B1019" s="9"/>
      <c r="C1019" s="9"/>
      <c r="D1019" s="9"/>
      <c r="E1019" s="293"/>
      <c r="F1019" s="293"/>
      <c r="G1019" s="9"/>
      <c r="H1019" s="9"/>
      <c r="I1019" s="9"/>
      <c r="J1019" s="9"/>
      <c r="K1019" s="9"/>
      <c r="L1019" s="9"/>
      <c r="M1019" s="9"/>
      <c r="N1019" s="9"/>
      <c r="O1019" s="8"/>
      <c r="P1019" s="8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ht="13.5" customHeight="1">
      <c r="A1020" s="9"/>
      <c r="B1020" s="9"/>
      <c r="C1020" s="9"/>
      <c r="D1020" s="9"/>
      <c r="E1020" s="293"/>
      <c r="F1020" s="293"/>
      <c r="G1020" s="9"/>
      <c r="H1020" s="9"/>
      <c r="I1020" s="9"/>
      <c r="J1020" s="9"/>
      <c r="K1020" s="9"/>
      <c r="L1020" s="9"/>
      <c r="M1020" s="9"/>
      <c r="N1020" s="9"/>
      <c r="O1020" s="8"/>
      <c r="P1020" s="8"/>
      <c r="Q1020" s="9"/>
      <c r="R1020" s="9"/>
      <c r="S1020" s="9"/>
      <c r="T1020" s="9"/>
      <c r="U1020" s="9"/>
      <c r="V1020" s="9"/>
      <c r="W1020" s="9"/>
      <c r="X1020" s="9"/>
      <c r="Y1020" s="9"/>
      <c r="Z1020" s="9"/>
    </row>
    <row r="1021" spans="1:26" ht="13.5" customHeight="1">
      <c r="A1021" s="9"/>
      <c r="B1021" s="9"/>
      <c r="C1021" s="9"/>
      <c r="D1021" s="9"/>
      <c r="E1021" s="293"/>
      <c r="F1021" s="293"/>
      <c r="G1021" s="9"/>
      <c r="H1021" s="9"/>
      <c r="I1021" s="9"/>
      <c r="J1021" s="9"/>
      <c r="K1021" s="9"/>
      <c r="L1021" s="9"/>
      <c r="M1021" s="9"/>
      <c r="N1021" s="9"/>
      <c r="O1021" s="8"/>
      <c r="P1021" s="8"/>
      <c r="Q1021" s="9"/>
      <c r="R1021" s="9"/>
      <c r="S1021" s="9"/>
      <c r="T1021" s="9"/>
      <c r="U1021" s="9"/>
      <c r="V1021" s="9"/>
      <c r="W1021" s="9"/>
      <c r="X1021" s="9"/>
      <c r="Y1021" s="9"/>
      <c r="Z1021" s="9"/>
    </row>
    <row r="1022" spans="1:26" ht="13.5" customHeight="1">
      <c r="A1022" s="9"/>
      <c r="B1022" s="9"/>
      <c r="C1022" s="9"/>
      <c r="D1022" s="9"/>
      <c r="E1022" s="293"/>
      <c r="F1022" s="293"/>
      <c r="G1022" s="9"/>
      <c r="H1022" s="9"/>
      <c r="I1022" s="9"/>
      <c r="J1022" s="9"/>
      <c r="K1022" s="9"/>
      <c r="L1022" s="9"/>
      <c r="M1022" s="9"/>
      <c r="N1022" s="9"/>
      <c r="O1022" s="8"/>
      <c r="P1022" s="8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ht="13.5" customHeight="1">
      <c r="A1023" s="9"/>
      <c r="B1023" s="9"/>
      <c r="C1023" s="9"/>
      <c r="D1023" s="9"/>
      <c r="E1023" s="293"/>
      <c r="F1023" s="293"/>
      <c r="G1023" s="9"/>
      <c r="H1023" s="9"/>
      <c r="I1023" s="9"/>
      <c r="J1023" s="9"/>
      <c r="K1023" s="9"/>
      <c r="L1023" s="9"/>
      <c r="M1023" s="9"/>
      <c r="N1023" s="9"/>
      <c r="O1023" s="8"/>
      <c r="P1023" s="8"/>
      <c r="Q1023" s="9"/>
      <c r="R1023" s="9"/>
      <c r="S1023" s="9"/>
      <c r="T1023" s="9"/>
      <c r="U1023" s="9"/>
      <c r="V1023" s="9"/>
      <c r="W1023" s="9"/>
      <c r="X1023" s="9"/>
      <c r="Y1023" s="9"/>
      <c r="Z1023" s="9"/>
    </row>
    <row r="1024" spans="1:26" ht="13.5" customHeight="1">
      <c r="A1024" s="9"/>
      <c r="B1024" s="9"/>
      <c r="C1024" s="9"/>
      <c r="D1024" s="9"/>
      <c r="E1024" s="293"/>
      <c r="F1024" s="293"/>
      <c r="G1024" s="9"/>
      <c r="H1024" s="9"/>
      <c r="I1024" s="9"/>
      <c r="J1024" s="9"/>
      <c r="K1024" s="9"/>
      <c r="L1024" s="9"/>
      <c r="M1024" s="9"/>
      <c r="N1024" s="9"/>
      <c r="O1024" s="8"/>
      <c r="P1024" s="8"/>
      <c r="Q1024" s="9"/>
      <c r="R1024" s="9"/>
      <c r="S1024" s="9"/>
      <c r="T1024" s="9"/>
      <c r="U1024" s="9"/>
      <c r="V1024" s="9"/>
      <c r="W1024" s="9"/>
      <c r="X1024" s="9"/>
      <c r="Y1024" s="9"/>
      <c r="Z1024" s="9"/>
    </row>
    <row r="1025" spans="1:26" ht="13.5" customHeight="1">
      <c r="A1025" s="9"/>
      <c r="B1025" s="9"/>
      <c r="C1025" s="9"/>
      <c r="D1025" s="9"/>
      <c r="E1025" s="293"/>
      <c r="F1025" s="293"/>
      <c r="G1025" s="9"/>
      <c r="H1025" s="9"/>
      <c r="I1025" s="9"/>
      <c r="J1025" s="9"/>
      <c r="K1025" s="9"/>
      <c r="L1025" s="9"/>
      <c r="M1025" s="9"/>
      <c r="N1025" s="9"/>
      <c r="O1025" s="8"/>
      <c r="P1025" s="8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ht="13.5" customHeight="1">
      <c r="A1026" s="9"/>
      <c r="B1026" s="9"/>
      <c r="C1026" s="9"/>
      <c r="D1026" s="9"/>
      <c r="E1026" s="293"/>
      <c r="F1026" s="293"/>
      <c r="G1026" s="9"/>
      <c r="H1026" s="9"/>
      <c r="I1026" s="9"/>
      <c r="J1026" s="9"/>
      <c r="K1026" s="9"/>
      <c r="L1026" s="9"/>
      <c r="M1026" s="9"/>
      <c r="N1026" s="9"/>
      <c r="O1026" s="8"/>
      <c r="P1026" s="8"/>
      <c r="Q1026" s="9"/>
      <c r="R1026" s="9"/>
      <c r="S1026" s="9"/>
      <c r="T1026" s="9"/>
      <c r="U1026" s="9"/>
      <c r="V1026" s="9"/>
      <c r="W1026" s="9"/>
      <c r="X1026" s="9"/>
      <c r="Y1026" s="9"/>
      <c r="Z1026" s="9"/>
    </row>
    <row r="1027" spans="1:26" ht="13.5" customHeight="1">
      <c r="A1027" s="9"/>
      <c r="B1027" s="9"/>
      <c r="C1027" s="9"/>
      <c r="D1027" s="9"/>
      <c r="E1027" s="293"/>
      <c r="F1027" s="293"/>
      <c r="G1027" s="9"/>
      <c r="H1027" s="9"/>
      <c r="I1027" s="9"/>
      <c r="J1027" s="9"/>
      <c r="K1027" s="9"/>
      <c r="L1027" s="9"/>
      <c r="M1027" s="9"/>
      <c r="N1027" s="9"/>
      <c r="O1027" s="8"/>
      <c r="P1027" s="8"/>
      <c r="Q1027" s="9"/>
      <c r="R1027" s="9"/>
      <c r="S1027" s="9"/>
      <c r="T1027" s="9"/>
      <c r="U1027" s="9"/>
      <c r="V1027" s="9"/>
      <c r="W1027" s="9"/>
      <c r="X1027" s="9"/>
      <c r="Y1027" s="9"/>
      <c r="Z1027" s="9"/>
    </row>
    <row r="1028" spans="1:26" ht="13.5" customHeight="1">
      <c r="A1028" s="9"/>
      <c r="B1028" s="9"/>
      <c r="C1028" s="9"/>
      <c r="D1028" s="9"/>
      <c r="E1028" s="293"/>
      <c r="F1028" s="293"/>
      <c r="G1028" s="9"/>
      <c r="H1028" s="9"/>
      <c r="I1028" s="9"/>
      <c r="J1028" s="9"/>
      <c r="K1028" s="9"/>
      <c r="L1028" s="9"/>
      <c r="M1028" s="9"/>
      <c r="N1028" s="9"/>
      <c r="O1028" s="8"/>
      <c r="P1028" s="8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ht="13.5" customHeight="1">
      <c r="A1029" s="9"/>
      <c r="B1029" s="9"/>
      <c r="C1029" s="9"/>
      <c r="D1029" s="9"/>
      <c r="E1029" s="293"/>
      <c r="F1029" s="293"/>
      <c r="G1029" s="9"/>
      <c r="H1029" s="9"/>
      <c r="I1029" s="9"/>
      <c r="J1029" s="9"/>
      <c r="K1029" s="9"/>
      <c r="L1029" s="9"/>
      <c r="M1029" s="9"/>
      <c r="N1029" s="9"/>
      <c r="O1029" s="8"/>
      <c r="P1029" s="8"/>
      <c r="Q1029" s="9"/>
      <c r="R1029" s="9"/>
      <c r="S1029" s="9"/>
      <c r="T1029" s="9"/>
      <c r="U1029" s="9"/>
      <c r="V1029" s="9"/>
      <c r="W1029" s="9"/>
      <c r="X1029" s="9"/>
      <c r="Y1029" s="9"/>
      <c r="Z1029" s="9"/>
    </row>
    <row r="1030" spans="1:26" ht="13.5" customHeight="1">
      <c r="A1030" s="9"/>
      <c r="B1030" s="9"/>
      <c r="C1030" s="9"/>
      <c r="D1030" s="9"/>
      <c r="E1030" s="293"/>
      <c r="F1030" s="293"/>
      <c r="G1030" s="9"/>
      <c r="H1030" s="9"/>
      <c r="I1030" s="9"/>
      <c r="J1030" s="9"/>
      <c r="K1030" s="9"/>
      <c r="L1030" s="9"/>
      <c r="M1030" s="9"/>
      <c r="N1030" s="9"/>
      <c r="O1030" s="8"/>
      <c r="P1030" s="8"/>
      <c r="Q1030" s="9"/>
      <c r="R1030" s="9"/>
      <c r="S1030" s="9"/>
      <c r="T1030" s="9"/>
      <c r="U1030" s="9"/>
      <c r="V1030" s="9"/>
      <c r="W1030" s="9"/>
      <c r="X1030" s="9"/>
      <c r="Y1030" s="9"/>
      <c r="Z1030" s="9"/>
    </row>
    <row r="1031" spans="1:26" ht="13.5" customHeight="1">
      <c r="A1031" s="9"/>
      <c r="B1031" s="9"/>
      <c r="C1031" s="9"/>
      <c r="D1031" s="9"/>
      <c r="E1031" s="293"/>
      <c r="F1031" s="293"/>
      <c r="G1031" s="9"/>
      <c r="H1031" s="9"/>
      <c r="I1031" s="9"/>
      <c r="J1031" s="9"/>
      <c r="K1031" s="9"/>
      <c r="L1031" s="9"/>
      <c r="M1031" s="9"/>
      <c r="N1031" s="9"/>
      <c r="O1031" s="8"/>
      <c r="P1031" s="8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ht="13.5" customHeight="1">
      <c r="A1032" s="9"/>
      <c r="B1032" s="9"/>
      <c r="C1032" s="9"/>
      <c r="D1032" s="9"/>
      <c r="E1032" s="293"/>
      <c r="F1032" s="293"/>
      <c r="G1032" s="9"/>
      <c r="H1032" s="9"/>
      <c r="I1032" s="9"/>
      <c r="J1032" s="9"/>
      <c r="K1032" s="9"/>
      <c r="L1032" s="9"/>
      <c r="M1032" s="9"/>
      <c r="N1032" s="9"/>
      <c r="O1032" s="8"/>
      <c r="P1032" s="8"/>
      <c r="Q1032" s="9"/>
      <c r="R1032" s="9"/>
      <c r="S1032" s="9"/>
      <c r="T1032" s="9"/>
      <c r="U1032" s="9"/>
      <c r="V1032" s="9"/>
      <c r="W1032" s="9"/>
      <c r="X1032" s="9"/>
      <c r="Y1032" s="9"/>
      <c r="Z1032" s="9"/>
    </row>
    <row r="1033" spans="1:26" ht="13.5" customHeight="1">
      <c r="A1033" s="9"/>
      <c r="B1033" s="9"/>
      <c r="C1033" s="9"/>
      <c r="D1033" s="9"/>
      <c r="E1033" s="293"/>
      <c r="F1033" s="293"/>
      <c r="G1033" s="9"/>
      <c r="H1033" s="9"/>
      <c r="I1033" s="9"/>
      <c r="J1033" s="9"/>
      <c r="K1033" s="9"/>
      <c r="L1033" s="9"/>
      <c r="M1033" s="9"/>
      <c r="N1033" s="9"/>
      <c r="O1033" s="8"/>
      <c r="P1033" s="8"/>
      <c r="Q1033" s="9"/>
      <c r="R1033" s="9"/>
      <c r="S1033" s="9"/>
      <c r="T1033" s="9"/>
      <c r="U1033" s="9"/>
      <c r="V1033" s="9"/>
      <c r="W1033" s="9"/>
      <c r="X1033" s="9"/>
      <c r="Y1033" s="9"/>
      <c r="Z1033" s="9"/>
    </row>
    <row r="1034" spans="1:26" ht="13.5" customHeight="1">
      <c r="A1034" s="9"/>
      <c r="B1034" s="9"/>
      <c r="C1034" s="9"/>
      <c r="D1034" s="9"/>
      <c r="E1034" s="293"/>
      <c r="F1034" s="293"/>
      <c r="G1034" s="9"/>
      <c r="H1034" s="9"/>
      <c r="I1034" s="9"/>
      <c r="J1034" s="9"/>
      <c r="K1034" s="9"/>
      <c r="L1034" s="9"/>
      <c r="M1034" s="9"/>
      <c r="N1034" s="9"/>
      <c r="O1034" s="8"/>
      <c r="P1034" s="8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ht="13.5" customHeight="1">
      <c r="A1035" s="9"/>
      <c r="B1035" s="9"/>
      <c r="C1035" s="9"/>
      <c r="D1035" s="9"/>
      <c r="E1035" s="293"/>
      <c r="F1035" s="293"/>
      <c r="G1035" s="9"/>
      <c r="H1035" s="9"/>
      <c r="I1035" s="9"/>
      <c r="J1035" s="9"/>
      <c r="K1035" s="9"/>
      <c r="L1035" s="9"/>
      <c r="M1035" s="9"/>
      <c r="N1035" s="9"/>
      <c r="O1035" s="8"/>
      <c r="P1035" s="8"/>
      <c r="Q1035" s="9"/>
      <c r="R1035" s="9"/>
      <c r="S1035" s="9"/>
      <c r="T1035" s="9"/>
      <c r="U1035" s="9"/>
      <c r="V1035" s="9"/>
      <c r="W1035" s="9"/>
      <c r="X1035" s="9"/>
      <c r="Y1035" s="9"/>
      <c r="Z1035" s="9"/>
    </row>
    <row r="1036" spans="1:26" ht="13.5" customHeight="1">
      <c r="A1036" s="9"/>
      <c r="B1036" s="9"/>
      <c r="C1036" s="9"/>
      <c r="D1036" s="9"/>
      <c r="E1036" s="293"/>
      <c r="F1036" s="293"/>
      <c r="G1036" s="9"/>
      <c r="H1036" s="9"/>
      <c r="I1036" s="9"/>
      <c r="J1036" s="9"/>
      <c r="K1036" s="9"/>
      <c r="L1036" s="9"/>
      <c r="M1036" s="9"/>
      <c r="N1036" s="9"/>
      <c r="O1036" s="8"/>
      <c r="P1036" s="8"/>
      <c r="Q1036" s="9"/>
      <c r="R1036" s="9"/>
      <c r="S1036" s="9"/>
      <c r="T1036" s="9"/>
      <c r="U1036" s="9"/>
      <c r="V1036" s="9"/>
      <c r="W1036" s="9"/>
      <c r="X1036" s="9"/>
      <c r="Y1036" s="9"/>
      <c r="Z1036" s="9"/>
    </row>
    <row r="1037" spans="1:26" ht="13.5" customHeight="1">
      <c r="A1037" s="9"/>
      <c r="B1037" s="9"/>
      <c r="C1037" s="9"/>
      <c r="D1037" s="9"/>
      <c r="E1037" s="293"/>
      <c r="F1037" s="293"/>
      <c r="G1037" s="9"/>
      <c r="H1037" s="9"/>
      <c r="I1037" s="9"/>
      <c r="J1037" s="9"/>
      <c r="K1037" s="9"/>
      <c r="L1037" s="9"/>
      <c r="M1037" s="9"/>
      <c r="N1037" s="9"/>
      <c r="O1037" s="8"/>
      <c r="P1037" s="8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ht="13.5" customHeight="1">
      <c r="A1038" s="9"/>
      <c r="B1038" s="9"/>
      <c r="C1038" s="9"/>
      <c r="D1038" s="9"/>
      <c r="E1038" s="293"/>
      <c r="F1038" s="293"/>
      <c r="G1038" s="9"/>
      <c r="H1038" s="9"/>
      <c r="I1038" s="9"/>
      <c r="J1038" s="9"/>
      <c r="K1038" s="9"/>
      <c r="L1038" s="9"/>
      <c r="M1038" s="9"/>
      <c r="N1038" s="9"/>
      <c r="O1038" s="8"/>
      <c r="P1038" s="8"/>
      <c r="Q1038" s="9"/>
      <c r="R1038" s="9"/>
      <c r="S1038" s="9"/>
      <c r="T1038" s="9"/>
      <c r="U1038" s="9"/>
      <c r="V1038" s="9"/>
      <c r="W1038" s="9"/>
      <c r="X1038" s="9"/>
      <c r="Y1038" s="9"/>
      <c r="Z1038" s="9"/>
    </row>
    <row r="1039" spans="1:26" ht="13.5" customHeight="1">
      <c r="A1039" s="9"/>
      <c r="B1039" s="9"/>
      <c r="C1039" s="9"/>
      <c r="D1039" s="9"/>
      <c r="E1039" s="293"/>
      <c r="F1039" s="293"/>
      <c r="G1039" s="9"/>
      <c r="H1039" s="9"/>
      <c r="I1039" s="9"/>
      <c r="J1039" s="9"/>
      <c r="K1039" s="9"/>
      <c r="L1039" s="9"/>
      <c r="M1039" s="9"/>
      <c r="N1039" s="9"/>
      <c r="O1039" s="8"/>
      <c r="P1039" s="8"/>
      <c r="Q1039" s="9"/>
      <c r="R1039" s="9"/>
      <c r="S1039" s="9"/>
      <c r="T1039" s="9"/>
      <c r="U1039" s="9"/>
      <c r="V1039" s="9"/>
      <c r="W1039" s="9"/>
      <c r="X1039" s="9"/>
      <c r="Y1039" s="9"/>
      <c r="Z1039" s="9"/>
    </row>
    <row r="1040" spans="1:26" ht="13.5" customHeight="1">
      <c r="A1040" s="9"/>
      <c r="B1040" s="9"/>
      <c r="C1040" s="9"/>
      <c r="D1040" s="9"/>
      <c r="E1040" s="293"/>
      <c r="F1040" s="293"/>
      <c r="G1040" s="9"/>
      <c r="H1040" s="9"/>
      <c r="I1040" s="9"/>
      <c r="J1040" s="9"/>
      <c r="K1040" s="9"/>
      <c r="L1040" s="9"/>
      <c r="M1040" s="9"/>
      <c r="N1040" s="9"/>
      <c r="O1040" s="8"/>
      <c r="P1040" s="8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ht="13.5" customHeight="1">
      <c r="A1041" s="9"/>
      <c r="B1041" s="9"/>
      <c r="C1041" s="9"/>
      <c r="D1041" s="9"/>
      <c r="E1041" s="293"/>
      <c r="F1041" s="293"/>
      <c r="G1041" s="9"/>
      <c r="H1041" s="9"/>
      <c r="I1041" s="9"/>
      <c r="J1041" s="9"/>
      <c r="K1041" s="9"/>
      <c r="L1041" s="9"/>
      <c r="M1041" s="9"/>
      <c r="N1041" s="9"/>
      <c r="O1041" s="8"/>
      <c r="P1041" s="8"/>
      <c r="Q1041" s="9"/>
      <c r="R1041" s="9"/>
      <c r="S1041" s="9"/>
      <c r="T1041" s="9"/>
      <c r="U1041" s="9"/>
      <c r="V1041" s="9"/>
      <c r="W1041" s="9"/>
      <c r="X1041" s="9"/>
      <c r="Y1041" s="9"/>
      <c r="Z1041" s="9"/>
    </row>
  </sheetData>
  <mergeCells count="96">
    <mergeCell ref="K217:O218"/>
    <mergeCell ref="K219:M219"/>
    <mergeCell ref="K264:M264"/>
    <mergeCell ref="I373:J373"/>
    <mergeCell ref="K373:O374"/>
    <mergeCell ref="K307:M307"/>
    <mergeCell ref="K347:M347"/>
    <mergeCell ref="I290:J290"/>
    <mergeCell ref="K290:O291"/>
    <mergeCell ref="K292:M292"/>
    <mergeCell ref="E167:F167"/>
    <mergeCell ref="A217:B218"/>
    <mergeCell ref="C217:D218"/>
    <mergeCell ref="E217:F218"/>
    <mergeCell ref="I217:J217"/>
    <mergeCell ref="K159:L159"/>
    <mergeCell ref="K162:M162"/>
    <mergeCell ref="A165:B166"/>
    <mergeCell ref="C165:D166"/>
    <mergeCell ref="E165:F166"/>
    <mergeCell ref="I165:J165"/>
    <mergeCell ref="K165:O166"/>
    <mergeCell ref="K139:L139"/>
    <mergeCell ref="K140:L140"/>
    <mergeCell ref="E156:F156"/>
    <mergeCell ref="K157:L157"/>
    <mergeCell ref="K158:L158"/>
    <mergeCell ref="E110:F110"/>
    <mergeCell ref="K110:N110"/>
    <mergeCell ref="E120:F120"/>
    <mergeCell ref="K120:N120"/>
    <mergeCell ref="K124:L124"/>
    <mergeCell ref="A108:B109"/>
    <mergeCell ref="I108:J108"/>
    <mergeCell ref="C108:D109"/>
    <mergeCell ref="E108:F109"/>
    <mergeCell ref="K108:O109"/>
    <mergeCell ref="Q541:T542"/>
    <mergeCell ref="Q544:U545"/>
    <mergeCell ref="K546:O547"/>
    <mergeCell ref="A1:G1"/>
    <mergeCell ref="A2:B3"/>
    <mergeCell ref="C2:D3"/>
    <mergeCell ref="E2:F3"/>
    <mergeCell ref="I2:J2"/>
    <mergeCell ref="K2:O3"/>
    <mergeCell ref="Q2:T4"/>
    <mergeCell ref="A4:F4"/>
    <mergeCell ref="C5:F5"/>
    <mergeCell ref="E6:F6"/>
    <mergeCell ref="K7:N7"/>
    <mergeCell ref="K53:N53"/>
    <mergeCell ref="K54:N54"/>
    <mergeCell ref="K548:M548"/>
    <mergeCell ref="K549:M549"/>
    <mergeCell ref="K571:N571"/>
    <mergeCell ref="K578:N578"/>
    <mergeCell ref="K512:O513"/>
    <mergeCell ref="K514:M514"/>
    <mergeCell ref="K515:M515"/>
    <mergeCell ref="K535:N535"/>
    <mergeCell ref="K493:O494"/>
    <mergeCell ref="K495:M495"/>
    <mergeCell ref="K509:L509"/>
    <mergeCell ref="A512:B513"/>
    <mergeCell ref="C512:D513"/>
    <mergeCell ref="A546:B547"/>
    <mergeCell ref="C546:D547"/>
    <mergeCell ref="E546:F547"/>
    <mergeCell ref="I546:J546"/>
    <mergeCell ref="C493:D494"/>
    <mergeCell ref="E493:F494"/>
    <mergeCell ref="E440:F440"/>
    <mergeCell ref="A493:B494"/>
    <mergeCell ref="I493:J493"/>
    <mergeCell ref="E512:F513"/>
    <mergeCell ref="I512:J512"/>
    <mergeCell ref="C417:D418"/>
    <mergeCell ref="E417:F418"/>
    <mergeCell ref="I417:J417"/>
    <mergeCell ref="A417:B418"/>
    <mergeCell ref="A438:B439"/>
    <mergeCell ref="C438:D439"/>
    <mergeCell ref="E438:F439"/>
    <mergeCell ref="I438:J438"/>
    <mergeCell ref="A290:B291"/>
    <mergeCell ref="A373:B374"/>
    <mergeCell ref="C373:D374"/>
    <mergeCell ref="E373:F374"/>
    <mergeCell ref="C290:D291"/>
    <mergeCell ref="E290:F291"/>
    <mergeCell ref="K375:M375"/>
    <mergeCell ref="K417:O418"/>
    <mergeCell ref="K419:M419"/>
    <mergeCell ref="K438:O439"/>
    <mergeCell ref="K440:M440"/>
  </mergeCells>
  <phoneticPr fontId="106" type="noConversion"/>
  <printOptions horizontalCentered="1" verticalCentered="1"/>
  <pageMargins left="0.27559055118110237" right="0.19685039370078741" top="0.27" bottom="0.23622047244094491" header="0" footer="0"/>
  <pageSetup paperSize="9" fitToHeight="0" orientation="landscape"/>
  <headerFooter>
    <oddFooter>&amp;C&amp;P</oddFooter>
  </headerFooter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993"/>
  <sheetViews>
    <sheetView workbookViewId="0">
      <pane ySplit="6" topLeftCell="A7" activePane="bottomLeft" state="frozen"/>
      <selection pane="bottomLeft" activeCell="B8" sqref="B8"/>
    </sheetView>
  </sheetViews>
  <sheetFormatPr defaultColWidth="14.42578125" defaultRowHeight="15" customHeight="1"/>
  <cols>
    <col min="1" max="1" width="9.5703125" customWidth="1"/>
    <col min="2" max="2" width="7" customWidth="1"/>
    <col min="3" max="3" width="23.7109375" customWidth="1"/>
    <col min="4" max="5" width="15.28515625" customWidth="1"/>
    <col min="6" max="6" width="93.5703125" customWidth="1"/>
    <col min="7" max="7" width="83.7109375" customWidth="1"/>
  </cols>
  <sheetData>
    <row r="1" spans="1:9" ht="22.5" customHeight="1">
      <c r="A1" s="2714" t="s">
        <v>224</v>
      </c>
      <c r="B1" s="2565"/>
      <c r="C1" s="2565"/>
      <c r="D1" s="2565"/>
      <c r="E1" s="2565"/>
      <c r="F1" s="2715" t="s">
        <v>227</v>
      </c>
      <c r="G1" s="2565"/>
      <c r="H1" s="425"/>
      <c r="I1" s="425"/>
    </row>
    <row r="2" spans="1:9" ht="22.5" customHeight="1">
      <c r="A2" s="2716" t="s">
        <v>228</v>
      </c>
      <c r="B2" s="2565"/>
      <c r="C2" s="2565"/>
      <c r="D2" s="2565"/>
      <c r="E2" s="2565"/>
      <c r="F2" s="2717" t="s">
        <v>230</v>
      </c>
      <c r="G2" s="2565"/>
      <c r="H2" s="425"/>
      <c r="I2" s="425"/>
    </row>
    <row r="3" spans="1:9" ht="22.5" customHeight="1">
      <c r="A3" s="2718" t="s">
        <v>234</v>
      </c>
      <c r="B3" s="2565"/>
      <c r="C3" s="2565"/>
      <c r="D3" s="2565"/>
      <c r="E3" s="2565"/>
      <c r="F3" s="2719" t="s">
        <v>236</v>
      </c>
      <c r="G3" s="2565"/>
      <c r="H3" s="425"/>
      <c r="I3" s="425"/>
    </row>
    <row r="4" spans="1:9" ht="14.25" customHeight="1">
      <c r="A4" s="2704" t="s">
        <v>237</v>
      </c>
      <c r="B4" s="2600"/>
      <c r="C4" s="2705" t="s">
        <v>239</v>
      </c>
      <c r="D4" s="2706" t="s">
        <v>241</v>
      </c>
      <c r="E4" s="2578"/>
      <c r="F4" s="2705" t="s">
        <v>242</v>
      </c>
      <c r="G4" s="2705" t="s">
        <v>243</v>
      </c>
      <c r="H4" s="425"/>
      <c r="I4" s="425"/>
    </row>
    <row r="5" spans="1:9" ht="15.75">
      <c r="A5" s="2575"/>
      <c r="B5" s="2569"/>
      <c r="C5" s="2559"/>
      <c r="D5" s="438" t="s">
        <v>245</v>
      </c>
      <c r="E5" s="440" t="s">
        <v>247</v>
      </c>
      <c r="F5" s="2559"/>
      <c r="G5" s="2559"/>
      <c r="H5" s="425"/>
      <c r="I5" s="425"/>
    </row>
    <row r="6" spans="1:9" ht="15.75">
      <c r="A6" s="2707" t="s">
        <v>49</v>
      </c>
      <c r="B6" s="2708"/>
      <c r="C6" s="2709"/>
      <c r="D6" s="449">
        <f>SUM(D7,D11,D18,D33,D50,D66,D75,D77,D79,D81,D83,D85,D38,D42)+1</f>
        <v>1006889</v>
      </c>
      <c r="E6" s="451">
        <f>SUM(E7,E11,E18,E33,E50,E66,E75,E77,E79,E81,E83,E85,E38,E42)</f>
        <v>984800190</v>
      </c>
      <c r="F6" s="452">
        <f>'총괄(수정금지)'!L36-E6</f>
        <v>0</v>
      </c>
      <c r="G6" s="453"/>
      <c r="H6" s="425"/>
      <c r="I6" s="425"/>
    </row>
    <row r="7" spans="1:9" ht="15.75">
      <c r="A7" s="2710" t="s">
        <v>253</v>
      </c>
      <c r="B7" s="2711" t="s">
        <v>255</v>
      </c>
      <c r="C7" s="456" t="s">
        <v>49</v>
      </c>
      <c r="D7" s="460">
        <f t="shared" ref="D7:E7" si="0">SUM(D8:D10)</f>
        <v>36550</v>
      </c>
      <c r="E7" s="461">
        <f t="shared" si="0"/>
        <v>35470000</v>
      </c>
      <c r="F7" s="462"/>
      <c r="G7" s="462"/>
      <c r="H7" s="425"/>
      <c r="I7" s="425"/>
    </row>
    <row r="8" spans="1:9" ht="16.5">
      <c r="A8" s="2562"/>
      <c r="B8" s="2562"/>
      <c r="C8" s="463" t="s">
        <v>262</v>
      </c>
      <c r="D8" s="465">
        <v>1000</v>
      </c>
      <c r="E8" s="467">
        <f>'총괄(수정금지)'!L39</f>
        <v>500000</v>
      </c>
      <c r="F8" s="469" t="s">
        <v>266</v>
      </c>
      <c r="G8" s="469" t="s">
        <v>267</v>
      </c>
      <c r="H8" s="425"/>
      <c r="I8" s="425"/>
    </row>
    <row r="9" spans="1:9" ht="15.75">
      <c r="A9" s="2562"/>
      <c r="B9" s="2562"/>
      <c r="C9" s="470" t="s">
        <v>268</v>
      </c>
      <c r="D9" s="465">
        <v>7700</v>
      </c>
      <c r="E9" s="472">
        <f>'총괄(수정금지)'!L40</f>
        <v>8220000</v>
      </c>
      <c r="F9" s="473" t="s">
        <v>271</v>
      </c>
      <c r="G9" s="473" t="s">
        <v>273</v>
      </c>
      <c r="H9" s="425"/>
      <c r="I9" s="425"/>
    </row>
    <row r="10" spans="1:9" ht="15.75">
      <c r="A10" s="2559"/>
      <c r="B10" s="2559"/>
      <c r="C10" s="470" t="s">
        <v>275</v>
      </c>
      <c r="D10" s="474">
        <v>27850</v>
      </c>
      <c r="E10" s="476">
        <f>'총괄(수정금지)'!L41</f>
        <v>26750000</v>
      </c>
      <c r="F10" s="473" t="s">
        <v>277</v>
      </c>
      <c r="G10" s="473" t="s">
        <v>278</v>
      </c>
      <c r="H10" s="425"/>
      <c r="I10" s="425"/>
    </row>
    <row r="11" spans="1:9" ht="15.75">
      <c r="A11" s="2702" t="s">
        <v>279</v>
      </c>
      <c r="B11" s="2712" t="s">
        <v>280</v>
      </c>
      <c r="C11" s="479" t="s">
        <v>49</v>
      </c>
      <c r="D11" s="481">
        <f t="shared" ref="D11:E11" si="1">SUM(D12:D14)</f>
        <v>16920</v>
      </c>
      <c r="E11" s="482">
        <f t="shared" si="1"/>
        <v>12795000</v>
      </c>
      <c r="F11" s="483"/>
      <c r="G11" s="483"/>
      <c r="H11" s="425"/>
      <c r="I11" s="425"/>
    </row>
    <row r="12" spans="1:9" ht="15.75">
      <c r="A12" s="2562"/>
      <c r="B12" s="2562"/>
      <c r="C12" s="486" t="s">
        <v>287</v>
      </c>
      <c r="D12" s="465">
        <v>6600</v>
      </c>
      <c r="E12" s="472">
        <f>세출1!O209</f>
        <v>2475000</v>
      </c>
      <c r="F12" s="469" t="s">
        <v>290</v>
      </c>
      <c r="G12" s="469" t="s">
        <v>291</v>
      </c>
      <c r="H12" s="425"/>
      <c r="I12" s="425"/>
    </row>
    <row r="13" spans="1:9" ht="15.75">
      <c r="A13" s="2562"/>
      <c r="B13" s="2562"/>
      <c r="C13" s="487" t="s">
        <v>292</v>
      </c>
      <c r="D13" s="474">
        <v>10020</v>
      </c>
      <c r="E13" s="476">
        <f>세출1!O212</f>
        <v>10020000</v>
      </c>
      <c r="F13" s="473" t="s">
        <v>295</v>
      </c>
      <c r="G13" s="473" t="s">
        <v>296</v>
      </c>
      <c r="H13" s="425"/>
      <c r="I13" s="425"/>
    </row>
    <row r="14" spans="1:9" ht="15.75">
      <c r="A14" s="2559"/>
      <c r="B14" s="2559"/>
      <c r="C14" s="487" t="s">
        <v>297</v>
      </c>
      <c r="D14" s="489">
        <v>300</v>
      </c>
      <c r="E14" s="476">
        <f>세출1!O215</f>
        <v>300000</v>
      </c>
      <c r="F14" s="473" t="s">
        <v>300</v>
      </c>
      <c r="G14" s="473" t="s">
        <v>301</v>
      </c>
      <c r="H14" s="425"/>
      <c r="I14" s="425"/>
    </row>
    <row r="15" spans="1:9">
      <c r="A15" s="493"/>
      <c r="B15" s="493"/>
      <c r="C15" s="494"/>
      <c r="D15" s="494"/>
      <c r="E15" s="495"/>
      <c r="F15" s="494"/>
      <c r="G15" s="494"/>
      <c r="H15" s="425"/>
      <c r="I15" s="425"/>
    </row>
    <row r="16" spans="1:9" ht="15.75">
      <c r="A16" s="2704" t="s">
        <v>237</v>
      </c>
      <c r="B16" s="2600"/>
      <c r="C16" s="2713" t="s">
        <v>239</v>
      </c>
      <c r="D16" s="499" t="s">
        <v>241</v>
      </c>
      <c r="E16" s="500" t="s">
        <v>241</v>
      </c>
      <c r="F16" s="501" t="s">
        <v>242</v>
      </c>
      <c r="G16" s="501" t="s">
        <v>243</v>
      </c>
      <c r="H16" s="425"/>
      <c r="I16" s="425"/>
    </row>
    <row r="17" spans="1:25" ht="15.75">
      <c r="A17" s="2575"/>
      <c r="B17" s="2569"/>
      <c r="C17" s="2559"/>
      <c r="D17" s="501" t="s">
        <v>245</v>
      </c>
      <c r="E17" s="502" t="s">
        <v>247</v>
      </c>
      <c r="F17" s="503"/>
      <c r="G17" s="504"/>
      <c r="H17" s="425"/>
      <c r="I17" s="425"/>
    </row>
    <row r="18" spans="1:25">
      <c r="A18" s="493"/>
      <c r="B18" s="493"/>
      <c r="C18" s="494"/>
      <c r="D18" s="506">
        <f t="shared" ref="D18:E18" si="2">SUM(D19:D29)</f>
        <v>518965</v>
      </c>
      <c r="E18" s="507">
        <f t="shared" si="2"/>
        <v>510336840</v>
      </c>
      <c r="F18" s="494"/>
      <c r="G18" s="483"/>
      <c r="H18" s="425"/>
      <c r="I18" s="425"/>
    </row>
    <row r="19" spans="1:25" ht="15.75">
      <c r="A19" s="2702" t="s">
        <v>279</v>
      </c>
      <c r="B19" s="2712" t="s">
        <v>306</v>
      </c>
      <c r="C19" s="509" t="s">
        <v>307</v>
      </c>
      <c r="D19" s="510">
        <v>192200</v>
      </c>
      <c r="E19" s="514">
        <f>세출1!O220+세출1!O229+세출1!O233</f>
        <v>188191040</v>
      </c>
      <c r="F19" s="469" t="s">
        <v>310</v>
      </c>
      <c r="G19" s="469" t="s">
        <v>311</v>
      </c>
      <c r="H19" s="425"/>
      <c r="I19" s="425"/>
    </row>
    <row r="20" spans="1:25" ht="15.75">
      <c r="A20" s="2562"/>
      <c r="B20" s="2562"/>
      <c r="C20" s="517" t="s">
        <v>312</v>
      </c>
      <c r="D20" s="518">
        <v>181665</v>
      </c>
      <c r="E20" s="521">
        <f>세출1!O225</f>
        <v>181665000</v>
      </c>
      <c r="F20" s="473" t="s">
        <v>314</v>
      </c>
      <c r="G20" s="473" t="s">
        <v>315</v>
      </c>
      <c r="H20" s="425"/>
      <c r="I20" s="425"/>
    </row>
    <row r="21" spans="1:25" ht="15.75">
      <c r="A21" s="2562"/>
      <c r="B21" s="2562"/>
      <c r="C21" s="523" t="s">
        <v>317</v>
      </c>
      <c r="D21" s="525">
        <v>100</v>
      </c>
      <c r="E21" s="521">
        <f>세출1!O237</f>
        <v>100000</v>
      </c>
      <c r="F21" s="473" t="s">
        <v>319</v>
      </c>
      <c r="G21" s="473" t="s">
        <v>320</v>
      </c>
      <c r="H21" s="425"/>
      <c r="I21" s="425"/>
    </row>
    <row r="22" spans="1:25" ht="26.25" customHeight="1">
      <c r="A22" s="2562"/>
      <c r="B22" s="2562"/>
      <c r="C22" s="517" t="s">
        <v>321</v>
      </c>
      <c r="D22" s="518">
        <v>49500</v>
      </c>
      <c r="E22" s="521">
        <f>세출1!O240</f>
        <v>44100000</v>
      </c>
      <c r="F22" s="473" t="s">
        <v>322</v>
      </c>
      <c r="G22" s="473" t="s">
        <v>323</v>
      </c>
      <c r="H22" s="528"/>
      <c r="I22" s="528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</row>
    <row r="23" spans="1:25" ht="24" customHeight="1">
      <c r="A23" s="2562"/>
      <c r="B23" s="2562"/>
      <c r="C23" s="517" t="s">
        <v>326</v>
      </c>
      <c r="D23" s="518">
        <v>6000</v>
      </c>
      <c r="E23" s="521">
        <f>세출1!O243</f>
        <v>6000000</v>
      </c>
      <c r="F23" s="473" t="s">
        <v>322</v>
      </c>
      <c r="G23" s="473" t="s">
        <v>327</v>
      </c>
      <c r="H23" s="528"/>
      <c r="I23" s="528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</row>
    <row r="24" spans="1:25" ht="15.75">
      <c r="A24" s="2562"/>
      <c r="B24" s="2562"/>
      <c r="C24" s="517" t="s">
        <v>328</v>
      </c>
      <c r="D24" s="525">
        <v>200</v>
      </c>
      <c r="E24" s="521">
        <f>세출1!O246</f>
        <v>200000</v>
      </c>
      <c r="F24" s="473" t="s">
        <v>329</v>
      </c>
      <c r="G24" s="473" t="s">
        <v>330</v>
      </c>
      <c r="H24" s="425"/>
      <c r="I24" s="425"/>
    </row>
    <row r="25" spans="1:25" ht="15.75">
      <c r="A25" s="2562"/>
      <c r="B25" s="2562"/>
      <c r="C25" s="517" t="s">
        <v>332</v>
      </c>
      <c r="D25" s="518">
        <v>36000</v>
      </c>
      <c r="E25" s="521">
        <f>세출1!O249</f>
        <v>36000000</v>
      </c>
      <c r="F25" s="473" t="s">
        <v>333</v>
      </c>
      <c r="G25" s="473" t="s">
        <v>334</v>
      </c>
      <c r="H25" s="425"/>
      <c r="I25" s="425"/>
    </row>
    <row r="26" spans="1:25" ht="15.75">
      <c r="A26" s="2562"/>
      <c r="B26" s="2562"/>
      <c r="C26" s="517" t="s">
        <v>335</v>
      </c>
      <c r="D26" s="518">
        <v>44000</v>
      </c>
      <c r="E26" s="521">
        <f>세출1!O252</f>
        <v>45580800</v>
      </c>
      <c r="F26" s="473" t="s">
        <v>336</v>
      </c>
      <c r="G26" s="473" t="s">
        <v>338</v>
      </c>
      <c r="H26" s="528"/>
      <c r="I26" s="528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</row>
    <row r="27" spans="1:25" ht="15.75">
      <c r="A27" s="2562"/>
      <c r="B27" s="2562"/>
      <c r="C27" s="487" t="s">
        <v>339</v>
      </c>
      <c r="D27" s="518">
        <v>3500</v>
      </c>
      <c r="E27" s="521">
        <f>세출1!O255</f>
        <v>3500000</v>
      </c>
      <c r="F27" s="473" t="s">
        <v>340</v>
      </c>
      <c r="G27" s="473" t="s">
        <v>341</v>
      </c>
      <c r="H27" s="425"/>
      <c r="I27" s="425"/>
    </row>
    <row r="28" spans="1:25" ht="15.75">
      <c r="A28" s="2562"/>
      <c r="B28" s="2562"/>
      <c r="C28" s="517" t="s">
        <v>343</v>
      </c>
      <c r="D28" s="518">
        <v>3800</v>
      </c>
      <c r="E28" s="521">
        <f>세출1!O258</f>
        <v>3800000</v>
      </c>
      <c r="F28" s="473" t="s">
        <v>344</v>
      </c>
      <c r="G28" s="473" t="s">
        <v>345</v>
      </c>
      <c r="H28" s="425"/>
      <c r="I28" s="425"/>
    </row>
    <row r="29" spans="1:25" ht="30" customHeight="1">
      <c r="A29" s="2559"/>
      <c r="B29" s="2559"/>
      <c r="C29" s="546" t="s">
        <v>346</v>
      </c>
      <c r="D29" s="518">
        <v>2000</v>
      </c>
      <c r="E29" s="521">
        <f>세출1!O261</f>
        <v>1200000</v>
      </c>
      <c r="F29" s="473" t="s">
        <v>348</v>
      </c>
      <c r="G29" s="473" t="s">
        <v>349</v>
      </c>
      <c r="H29" s="425"/>
      <c r="I29" s="425"/>
    </row>
    <row r="30" spans="1:25" ht="15.75">
      <c r="A30" s="493"/>
      <c r="B30" s="493"/>
      <c r="C30" s="494"/>
      <c r="D30" s="494"/>
      <c r="E30" s="495"/>
      <c r="F30" s="494"/>
      <c r="G30" s="473"/>
      <c r="H30" s="425"/>
      <c r="I30" s="425"/>
    </row>
    <row r="31" spans="1:25">
      <c r="A31" s="2704" t="s">
        <v>350</v>
      </c>
      <c r="B31" s="2600"/>
      <c r="C31" s="2713" t="s">
        <v>239</v>
      </c>
      <c r="D31" s="499" t="s">
        <v>241</v>
      </c>
      <c r="E31" s="500" t="s">
        <v>241</v>
      </c>
      <c r="F31" s="2713" t="s">
        <v>242</v>
      </c>
      <c r="G31" s="2713" t="s">
        <v>243</v>
      </c>
      <c r="H31" s="425"/>
      <c r="I31" s="425"/>
    </row>
    <row r="32" spans="1:25" ht="15.75">
      <c r="A32" s="2575"/>
      <c r="B32" s="2569"/>
      <c r="C32" s="2559"/>
      <c r="D32" s="501" t="s">
        <v>245</v>
      </c>
      <c r="E32" s="502" t="s">
        <v>247</v>
      </c>
      <c r="F32" s="2559"/>
      <c r="G32" s="2559"/>
      <c r="H32" s="425"/>
      <c r="I32" s="425"/>
    </row>
    <row r="33" spans="1:25" ht="15.75">
      <c r="A33" s="2702" t="s">
        <v>353</v>
      </c>
      <c r="B33" s="2712" t="s">
        <v>354</v>
      </c>
      <c r="C33" s="479" t="s">
        <v>49</v>
      </c>
      <c r="D33" s="481">
        <f t="shared" ref="D33:E33" si="3">SUM(D34:D37)</f>
        <v>10103</v>
      </c>
      <c r="E33" s="482">
        <f t="shared" si="3"/>
        <v>8847800</v>
      </c>
      <c r="F33" s="483"/>
      <c r="G33" s="483"/>
      <c r="H33" s="425"/>
      <c r="I33" s="425"/>
    </row>
    <row r="34" spans="1:25" ht="15.75">
      <c r="A34" s="2562"/>
      <c r="B34" s="2562"/>
      <c r="C34" s="517" t="s">
        <v>357</v>
      </c>
      <c r="D34" s="556">
        <v>1000</v>
      </c>
      <c r="E34" s="558">
        <f>세출1!O265</f>
        <v>1000000</v>
      </c>
      <c r="F34" s="473" t="s">
        <v>360</v>
      </c>
      <c r="G34" s="473" t="s">
        <v>361</v>
      </c>
      <c r="H34" s="425"/>
      <c r="I34" s="425"/>
    </row>
    <row r="35" spans="1:25" ht="15.75">
      <c r="A35" s="2562"/>
      <c r="B35" s="2562"/>
      <c r="C35" s="509" t="s">
        <v>362</v>
      </c>
      <c r="D35" s="560">
        <v>6003</v>
      </c>
      <c r="E35" s="561">
        <f>세출1!O268</f>
        <v>6047800</v>
      </c>
      <c r="F35" s="469" t="s">
        <v>363</v>
      </c>
      <c r="G35" s="469" t="s">
        <v>364</v>
      </c>
      <c r="H35" s="425"/>
      <c r="I35" s="425"/>
    </row>
    <row r="36" spans="1:25" ht="15.75">
      <c r="A36" s="2562"/>
      <c r="B36" s="2562"/>
      <c r="C36" s="517" t="s">
        <v>365</v>
      </c>
      <c r="D36" s="562">
        <v>300</v>
      </c>
      <c r="E36" s="558">
        <f>세출1!O271</f>
        <v>300000</v>
      </c>
      <c r="F36" s="473" t="s">
        <v>366</v>
      </c>
      <c r="G36" s="473" t="s">
        <v>367</v>
      </c>
      <c r="H36" s="425"/>
      <c r="I36" s="425"/>
    </row>
    <row r="37" spans="1:25" ht="15.75">
      <c r="A37" s="2562"/>
      <c r="B37" s="2559"/>
      <c r="C37" s="487" t="s">
        <v>368</v>
      </c>
      <c r="D37" s="556">
        <v>2800</v>
      </c>
      <c r="E37" s="558">
        <f>세출1!O274</f>
        <v>1500000</v>
      </c>
      <c r="F37" s="473" t="s">
        <v>370</v>
      </c>
      <c r="G37" s="473" t="s">
        <v>371</v>
      </c>
      <c r="H37" s="425"/>
      <c r="I37" s="425"/>
    </row>
    <row r="38" spans="1:25" ht="15.75" customHeight="1">
      <c r="A38" s="2562"/>
      <c r="B38" s="2712" t="s">
        <v>372</v>
      </c>
      <c r="C38" s="479" t="s">
        <v>49</v>
      </c>
      <c r="D38" s="481">
        <f t="shared" ref="D38:E38" si="4">SUM(D39:D41)</f>
        <v>4100</v>
      </c>
      <c r="E38" s="482">
        <f t="shared" si="4"/>
        <v>2600000</v>
      </c>
      <c r="F38" s="483"/>
      <c r="G38" s="483"/>
      <c r="H38" s="425"/>
      <c r="I38" s="425"/>
    </row>
    <row r="39" spans="1:25" ht="15.75">
      <c r="A39" s="2562"/>
      <c r="B39" s="2562"/>
      <c r="C39" s="509" t="s">
        <v>373</v>
      </c>
      <c r="D39" s="560">
        <v>3000</v>
      </c>
      <c r="E39" s="561">
        <f>세출1!O278</f>
        <v>1500000</v>
      </c>
      <c r="F39" s="469" t="s">
        <v>375</v>
      </c>
      <c r="G39" s="469" t="s">
        <v>376</v>
      </c>
      <c r="H39" s="528"/>
      <c r="I39" s="528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</row>
    <row r="40" spans="1:25" ht="15.75">
      <c r="A40" s="2562"/>
      <c r="B40" s="2562"/>
      <c r="C40" s="517" t="s">
        <v>377</v>
      </c>
      <c r="D40" s="556">
        <v>1000</v>
      </c>
      <c r="E40" s="558">
        <f>세출1!O283</f>
        <v>1000000</v>
      </c>
      <c r="F40" s="473" t="s">
        <v>378</v>
      </c>
      <c r="G40" s="473" t="s">
        <v>379</v>
      </c>
      <c r="H40" s="425"/>
      <c r="I40" s="425"/>
    </row>
    <row r="41" spans="1:25" ht="24.75" customHeight="1">
      <c r="A41" s="2559"/>
      <c r="B41" s="2559"/>
      <c r="C41" s="517" t="s">
        <v>380</v>
      </c>
      <c r="D41" s="562">
        <v>100</v>
      </c>
      <c r="E41" s="558">
        <f>세출1!O287</f>
        <v>100000</v>
      </c>
      <c r="F41" s="473" t="s">
        <v>382</v>
      </c>
      <c r="G41" s="473" t="s">
        <v>383</v>
      </c>
      <c r="H41" s="425"/>
      <c r="I41" s="425"/>
    </row>
    <row r="42" spans="1:25" ht="15.75">
      <c r="A42" s="2702" t="s">
        <v>384</v>
      </c>
      <c r="B42" s="2712" t="s">
        <v>385</v>
      </c>
      <c r="C42" s="479" t="s">
        <v>49</v>
      </c>
      <c r="D42" s="481">
        <f t="shared" ref="D42:E42" si="5">SUM(D43:D46)</f>
        <v>1900</v>
      </c>
      <c r="E42" s="482">
        <f t="shared" si="5"/>
        <v>2400000</v>
      </c>
      <c r="F42" s="483"/>
      <c r="G42" s="483"/>
      <c r="H42" s="425"/>
      <c r="I42" s="425"/>
    </row>
    <row r="43" spans="1:25" ht="15.75">
      <c r="A43" s="2562"/>
      <c r="B43" s="2562"/>
      <c r="C43" s="509" t="s">
        <v>388</v>
      </c>
      <c r="D43" s="579">
        <v>500</v>
      </c>
      <c r="E43" s="561">
        <f>세출1!O293</f>
        <v>500000</v>
      </c>
      <c r="F43" s="469" t="s">
        <v>390</v>
      </c>
      <c r="G43" s="469" t="s">
        <v>391</v>
      </c>
      <c r="H43" s="425"/>
      <c r="I43" s="425"/>
    </row>
    <row r="44" spans="1:25" ht="15.75">
      <c r="A44" s="2562"/>
      <c r="B44" s="2562"/>
      <c r="C44" s="517" t="s">
        <v>392</v>
      </c>
      <c r="D44" s="562">
        <v>300</v>
      </c>
      <c r="E44" s="558">
        <f>세출1!O296</f>
        <v>800000</v>
      </c>
      <c r="F44" s="473" t="s">
        <v>394</v>
      </c>
      <c r="G44" s="473" t="s">
        <v>395</v>
      </c>
      <c r="H44" s="425"/>
      <c r="I44" s="425"/>
    </row>
    <row r="45" spans="1:25" ht="15.75">
      <c r="A45" s="2562"/>
      <c r="B45" s="2562"/>
      <c r="C45" s="517" t="s">
        <v>396</v>
      </c>
      <c r="D45" s="556">
        <v>1000</v>
      </c>
      <c r="E45" s="558">
        <f>세출1!O299</f>
        <v>1000000</v>
      </c>
      <c r="F45" s="473" t="s">
        <v>398</v>
      </c>
      <c r="G45" s="473" t="s">
        <v>399</v>
      </c>
      <c r="H45" s="528"/>
      <c r="I45" s="528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</row>
    <row r="46" spans="1:25" ht="15.75">
      <c r="A46" s="2559"/>
      <c r="B46" s="2559"/>
      <c r="C46" s="517" t="s">
        <v>400</v>
      </c>
      <c r="D46" s="562">
        <v>100</v>
      </c>
      <c r="E46" s="558">
        <f>세출1!O303</f>
        <v>100000</v>
      </c>
      <c r="F46" s="473" t="s">
        <v>402</v>
      </c>
      <c r="G46" s="473" t="s">
        <v>403</v>
      </c>
      <c r="H46" s="425"/>
      <c r="I46" s="425"/>
    </row>
    <row r="47" spans="1:25">
      <c r="A47" s="493"/>
      <c r="B47" s="493"/>
      <c r="C47" s="494"/>
      <c r="D47" s="494"/>
      <c r="E47" s="495"/>
      <c r="F47" s="494"/>
      <c r="G47" s="494"/>
      <c r="H47" s="425"/>
      <c r="I47" s="425"/>
    </row>
    <row r="48" spans="1:25">
      <c r="A48" s="2704" t="s">
        <v>404</v>
      </c>
      <c r="B48" s="2600"/>
      <c r="C48" s="2713" t="s">
        <v>239</v>
      </c>
      <c r="D48" s="499" t="s">
        <v>241</v>
      </c>
      <c r="E48" s="500" t="s">
        <v>241</v>
      </c>
      <c r="F48" s="2713" t="s">
        <v>242</v>
      </c>
      <c r="G48" s="2713" t="s">
        <v>243</v>
      </c>
      <c r="H48" s="425"/>
      <c r="I48" s="425"/>
    </row>
    <row r="49" spans="1:25" ht="15.75">
      <c r="A49" s="2575"/>
      <c r="B49" s="2569"/>
      <c r="C49" s="2559"/>
      <c r="D49" s="501" t="s">
        <v>245</v>
      </c>
      <c r="E49" s="502" t="s">
        <v>247</v>
      </c>
      <c r="F49" s="2559"/>
      <c r="G49" s="2559"/>
      <c r="H49" s="425"/>
      <c r="I49" s="425"/>
    </row>
    <row r="50" spans="1:25" ht="15.75">
      <c r="A50" s="2702" t="s">
        <v>384</v>
      </c>
      <c r="B50" s="2712" t="s">
        <v>408</v>
      </c>
      <c r="C50" s="479" t="s">
        <v>49</v>
      </c>
      <c r="D50" s="481">
        <f t="shared" ref="D50:E50" si="6">SUM(D51:D62)</f>
        <v>71760</v>
      </c>
      <c r="E50" s="482">
        <f t="shared" si="6"/>
        <v>70060000</v>
      </c>
      <c r="F50" s="483"/>
      <c r="G50" s="483"/>
      <c r="H50" s="425"/>
      <c r="I50" s="425"/>
    </row>
    <row r="51" spans="1:25" ht="15.75">
      <c r="A51" s="2562"/>
      <c r="B51" s="2562"/>
      <c r="C51" s="509" t="s">
        <v>410</v>
      </c>
      <c r="D51" s="579">
        <v>800</v>
      </c>
      <c r="E51" s="561">
        <f>세출1!O308</f>
        <v>800000</v>
      </c>
      <c r="F51" s="469" t="s">
        <v>411</v>
      </c>
      <c r="G51" s="469" t="s">
        <v>412</v>
      </c>
      <c r="H51" s="528"/>
      <c r="I51" s="528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</row>
    <row r="52" spans="1:25" ht="15.75">
      <c r="A52" s="2562"/>
      <c r="B52" s="2562"/>
      <c r="C52" s="517" t="s">
        <v>413</v>
      </c>
      <c r="D52" s="556">
        <v>21000</v>
      </c>
      <c r="E52" s="558">
        <f>세출1!O311</f>
        <v>21000000</v>
      </c>
      <c r="F52" s="473" t="s">
        <v>415</v>
      </c>
      <c r="G52" s="473" t="s">
        <v>416</v>
      </c>
      <c r="H52" s="528"/>
      <c r="I52" s="528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</row>
    <row r="53" spans="1:25" ht="15.75">
      <c r="A53" s="2562"/>
      <c r="B53" s="2562"/>
      <c r="C53" s="517" t="s">
        <v>417</v>
      </c>
      <c r="D53" s="556">
        <v>1200</v>
      </c>
      <c r="E53" s="558">
        <f>세출1!O314</f>
        <v>1200000</v>
      </c>
      <c r="F53" s="473" t="s">
        <v>419</v>
      </c>
      <c r="G53" s="473" t="s">
        <v>420</v>
      </c>
      <c r="H53" s="425"/>
      <c r="I53" s="425"/>
    </row>
    <row r="54" spans="1:25" ht="15.75">
      <c r="A54" s="2562"/>
      <c r="B54" s="2562"/>
      <c r="C54" s="517" t="s">
        <v>421</v>
      </c>
      <c r="D54" s="556">
        <v>1000</v>
      </c>
      <c r="E54" s="558">
        <f>세출1!O317</f>
        <v>1000000</v>
      </c>
      <c r="F54" s="473" t="s">
        <v>422</v>
      </c>
      <c r="G54" s="473" t="s">
        <v>423</v>
      </c>
      <c r="H54" s="425"/>
      <c r="I54" s="425"/>
    </row>
    <row r="55" spans="1:25" ht="15.75">
      <c r="A55" s="2562"/>
      <c r="B55" s="2562"/>
      <c r="C55" s="517" t="s">
        <v>424</v>
      </c>
      <c r="D55" s="556">
        <v>6000</v>
      </c>
      <c r="E55" s="558">
        <f>세출1!O320</f>
        <v>5500000</v>
      </c>
      <c r="F55" s="473" t="s">
        <v>426</v>
      </c>
      <c r="G55" s="473" t="s">
        <v>427</v>
      </c>
      <c r="H55" s="425"/>
      <c r="I55" s="425"/>
    </row>
    <row r="56" spans="1:25" ht="15.75">
      <c r="A56" s="2562"/>
      <c r="B56" s="2562"/>
      <c r="C56" s="517" t="s">
        <v>428</v>
      </c>
      <c r="D56" s="556">
        <v>3000</v>
      </c>
      <c r="E56" s="558">
        <f>세출1!O323</f>
        <v>2000000</v>
      </c>
      <c r="F56" s="473" t="s">
        <v>430</v>
      </c>
      <c r="G56" s="473" t="s">
        <v>431</v>
      </c>
      <c r="H56" s="528"/>
      <c r="I56" s="528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</row>
    <row r="57" spans="1:25" ht="15.75">
      <c r="A57" s="2562"/>
      <c r="B57" s="2562"/>
      <c r="C57" s="517" t="s">
        <v>432</v>
      </c>
      <c r="D57" s="556">
        <v>0</v>
      </c>
      <c r="E57" s="558">
        <f>세출1!O327</f>
        <v>0</v>
      </c>
      <c r="F57" s="473" t="s">
        <v>433</v>
      </c>
      <c r="G57" s="473" t="s">
        <v>434</v>
      </c>
      <c r="H57" s="528"/>
      <c r="I57" s="528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</row>
    <row r="58" spans="1:25" ht="15.75">
      <c r="A58" s="2562"/>
      <c r="B58" s="2562"/>
      <c r="C58" s="517" t="s">
        <v>437</v>
      </c>
      <c r="D58" s="562">
        <v>150</v>
      </c>
      <c r="E58" s="558">
        <f>세출1!O331</f>
        <v>150000</v>
      </c>
      <c r="F58" s="473" t="s">
        <v>438</v>
      </c>
      <c r="G58" s="473" t="s">
        <v>439</v>
      </c>
      <c r="H58" s="528"/>
      <c r="I58" s="528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</row>
    <row r="59" spans="1:25" ht="15.75">
      <c r="A59" s="2562"/>
      <c r="B59" s="2562"/>
      <c r="C59" s="517" t="s">
        <v>441</v>
      </c>
      <c r="D59" s="562">
        <v>300</v>
      </c>
      <c r="E59" s="558">
        <f>세출1!O334</f>
        <v>100000</v>
      </c>
      <c r="F59" s="473" t="s">
        <v>442</v>
      </c>
      <c r="G59" s="473" t="s">
        <v>443</v>
      </c>
      <c r="H59" s="528"/>
      <c r="I59" s="528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</row>
    <row r="60" spans="1:25" ht="15.75">
      <c r="A60" s="2562"/>
      <c r="B60" s="2562"/>
      <c r="C60" s="517" t="s">
        <v>445</v>
      </c>
      <c r="D60" s="556">
        <v>23010</v>
      </c>
      <c r="E60" s="558">
        <f>세출1!O337</f>
        <v>23010000</v>
      </c>
      <c r="F60" s="473" t="s">
        <v>447</v>
      </c>
      <c r="G60" s="473" t="s">
        <v>448</v>
      </c>
      <c r="H60" s="528"/>
      <c r="I60" s="528"/>
      <c r="J60" s="529"/>
      <c r="K60" s="529"/>
      <c r="L60" s="529"/>
      <c r="M60" s="529"/>
      <c r="N60" s="529"/>
      <c r="O60" s="529"/>
      <c r="P60" s="529"/>
      <c r="Q60" s="529"/>
      <c r="R60" s="529"/>
      <c r="S60" s="529"/>
      <c r="T60" s="529"/>
      <c r="U60" s="529"/>
      <c r="V60" s="529"/>
      <c r="W60" s="529"/>
      <c r="X60" s="529"/>
      <c r="Y60" s="529"/>
    </row>
    <row r="61" spans="1:25" ht="15.75">
      <c r="A61" s="2562"/>
      <c r="B61" s="2562"/>
      <c r="C61" s="609" t="s">
        <v>450</v>
      </c>
      <c r="D61" s="556">
        <v>1000</v>
      </c>
      <c r="E61" s="558">
        <f>세출1!O340</f>
        <v>1000000</v>
      </c>
      <c r="F61" s="473" t="s">
        <v>452</v>
      </c>
      <c r="G61" s="473" t="s">
        <v>453</v>
      </c>
      <c r="H61" s="425"/>
      <c r="I61" s="425"/>
    </row>
    <row r="62" spans="1:25" ht="15.75">
      <c r="A62" s="2559"/>
      <c r="B62" s="2559"/>
      <c r="C62" s="609" t="s">
        <v>455</v>
      </c>
      <c r="D62" s="556">
        <v>14300</v>
      </c>
      <c r="E62" s="558">
        <f>세출1!O343</f>
        <v>14300000</v>
      </c>
      <c r="F62" s="473" t="s">
        <v>456</v>
      </c>
      <c r="G62" s="473" t="s">
        <v>457</v>
      </c>
      <c r="H62" s="425"/>
      <c r="I62" s="425"/>
    </row>
    <row r="63" spans="1:25">
      <c r="A63" s="493"/>
      <c r="B63" s="493"/>
      <c r="C63" s="612"/>
      <c r="D63" s="494"/>
      <c r="E63" s="495"/>
      <c r="F63" s="494"/>
      <c r="G63" s="494"/>
      <c r="H63" s="425"/>
      <c r="I63" s="425"/>
    </row>
    <row r="64" spans="1:25">
      <c r="A64" s="2704" t="s">
        <v>404</v>
      </c>
      <c r="B64" s="2600"/>
      <c r="C64" s="2713" t="s">
        <v>239</v>
      </c>
      <c r="D64" s="499" t="s">
        <v>241</v>
      </c>
      <c r="E64" s="500" t="s">
        <v>241</v>
      </c>
      <c r="F64" s="2713" t="s">
        <v>242</v>
      </c>
      <c r="G64" s="2713" t="s">
        <v>243</v>
      </c>
      <c r="H64" s="425"/>
      <c r="I64" s="425"/>
    </row>
    <row r="65" spans="1:25" ht="15.75">
      <c r="A65" s="2575"/>
      <c r="B65" s="2569"/>
      <c r="C65" s="2559"/>
      <c r="D65" s="501" t="s">
        <v>245</v>
      </c>
      <c r="E65" s="502" t="s">
        <v>247</v>
      </c>
      <c r="F65" s="2559"/>
      <c r="G65" s="2559"/>
      <c r="H65" s="425"/>
      <c r="I65" s="425"/>
    </row>
    <row r="66" spans="1:25" ht="15.75">
      <c r="A66" s="2702" t="s">
        <v>462</v>
      </c>
      <c r="B66" s="2703" t="s">
        <v>463</v>
      </c>
      <c r="C66" s="614" t="s">
        <v>49</v>
      </c>
      <c r="D66" s="616">
        <f t="shared" ref="D66:E66" si="7">SUM(D67:D71)</f>
        <v>17500</v>
      </c>
      <c r="E66" s="617">
        <f t="shared" si="7"/>
        <v>13200000</v>
      </c>
      <c r="F66" s="618"/>
      <c r="G66" s="618"/>
      <c r="H66" s="425"/>
      <c r="I66" s="425"/>
    </row>
    <row r="67" spans="1:25" ht="15.75">
      <c r="A67" s="2562"/>
      <c r="B67" s="2562"/>
      <c r="C67" s="470" t="s">
        <v>466</v>
      </c>
      <c r="D67" s="556">
        <v>4000</v>
      </c>
      <c r="E67" s="558">
        <f>세출1!O349</f>
        <v>1700000</v>
      </c>
      <c r="F67" s="473" t="s">
        <v>468</v>
      </c>
      <c r="G67" s="473" t="s">
        <v>469</v>
      </c>
      <c r="H67" s="425"/>
      <c r="I67" s="425"/>
    </row>
    <row r="68" spans="1:25" ht="15.75">
      <c r="A68" s="2562"/>
      <c r="B68" s="2562"/>
      <c r="C68" s="470" t="s">
        <v>470</v>
      </c>
      <c r="D68" s="556">
        <v>6000</v>
      </c>
      <c r="E68" s="558">
        <f>세출1!O352</f>
        <v>6000000</v>
      </c>
      <c r="F68" s="473" t="s">
        <v>471</v>
      </c>
      <c r="G68" s="473" t="s">
        <v>472</v>
      </c>
      <c r="H68" s="528"/>
      <c r="I68" s="528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</row>
    <row r="69" spans="1:25" ht="15.75">
      <c r="A69" s="2562"/>
      <c r="B69" s="2562"/>
      <c r="C69" s="470" t="s">
        <v>473</v>
      </c>
      <c r="D69" s="562">
        <v>500</v>
      </c>
      <c r="E69" s="558">
        <f>세출1!O355</f>
        <v>500000</v>
      </c>
      <c r="F69" s="473" t="s">
        <v>474</v>
      </c>
      <c r="G69" s="473" t="s">
        <v>475</v>
      </c>
      <c r="H69" s="528"/>
      <c r="I69" s="528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</row>
    <row r="70" spans="1:25" ht="15.75">
      <c r="A70" s="2562"/>
      <c r="B70" s="2562"/>
      <c r="C70" s="470" t="s">
        <v>476</v>
      </c>
      <c r="D70" s="556">
        <v>3000</v>
      </c>
      <c r="E70" s="558">
        <f>세출1!O358</f>
        <v>3000000</v>
      </c>
      <c r="F70" s="473" t="s">
        <v>477</v>
      </c>
      <c r="G70" s="473" t="s">
        <v>478</v>
      </c>
      <c r="H70" s="425"/>
      <c r="I70" s="425"/>
    </row>
    <row r="71" spans="1:25" ht="15.75">
      <c r="A71" s="2559"/>
      <c r="B71" s="2559"/>
      <c r="C71" s="470" t="s">
        <v>479</v>
      </c>
      <c r="D71" s="556">
        <v>4000</v>
      </c>
      <c r="E71" s="558">
        <f>세출1!O361</f>
        <v>2000000</v>
      </c>
      <c r="F71" s="473" t="s">
        <v>480</v>
      </c>
      <c r="G71" s="473" t="s">
        <v>481</v>
      </c>
      <c r="H71" s="528"/>
      <c r="I71" s="528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</row>
    <row r="72" spans="1:25">
      <c r="A72" s="493"/>
      <c r="B72" s="493"/>
      <c r="C72" s="425"/>
      <c r="D72" s="425"/>
      <c r="E72" s="623"/>
      <c r="F72" s="425"/>
      <c r="G72" s="425"/>
      <c r="H72" s="425"/>
      <c r="I72" s="425"/>
    </row>
    <row r="73" spans="1:25">
      <c r="A73" s="2704" t="s">
        <v>404</v>
      </c>
      <c r="B73" s="2600"/>
      <c r="C73" s="2705" t="s">
        <v>239</v>
      </c>
      <c r="D73" s="625" t="s">
        <v>241</v>
      </c>
      <c r="E73" s="626" t="s">
        <v>241</v>
      </c>
      <c r="F73" s="2705" t="s">
        <v>242</v>
      </c>
      <c r="G73" s="2705" t="s">
        <v>243</v>
      </c>
      <c r="H73" s="425"/>
      <c r="I73" s="425"/>
    </row>
    <row r="74" spans="1:25" ht="15.75">
      <c r="A74" s="2575"/>
      <c r="B74" s="2569"/>
      <c r="C74" s="2559"/>
      <c r="D74" s="438" t="s">
        <v>245</v>
      </c>
      <c r="E74" s="440" t="s">
        <v>247</v>
      </c>
      <c r="F74" s="2559"/>
      <c r="G74" s="2559"/>
      <c r="H74" s="425"/>
      <c r="I74" s="425"/>
    </row>
    <row r="75" spans="1:25" ht="15.75">
      <c r="A75" s="2702" t="s">
        <v>483</v>
      </c>
      <c r="B75" s="2701" t="s">
        <v>484</v>
      </c>
      <c r="C75" s="631" t="s">
        <v>49</v>
      </c>
      <c r="D75" s="449">
        <f t="shared" ref="D75:E75" si="8">D76</f>
        <v>47049</v>
      </c>
      <c r="E75" s="633">
        <f t="shared" si="8"/>
        <v>47049000</v>
      </c>
      <c r="F75" s="453"/>
      <c r="G75" s="453"/>
      <c r="H75" s="425"/>
      <c r="I75" s="425"/>
    </row>
    <row r="76" spans="1:25" ht="15.75">
      <c r="A76" s="2562"/>
      <c r="B76" s="2559"/>
      <c r="C76" s="634" t="s">
        <v>487</v>
      </c>
      <c r="D76" s="635">
        <v>47049</v>
      </c>
      <c r="E76" s="637">
        <f>세출1!O375</f>
        <v>47049000</v>
      </c>
      <c r="F76" s="638" t="s">
        <v>490</v>
      </c>
      <c r="G76" s="638" t="s">
        <v>496</v>
      </c>
      <c r="H76" s="425"/>
      <c r="I76" s="425"/>
    </row>
    <row r="77" spans="1:25" ht="15.75">
      <c r="A77" s="2562"/>
      <c r="B77" s="2701" t="s">
        <v>497</v>
      </c>
      <c r="C77" s="631" t="s">
        <v>49</v>
      </c>
      <c r="D77" s="449">
        <f t="shared" ref="D77:E77" si="9">D78</f>
        <v>35100</v>
      </c>
      <c r="E77" s="633">
        <f t="shared" si="9"/>
        <v>35100000</v>
      </c>
      <c r="F77" s="453"/>
      <c r="G77" s="453"/>
      <c r="H77" s="425"/>
      <c r="I77" s="425"/>
    </row>
    <row r="78" spans="1:25" ht="15.75">
      <c r="A78" s="2562"/>
      <c r="B78" s="2559"/>
      <c r="C78" s="634" t="s">
        <v>500</v>
      </c>
      <c r="D78" s="635">
        <v>35100</v>
      </c>
      <c r="E78" s="637">
        <f>세출1!O419</f>
        <v>35100000</v>
      </c>
      <c r="F78" s="638" t="s">
        <v>502</v>
      </c>
      <c r="G78" s="638" t="s">
        <v>503</v>
      </c>
      <c r="H78" s="425"/>
      <c r="I78" s="425"/>
    </row>
    <row r="79" spans="1:25" ht="15.75">
      <c r="A79" s="2562"/>
      <c r="B79" s="2701" t="s">
        <v>504</v>
      </c>
      <c r="C79" s="631" t="s">
        <v>49</v>
      </c>
      <c r="D79" s="449">
        <f>D80</f>
        <v>35100</v>
      </c>
      <c r="E79" s="633">
        <f>세출1!O495</f>
        <v>35100000</v>
      </c>
      <c r="F79" s="453"/>
      <c r="G79" s="453"/>
      <c r="H79" s="425"/>
      <c r="I79" s="425"/>
    </row>
    <row r="80" spans="1:25" ht="15.75">
      <c r="A80" s="2562"/>
      <c r="B80" s="2559"/>
      <c r="C80" s="634" t="s">
        <v>506</v>
      </c>
      <c r="D80" s="635">
        <v>35100</v>
      </c>
      <c r="E80" s="637">
        <f>세출1!O495</f>
        <v>35100000</v>
      </c>
      <c r="F80" s="638" t="s">
        <v>508</v>
      </c>
      <c r="G80" s="638" t="s">
        <v>509</v>
      </c>
      <c r="H80" s="425"/>
      <c r="I80" s="425"/>
    </row>
    <row r="81" spans="1:9" ht="15.75">
      <c r="A81" s="2562"/>
      <c r="B81" s="2701" t="s">
        <v>510</v>
      </c>
      <c r="C81" s="631" t="s">
        <v>49</v>
      </c>
      <c r="D81" s="449">
        <f t="shared" ref="D81:E81" si="10">D82</f>
        <v>122156</v>
      </c>
      <c r="E81" s="633">
        <f t="shared" si="10"/>
        <v>122156490</v>
      </c>
      <c r="F81" s="453"/>
      <c r="G81" s="453"/>
      <c r="H81" s="425"/>
      <c r="I81" s="425"/>
    </row>
    <row r="82" spans="1:9" ht="15.75">
      <c r="A82" s="2562"/>
      <c r="B82" s="2559"/>
      <c r="C82" s="634" t="s">
        <v>513</v>
      </c>
      <c r="D82" s="635">
        <v>122156</v>
      </c>
      <c r="E82" s="637">
        <f>세출1!O440</f>
        <v>122156490</v>
      </c>
      <c r="F82" s="638" t="s">
        <v>515</v>
      </c>
      <c r="G82" s="638" t="s">
        <v>516</v>
      </c>
      <c r="H82" s="425"/>
      <c r="I82" s="425"/>
    </row>
    <row r="83" spans="1:9" ht="15.75">
      <c r="A83" s="2562"/>
      <c r="B83" s="2701" t="s">
        <v>517</v>
      </c>
      <c r="C83" s="631" t="s">
        <v>49</v>
      </c>
      <c r="D83" s="449">
        <f t="shared" ref="D83:E83" si="11">D84</f>
        <v>44285</v>
      </c>
      <c r="E83" s="633">
        <f t="shared" si="11"/>
        <v>44285060</v>
      </c>
      <c r="F83" s="453"/>
      <c r="G83" s="453"/>
      <c r="H83" s="425"/>
      <c r="I83" s="425"/>
    </row>
    <row r="84" spans="1:9" ht="15.75">
      <c r="A84" s="2562"/>
      <c r="B84" s="2559"/>
      <c r="C84" s="634" t="s">
        <v>519</v>
      </c>
      <c r="D84" s="635">
        <v>44285</v>
      </c>
      <c r="E84" s="637">
        <f>세출1!O514</f>
        <v>44285060</v>
      </c>
      <c r="F84" s="638" t="s">
        <v>521</v>
      </c>
      <c r="G84" s="638" t="s">
        <v>522</v>
      </c>
      <c r="H84" s="425"/>
      <c r="I84" s="425"/>
    </row>
    <row r="85" spans="1:9" ht="15.75">
      <c r="A85" s="2562"/>
      <c r="B85" s="2701" t="s">
        <v>523</v>
      </c>
      <c r="C85" s="631" t="s">
        <v>49</v>
      </c>
      <c r="D85" s="449">
        <f t="shared" ref="D85:E85" si="12">D86</f>
        <v>45400</v>
      </c>
      <c r="E85" s="633">
        <f t="shared" si="12"/>
        <v>45400000</v>
      </c>
      <c r="F85" s="453"/>
      <c r="G85" s="453"/>
      <c r="H85" s="425"/>
      <c r="I85" s="425"/>
    </row>
    <row r="86" spans="1:9" ht="31.5">
      <c r="A86" s="2559"/>
      <c r="B86" s="2559"/>
      <c r="C86" s="634" t="s">
        <v>524</v>
      </c>
      <c r="D86" s="635">
        <v>45400</v>
      </c>
      <c r="E86" s="637">
        <f>세출1!O548</f>
        <v>45400000</v>
      </c>
      <c r="F86" s="658" t="s">
        <v>525</v>
      </c>
      <c r="G86" s="638" t="s">
        <v>526</v>
      </c>
      <c r="H86" s="425"/>
      <c r="I86" s="425"/>
    </row>
    <row r="87" spans="1:9">
      <c r="A87" s="493"/>
      <c r="B87" s="493"/>
      <c r="C87" s="425"/>
      <c r="D87" s="425"/>
      <c r="E87" s="623"/>
      <c r="F87" s="425"/>
      <c r="G87" s="425"/>
      <c r="H87" s="425"/>
      <c r="I87" s="425"/>
    </row>
    <row r="88" spans="1:9">
      <c r="A88" s="493"/>
      <c r="B88" s="493"/>
      <c r="C88" s="425"/>
      <c r="D88" s="425"/>
      <c r="E88" s="623"/>
      <c r="F88" s="425"/>
      <c r="G88" s="425"/>
      <c r="H88" s="425"/>
      <c r="I88" s="425"/>
    </row>
    <row r="89" spans="1:9">
      <c r="A89" s="493"/>
      <c r="B89" s="493"/>
      <c r="C89" s="425"/>
      <c r="D89" s="425"/>
      <c r="E89" s="623"/>
      <c r="F89" s="425"/>
      <c r="G89" s="425"/>
      <c r="H89" s="425"/>
      <c r="I89" s="425"/>
    </row>
    <row r="90" spans="1:9">
      <c r="A90" s="493"/>
      <c r="B90" s="493"/>
      <c r="C90" s="425"/>
      <c r="D90" s="425"/>
      <c r="E90" s="623"/>
      <c r="F90" s="425"/>
      <c r="G90" s="425"/>
      <c r="H90" s="425"/>
      <c r="I90" s="425"/>
    </row>
    <row r="91" spans="1:9">
      <c r="A91" s="493"/>
      <c r="B91" s="493"/>
      <c r="C91" s="425"/>
      <c r="D91" s="425"/>
      <c r="E91" s="660"/>
      <c r="F91" s="425"/>
      <c r="G91" s="425"/>
    </row>
    <row r="92" spans="1:9">
      <c r="A92" s="493"/>
      <c r="B92" s="493"/>
      <c r="C92" s="425"/>
      <c r="D92" s="425"/>
      <c r="E92" s="660"/>
      <c r="F92" s="425"/>
      <c r="G92" s="425"/>
    </row>
    <row r="93" spans="1:9">
      <c r="A93" s="661"/>
      <c r="B93" s="661"/>
      <c r="E93" s="662"/>
    </row>
    <row r="94" spans="1:9">
      <c r="A94" s="661"/>
      <c r="B94" s="661"/>
      <c r="E94" s="662"/>
    </row>
    <row r="95" spans="1:9">
      <c r="A95" s="661"/>
      <c r="B95" s="661"/>
      <c r="E95" s="662"/>
    </row>
    <row r="96" spans="1:9">
      <c r="A96" s="661"/>
      <c r="B96" s="661"/>
      <c r="E96" s="662"/>
    </row>
    <row r="97" spans="1:5">
      <c r="A97" s="661"/>
      <c r="B97" s="661"/>
      <c r="E97" s="662"/>
    </row>
    <row r="98" spans="1:5">
      <c r="A98" s="661"/>
      <c r="B98" s="661"/>
      <c r="E98" s="662"/>
    </row>
    <row r="99" spans="1:5">
      <c r="A99" s="661"/>
      <c r="B99" s="661"/>
      <c r="E99" s="662"/>
    </row>
    <row r="100" spans="1:5">
      <c r="A100" s="661"/>
      <c r="B100" s="661"/>
      <c r="E100" s="662"/>
    </row>
    <row r="101" spans="1:5">
      <c r="A101" s="661"/>
      <c r="B101" s="661"/>
      <c r="E101" s="662"/>
    </row>
    <row r="102" spans="1:5">
      <c r="A102" s="661"/>
      <c r="B102" s="661"/>
      <c r="E102" s="662"/>
    </row>
    <row r="103" spans="1:5">
      <c r="A103" s="661"/>
      <c r="B103" s="661"/>
      <c r="E103" s="662"/>
    </row>
    <row r="104" spans="1:5">
      <c r="A104" s="661"/>
      <c r="B104" s="661"/>
      <c r="E104" s="662"/>
    </row>
    <row r="105" spans="1:5">
      <c r="A105" s="661"/>
      <c r="B105" s="661"/>
      <c r="E105" s="662"/>
    </row>
    <row r="106" spans="1:5">
      <c r="A106" s="661"/>
      <c r="B106" s="661"/>
      <c r="E106" s="662"/>
    </row>
    <row r="107" spans="1:5">
      <c r="A107" s="661"/>
      <c r="B107" s="661"/>
      <c r="E107" s="662"/>
    </row>
    <row r="108" spans="1:5">
      <c r="A108" s="661"/>
      <c r="B108" s="661"/>
      <c r="E108" s="662"/>
    </row>
    <row r="109" spans="1:5">
      <c r="A109" s="661"/>
      <c r="B109" s="661"/>
      <c r="E109" s="662"/>
    </row>
    <row r="110" spans="1:5">
      <c r="A110" s="661"/>
      <c r="B110" s="661"/>
      <c r="E110" s="662"/>
    </row>
    <row r="111" spans="1:5">
      <c r="A111" s="661"/>
      <c r="B111" s="661"/>
      <c r="E111" s="662"/>
    </row>
    <row r="112" spans="1:5">
      <c r="A112" s="661"/>
      <c r="B112" s="661"/>
      <c r="E112" s="662"/>
    </row>
    <row r="113" spans="1:5">
      <c r="A113" s="661"/>
      <c r="B113" s="661"/>
      <c r="E113" s="662"/>
    </row>
    <row r="114" spans="1:5">
      <c r="A114" s="661"/>
      <c r="B114" s="661"/>
      <c r="E114" s="662"/>
    </row>
    <row r="115" spans="1:5">
      <c r="A115" s="661"/>
      <c r="B115" s="661"/>
      <c r="E115" s="662"/>
    </row>
    <row r="116" spans="1:5">
      <c r="A116" s="661"/>
      <c r="B116" s="661"/>
      <c r="E116" s="662"/>
    </row>
    <row r="117" spans="1:5">
      <c r="A117" s="661"/>
      <c r="B117" s="661"/>
      <c r="E117" s="662"/>
    </row>
    <row r="118" spans="1:5">
      <c r="A118" s="661"/>
      <c r="B118" s="661"/>
      <c r="E118" s="662"/>
    </row>
    <row r="119" spans="1:5">
      <c r="A119" s="661"/>
      <c r="B119" s="661"/>
      <c r="E119" s="662"/>
    </row>
    <row r="120" spans="1:5">
      <c r="A120" s="661"/>
      <c r="B120" s="661"/>
      <c r="E120" s="662"/>
    </row>
    <row r="121" spans="1:5">
      <c r="A121" s="661"/>
      <c r="B121" s="661"/>
      <c r="E121" s="662"/>
    </row>
    <row r="122" spans="1:5">
      <c r="A122" s="661"/>
      <c r="B122" s="661"/>
      <c r="E122" s="662"/>
    </row>
    <row r="123" spans="1:5">
      <c r="A123" s="661"/>
      <c r="B123" s="661"/>
      <c r="E123" s="662"/>
    </row>
    <row r="124" spans="1:5">
      <c r="A124" s="661"/>
      <c r="B124" s="661"/>
      <c r="E124" s="662"/>
    </row>
    <row r="125" spans="1:5">
      <c r="A125" s="661"/>
      <c r="B125" s="661"/>
      <c r="E125" s="662"/>
    </row>
    <row r="126" spans="1:5">
      <c r="A126" s="661"/>
      <c r="B126" s="661"/>
      <c r="E126" s="662"/>
    </row>
    <row r="127" spans="1:5">
      <c r="A127" s="661"/>
      <c r="B127" s="661"/>
      <c r="E127" s="662"/>
    </row>
    <row r="128" spans="1:5">
      <c r="A128" s="661"/>
      <c r="B128" s="661"/>
      <c r="E128" s="662"/>
    </row>
    <row r="129" spans="1:5">
      <c r="A129" s="661"/>
      <c r="B129" s="661"/>
      <c r="E129" s="662"/>
    </row>
    <row r="130" spans="1:5">
      <c r="A130" s="661"/>
      <c r="B130" s="661"/>
      <c r="E130" s="662"/>
    </row>
    <row r="131" spans="1:5">
      <c r="A131" s="661"/>
      <c r="B131" s="661"/>
      <c r="E131" s="662"/>
    </row>
    <row r="132" spans="1:5">
      <c r="A132" s="661"/>
      <c r="B132" s="661"/>
      <c r="E132" s="662"/>
    </row>
    <row r="133" spans="1:5">
      <c r="A133" s="661"/>
      <c r="B133" s="661"/>
      <c r="E133" s="662"/>
    </row>
    <row r="134" spans="1:5">
      <c r="A134" s="661"/>
      <c r="B134" s="661"/>
      <c r="E134" s="662"/>
    </row>
    <row r="135" spans="1:5">
      <c r="A135" s="661"/>
      <c r="B135" s="661"/>
      <c r="E135" s="662"/>
    </row>
    <row r="136" spans="1:5">
      <c r="A136" s="661"/>
      <c r="B136" s="661"/>
      <c r="E136" s="662"/>
    </row>
    <row r="137" spans="1:5">
      <c r="A137" s="661"/>
      <c r="B137" s="661"/>
      <c r="E137" s="662"/>
    </row>
    <row r="138" spans="1:5">
      <c r="A138" s="661"/>
      <c r="B138" s="661"/>
      <c r="E138" s="662"/>
    </row>
    <row r="139" spans="1:5">
      <c r="A139" s="661"/>
      <c r="B139" s="661"/>
      <c r="E139" s="662"/>
    </row>
    <row r="140" spans="1:5">
      <c r="A140" s="661"/>
      <c r="B140" s="661"/>
      <c r="E140" s="662"/>
    </row>
    <row r="141" spans="1:5">
      <c r="A141" s="661"/>
      <c r="B141" s="661"/>
      <c r="E141" s="662"/>
    </row>
    <row r="142" spans="1:5">
      <c r="A142" s="661"/>
      <c r="B142" s="661"/>
      <c r="E142" s="662"/>
    </row>
    <row r="143" spans="1:5">
      <c r="A143" s="661"/>
      <c r="B143" s="661"/>
      <c r="E143" s="662"/>
    </row>
    <row r="144" spans="1:5">
      <c r="A144" s="661"/>
      <c r="B144" s="661"/>
      <c r="E144" s="662"/>
    </row>
    <row r="145" spans="1:5">
      <c r="A145" s="661"/>
      <c r="B145" s="661"/>
      <c r="E145" s="662"/>
    </row>
    <row r="146" spans="1:5">
      <c r="A146" s="661"/>
      <c r="B146" s="661"/>
      <c r="E146" s="662"/>
    </row>
    <row r="147" spans="1:5">
      <c r="A147" s="661"/>
      <c r="B147" s="661"/>
      <c r="E147" s="662"/>
    </row>
    <row r="148" spans="1:5">
      <c r="A148" s="661"/>
      <c r="B148" s="661"/>
      <c r="E148" s="662"/>
    </row>
    <row r="149" spans="1:5">
      <c r="A149" s="661"/>
      <c r="B149" s="661"/>
      <c r="E149" s="662"/>
    </row>
    <row r="150" spans="1:5">
      <c r="A150" s="661"/>
      <c r="B150" s="661"/>
      <c r="E150" s="662"/>
    </row>
    <row r="151" spans="1:5">
      <c r="A151" s="661"/>
      <c r="B151" s="661"/>
      <c r="E151" s="662"/>
    </row>
    <row r="152" spans="1:5">
      <c r="A152" s="661"/>
      <c r="B152" s="661"/>
      <c r="E152" s="662"/>
    </row>
    <row r="153" spans="1:5">
      <c r="A153" s="661"/>
      <c r="B153" s="661"/>
      <c r="E153" s="662"/>
    </row>
    <row r="154" spans="1:5">
      <c r="A154" s="661"/>
      <c r="B154" s="661"/>
      <c r="E154" s="662"/>
    </row>
    <row r="155" spans="1:5">
      <c r="A155" s="661"/>
      <c r="B155" s="661"/>
      <c r="E155" s="662"/>
    </row>
    <row r="156" spans="1:5">
      <c r="A156" s="661"/>
      <c r="B156" s="661"/>
      <c r="E156" s="662"/>
    </row>
    <row r="157" spans="1:5">
      <c r="A157" s="661"/>
      <c r="B157" s="661"/>
      <c r="E157" s="662"/>
    </row>
    <row r="158" spans="1:5">
      <c r="A158" s="661"/>
      <c r="B158" s="661"/>
      <c r="E158" s="662"/>
    </row>
    <row r="159" spans="1:5">
      <c r="A159" s="661"/>
      <c r="B159" s="661"/>
      <c r="E159" s="662"/>
    </row>
    <row r="160" spans="1:5">
      <c r="A160" s="661"/>
      <c r="B160" s="661"/>
      <c r="E160" s="662"/>
    </row>
    <row r="161" spans="1:5">
      <c r="A161" s="661"/>
      <c r="B161" s="661"/>
      <c r="E161" s="662"/>
    </row>
    <row r="162" spans="1:5">
      <c r="A162" s="661"/>
      <c r="B162" s="661"/>
      <c r="E162" s="662"/>
    </row>
    <row r="163" spans="1:5">
      <c r="A163" s="661"/>
      <c r="B163" s="661"/>
      <c r="E163" s="662"/>
    </row>
    <row r="164" spans="1:5">
      <c r="A164" s="661"/>
      <c r="B164" s="661"/>
      <c r="E164" s="662"/>
    </row>
    <row r="165" spans="1:5">
      <c r="A165" s="661"/>
      <c r="B165" s="661"/>
      <c r="E165" s="662"/>
    </row>
    <row r="166" spans="1:5">
      <c r="A166" s="661"/>
      <c r="B166" s="661"/>
      <c r="E166" s="662"/>
    </row>
    <row r="167" spans="1:5">
      <c r="A167" s="661"/>
      <c r="B167" s="661"/>
      <c r="E167" s="662"/>
    </row>
    <row r="168" spans="1:5">
      <c r="A168" s="661"/>
      <c r="B168" s="661"/>
      <c r="E168" s="662"/>
    </row>
    <row r="169" spans="1:5">
      <c r="A169" s="661"/>
      <c r="B169" s="661"/>
      <c r="E169" s="662"/>
    </row>
    <row r="170" spans="1:5">
      <c r="A170" s="661"/>
      <c r="B170" s="661"/>
      <c r="E170" s="662"/>
    </row>
    <row r="171" spans="1:5">
      <c r="A171" s="661"/>
      <c r="B171" s="661"/>
      <c r="E171" s="662"/>
    </row>
    <row r="172" spans="1:5">
      <c r="A172" s="661"/>
      <c r="B172" s="661"/>
      <c r="E172" s="662"/>
    </row>
    <row r="173" spans="1:5">
      <c r="A173" s="661"/>
      <c r="B173" s="661"/>
      <c r="E173" s="662"/>
    </row>
    <row r="174" spans="1:5">
      <c r="A174" s="661"/>
      <c r="B174" s="661"/>
      <c r="E174" s="662"/>
    </row>
    <row r="175" spans="1:5">
      <c r="A175" s="661"/>
      <c r="B175" s="661"/>
      <c r="E175" s="662"/>
    </row>
    <row r="176" spans="1:5">
      <c r="A176" s="661"/>
      <c r="B176" s="661"/>
      <c r="E176" s="662"/>
    </row>
    <row r="177" spans="1:5">
      <c r="A177" s="661"/>
      <c r="B177" s="661"/>
      <c r="E177" s="662"/>
    </row>
    <row r="178" spans="1:5">
      <c r="A178" s="661"/>
      <c r="B178" s="661"/>
      <c r="E178" s="662"/>
    </row>
    <row r="179" spans="1:5">
      <c r="A179" s="661"/>
      <c r="B179" s="661"/>
      <c r="E179" s="662"/>
    </row>
    <row r="180" spans="1:5">
      <c r="A180" s="661"/>
      <c r="B180" s="661"/>
      <c r="E180" s="662"/>
    </row>
    <row r="181" spans="1:5">
      <c r="A181" s="661"/>
      <c r="B181" s="661"/>
      <c r="E181" s="662"/>
    </row>
    <row r="182" spans="1:5">
      <c r="A182" s="661"/>
      <c r="B182" s="661"/>
      <c r="E182" s="662"/>
    </row>
    <row r="183" spans="1:5">
      <c r="A183" s="661"/>
      <c r="B183" s="661"/>
      <c r="E183" s="662"/>
    </row>
    <row r="184" spans="1:5">
      <c r="A184" s="661"/>
      <c r="B184" s="661"/>
      <c r="E184" s="662"/>
    </row>
    <row r="185" spans="1:5">
      <c r="A185" s="661"/>
      <c r="B185" s="661"/>
      <c r="E185" s="662"/>
    </row>
    <row r="186" spans="1:5">
      <c r="A186" s="661"/>
      <c r="B186" s="661"/>
      <c r="E186" s="662"/>
    </row>
    <row r="187" spans="1:5">
      <c r="A187" s="661"/>
      <c r="B187" s="661"/>
      <c r="E187" s="662"/>
    </row>
    <row r="188" spans="1:5">
      <c r="A188" s="661"/>
      <c r="B188" s="661"/>
      <c r="E188" s="662"/>
    </row>
    <row r="189" spans="1:5">
      <c r="A189" s="661"/>
      <c r="B189" s="661"/>
      <c r="E189" s="662"/>
    </row>
    <row r="190" spans="1:5">
      <c r="A190" s="661"/>
      <c r="B190" s="661"/>
      <c r="E190" s="662"/>
    </row>
    <row r="191" spans="1:5">
      <c r="A191" s="661"/>
      <c r="B191" s="661"/>
      <c r="E191" s="662"/>
    </row>
    <row r="192" spans="1:5">
      <c r="A192" s="661"/>
      <c r="B192" s="661"/>
      <c r="E192" s="662"/>
    </row>
    <row r="193" spans="1:5">
      <c r="A193" s="661"/>
      <c r="B193" s="661"/>
      <c r="E193" s="662"/>
    </row>
    <row r="194" spans="1:5">
      <c r="A194" s="661"/>
      <c r="B194" s="661"/>
      <c r="E194" s="662"/>
    </row>
    <row r="195" spans="1:5">
      <c r="A195" s="661"/>
      <c r="B195" s="661"/>
      <c r="E195" s="662"/>
    </row>
    <row r="196" spans="1:5">
      <c r="A196" s="661"/>
      <c r="B196" s="661"/>
      <c r="E196" s="662"/>
    </row>
    <row r="197" spans="1:5">
      <c r="A197" s="661"/>
      <c r="B197" s="661"/>
      <c r="E197" s="662"/>
    </row>
    <row r="198" spans="1:5">
      <c r="A198" s="661"/>
      <c r="B198" s="661"/>
      <c r="E198" s="662"/>
    </row>
    <row r="199" spans="1:5">
      <c r="A199" s="661"/>
      <c r="B199" s="661"/>
      <c r="E199" s="662"/>
    </row>
    <row r="200" spans="1:5">
      <c r="A200" s="661"/>
      <c r="B200" s="661"/>
      <c r="E200" s="662"/>
    </row>
    <row r="201" spans="1:5">
      <c r="A201" s="661"/>
      <c r="B201" s="661"/>
      <c r="E201" s="662"/>
    </row>
    <row r="202" spans="1:5">
      <c r="A202" s="661"/>
      <c r="B202" s="661"/>
      <c r="E202" s="662"/>
    </row>
    <row r="203" spans="1:5">
      <c r="A203" s="661"/>
      <c r="B203" s="661"/>
      <c r="E203" s="662"/>
    </row>
    <row r="204" spans="1:5">
      <c r="A204" s="661"/>
      <c r="B204" s="661"/>
      <c r="E204" s="662"/>
    </row>
    <row r="205" spans="1:5">
      <c r="A205" s="661"/>
      <c r="B205" s="661"/>
      <c r="E205" s="662"/>
    </row>
    <row r="206" spans="1:5">
      <c r="A206" s="661"/>
      <c r="B206" s="661"/>
      <c r="E206" s="662"/>
    </row>
    <row r="207" spans="1:5">
      <c r="A207" s="661"/>
      <c r="B207" s="661"/>
      <c r="E207" s="662"/>
    </row>
    <row r="208" spans="1:5">
      <c r="A208" s="661"/>
      <c r="B208" s="661"/>
      <c r="E208" s="662"/>
    </row>
    <row r="209" spans="1:5">
      <c r="A209" s="661"/>
      <c r="B209" s="661"/>
      <c r="E209" s="662"/>
    </row>
    <row r="210" spans="1:5">
      <c r="A210" s="661"/>
      <c r="B210" s="661"/>
      <c r="E210" s="662"/>
    </row>
    <row r="211" spans="1:5">
      <c r="A211" s="661"/>
      <c r="B211" s="661"/>
      <c r="E211" s="662"/>
    </row>
    <row r="212" spans="1:5">
      <c r="A212" s="661"/>
      <c r="B212" s="661"/>
      <c r="E212" s="662"/>
    </row>
    <row r="213" spans="1:5">
      <c r="A213" s="661"/>
      <c r="B213" s="661"/>
      <c r="E213" s="662"/>
    </row>
    <row r="214" spans="1:5">
      <c r="A214" s="661"/>
      <c r="B214" s="661"/>
      <c r="E214" s="662"/>
    </row>
    <row r="215" spans="1:5">
      <c r="A215" s="661"/>
      <c r="B215" s="661"/>
      <c r="E215" s="662"/>
    </row>
    <row r="216" spans="1:5">
      <c r="A216" s="661"/>
      <c r="B216" s="661"/>
      <c r="E216" s="662"/>
    </row>
    <row r="217" spans="1:5">
      <c r="A217" s="661"/>
      <c r="B217" s="661"/>
      <c r="E217" s="662"/>
    </row>
    <row r="218" spans="1:5">
      <c r="A218" s="661"/>
      <c r="B218" s="661"/>
      <c r="E218" s="662"/>
    </row>
    <row r="219" spans="1:5">
      <c r="A219" s="661"/>
      <c r="B219" s="661"/>
      <c r="E219" s="662"/>
    </row>
    <row r="220" spans="1:5">
      <c r="A220" s="661"/>
      <c r="B220" s="661"/>
      <c r="E220" s="662"/>
    </row>
    <row r="221" spans="1:5">
      <c r="A221" s="661"/>
      <c r="B221" s="661"/>
      <c r="E221" s="662"/>
    </row>
    <row r="222" spans="1:5">
      <c r="A222" s="661"/>
      <c r="B222" s="661"/>
      <c r="E222" s="662"/>
    </row>
    <row r="223" spans="1:5">
      <c r="A223" s="661"/>
      <c r="B223" s="661"/>
      <c r="E223" s="662"/>
    </row>
    <row r="224" spans="1:5">
      <c r="A224" s="661"/>
      <c r="B224" s="661"/>
      <c r="E224" s="662"/>
    </row>
    <row r="225" spans="1:5">
      <c r="A225" s="661"/>
      <c r="B225" s="661"/>
      <c r="E225" s="662"/>
    </row>
    <row r="226" spans="1:5">
      <c r="A226" s="661"/>
      <c r="B226" s="661"/>
      <c r="E226" s="662"/>
    </row>
    <row r="227" spans="1:5">
      <c r="A227" s="661"/>
      <c r="B227" s="661"/>
      <c r="E227" s="662"/>
    </row>
    <row r="228" spans="1:5">
      <c r="A228" s="661"/>
      <c r="B228" s="661"/>
      <c r="E228" s="662"/>
    </row>
    <row r="229" spans="1:5">
      <c r="A229" s="661"/>
      <c r="B229" s="661"/>
      <c r="E229" s="662"/>
    </row>
    <row r="230" spans="1:5">
      <c r="A230" s="661"/>
      <c r="B230" s="661"/>
      <c r="E230" s="662"/>
    </row>
    <row r="231" spans="1:5">
      <c r="A231" s="661"/>
      <c r="B231" s="661"/>
      <c r="E231" s="662"/>
    </row>
    <row r="232" spans="1:5">
      <c r="A232" s="661"/>
      <c r="B232" s="661"/>
      <c r="E232" s="662"/>
    </row>
    <row r="233" spans="1:5">
      <c r="A233" s="661"/>
      <c r="B233" s="661"/>
      <c r="E233" s="662"/>
    </row>
    <row r="234" spans="1:5">
      <c r="A234" s="661"/>
      <c r="B234" s="661"/>
      <c r="E234" s="662"/>
    </row>
    <row r="235" spans="1:5">
      <c r="A235" s="661"/>
      <c r="B235" s="661"/>
      <c r="E235" s="662"/>
    </row>
    <row r="236" spans="1:5">
      <c r="A236" s="661"/>
      <c r="B236" s="661"/>
      <c r="E236" s="662"/>
    </row>
    <row r="237" spans="1:5">
      <c r="A237" s="661"/>
      <c r="B237" s="661"/>
      <c r="E237" s="662"/>
    </row>
    <row r="238" spans="1:5">
      <c r="A238" s="661"/>
      <c r="B238" s="661"/>
      <c r="E238" s="662"/>
    </row>
    <row r="239" spans="1:5">
      <c r="A239" s="661"/>
      <c r="B239" s="661"/>
      <c r="E239" s="662"/>
    </row>
    <row r="240" spans="1:5">
      <c r="A240" s="661"/>
      <c r="B240" s="661"/>
      <c r="E240" s="662"/>
    </row>
    <row r="241" spans="1:5">
      <c r="A241" s="661"/>
      <c r="B241" s="661"/>
      <c r="E241" s="662"/>
    </row>
    <row r="242" spans="1:5">
      <c r="A242" s="661"/>
      <c r="B242" s="661"/>
      <c r="E242" s="662"/>
    </row>
    <row r="243" spans="1:5">
      <c r="A243" s="661"/>
      <c r="B243" s="661"/>
      <c r="E243" s="662"/>
    </row>
    <row r="244" spans="1:5">
      <c r="A244" s="661"/>
      <c r="B244" s="661"/>
      <c r="E244" s="662"/>
    </row>
    <row r="245" spans="1:5">
      <c r="A245" s="661"/>
      <c r="B245" s="661"/>
      <c r="E245" s="662"/>
    </row>
    <row r="246" spans="1:5">
      <c r="A246" s="661"/>
      <c r="B246" s="661"/>
      <c r="E246" s="662"/>
    </row>
    <row r="247" spans="1:5">
      <c r="A247" s="661"/>
      <c r="B247" s="661"/>
      <c r="E247" s="662"/>
    </row>
    <row r="248" spans="1:5">
      <c r="A248" s="661"/>
      <c r="B248" s="661"/>
      <c r="E248" s="662"/>
    </row>
    <row r="249" spans="1:5">
      <c r="A249" s="661"/>
      <c r="B249" s="661"/>
      <c r="E249" s="662"/>
    </row>
    <row r="250" spans="1:5">
      <c r="A250" s="661"/>
      <c r="B250" s="661"/>
      <c r="E250" s="662"/>
    </row>
    <row r="251" spans="1:5">
      <c r="A251" s="661"/>
      <c r="B251" s="661"/>
      <c r="E251" s="662"/>
    </row>
    <row r="252" spans="1:5">
      <c r="A252" s="661"/>
      <c r="B252" s="661"/>
      <c r="E252" s="662"/>
    </row>
    <row r="253" spans="1:5">
      <c r="A253" s="661"/>
      <c r="B253" s="661"/>
      <c r="E253" s="662"/>
    </row>
    <row r="254" spans="1:5">
      <c r="A254" s="661"/>
      <c r="B254" s="661"/>
      <c r="E254" s="662"/>
    </row>
    <row r="255" spans="1:5">
      <c r="A255" s="661"/>
      <c r="B255" s="661"/>
      <c r="E255" s="662"/>
    </row>
    <row r="256" spans="1:5">
      <c r="A256" s="661"/>
      <c r="B256" s="661"/>
      <c r="E256" s="662"/>
    </row>
    <row r="257" spans="1:5">
      <c r="A257" s="661"/>
      <c r="B257" s="661"/>
      <c r="E257" s="662"/>
    </row>
    <row r="258" spans="1:5">
      <c r="A258" s="661"/>
      <c r="B258" s="661"/>
      <c r="E258" s="662"/>
    </row>
    <row r="259" spans="1:5">
      <c r="A259" s="661"/>
      <c r="B259" s="661"/>
      <c r="E259" s="662"/>
    </row>
    <row r="260" spans="1:5">
      <c r="A260" s="661"/>
      <c r="B260" s="661"/>
      <c r="E260" s="662"/>
    </row>
    <row r="261" spans="1:5">
      <c r="A261" s="661"/>
      <c r="B261" s="661"/>
      <c r="E261" s="662"/>
    </row>
    <row r="262" spans="1:5">
      <c r="A262" s="661"/>
      <c r="B262" s="661"/>
      <c r="E262" s="662"/>
    </row>
    <row r="263" spans="1:5">
      <c r="A263" s="661"/>
      <c r="B263" s="661"/>
      <c r="E263" s="662"/>
    </row>
    <row r="264" spans="1:5">
      <c r="A264" s="661"/>
      <c r="B264" s="661"/>
      <c r="E264" s="662"/>
    </row>
    <row r="265" spans="1:5">
      <c r="A265" s="661"/>
      <c r="B265" s="661"/>
      <c r="E265" s="662"/>
    </row>
    <row r="266" spans="1:5">
      <c r="A266" s="661"/>
      <c r="B266" s="661"/>
      <c r="E266" s="662"/>
    </row>
    <row r="267" spans="1:5">
      <c r="A267" s="661"/>
      <c r="B267" s="661"/>
      <c r="E267" s="662"/>
    </row>
    <row r="268" spans="1:5">
      <c r="A268" s="661"/>
      <c r="B268" s="661"/>
      <c r="E268" s="662"/>
    </row>
    <row r="269" spans="1:5">
      <c r="A269" s="661"/>
      <c r="B269" s="661"/>
      <c r="E269" s="662"/>
    </row>
    <row r="270" spans="1:5">
      <c r="A270" s="661"/>
      <c r="B270" s="661"/>
      <c r="E270" s="662"/>
    </row>
    <row r="271" spans="1:5">
      <c r="A271" s="661"/>
      <c r="B271" s="661"/>
      <c r="E271" s="662"/>
    </row>
    <row r="272" spans="1:5">
      <c r="A272" s="661"/>
      <c r="B272" s="661"/>
      <c r="E272" s="662"/>
    </row>
    <row r="273" spans="1:5">
      <c r="A273" s="661"/>
      <c r="B273" s="661"/>
      <c r="E273" s="662"/>
    </row>
    <row r="274" spans="1:5">
      <c r="A274" s="661"/>
      <c r="B274" s="661"/>
      <c r="E274" s="662"/>
    </row>
    <row r="275" spans="1:5">
      <c r="A275" s="661"/>
      <c r="B275" s="661"/>
      <c r="E275" s="662"/>
    </row>
    <row r="276" spans="1:5">
      <c r="A276" s="661"/>
      <c r="B276" s="661"/>
      <c r="E276" s="662"/>
    </row>
    <row r="277" spans="1:5">
      <c r="A277" s="661"/>
      <c r="B277" s="661"/>
      <c r="E277" s="662"/>
    </row>
    <row r="278" spans="1:5">
      <c r="A278" s="661"/>
      <c r="B278" s="661"/>
      <c r="E278" s="662"/>
    </row>
    <row r="279" spans="1:5">
      <c r="A279" s="661"/>
      <c r="B279" s="661"/>
      <c r="E279" s="662"/>
    </row>
    <row r="280" spans="1:5">
      <c r="A280" s="661"/>
      <c r="B280" s="661"/>
      <c r="E280" s="662"/>
    </row>
    <row r="281" spans="1:5">
      <c r="A281" s="661"/>
      <c r="B281" s="661"/>
      <c r="E281" s="662"/>
    </row>
    <row r="282" spans="1:5">
      <c r="A282" s="661"/>
      <c r="B282" s="661"/>
      <c r="E282" s="662"/>
    </row>
    <row r="283" spans="1:5">
      <c r="A283" s="661"/>
      <c r="B283" s="661"/>
      <c r="E283" s="662"/>
    </row>
    <row r="284" spans="1:5">
      <c r="A284" s="661"/>
      <c r="B284" s="661"/>
      <c r="E284" s="662"/>
    </row>
    <row r="285" spans="1:5">
      <c r="A285" s="661"/>
      <c r="B285" s="661"/>
      <c r="E285" s="662"/>
    </row>
    <row r="286" spans="1:5">
      <c r="A286" s="661"/>
      <c r="B286" s="661"/>
      <c r="E286" s="662"/>
    </row>
    <row r="287" spans="1:5">
      <c r="A287" s="661"/>
      <c r="B287" s="661"/>
      <c r="E287" s="662"/>
    </row>
    <row r="288" spans="1:5">
      <c r="A288" s="661"/>
      <c r="B288" s="661"/>
      <c r="E288" s="662"/>
    </row>
    <row r="289" spans="1:5">
      <c r="A289" s="661"/>
      <c r="B289" s="661"/>
      <c r="E289" s="662"/>
    </row>
    <row r="290" spans="1:5">
      <c r="A290" s="661"/>
      <c r="B290" s="661"/>
      <c r="E290" s="662"/>
    </row>
    <row r="291" spans="1:5">
      <c r="A291" s="661"/>
      <c r="B291" s="661"/>
      <c r="E291" s="662"/>
    </row>
    <row r="292" spans="1:5">
      <c r="A292" s="661"/>
      <c r="B292" s="661"/>
      <c r="E292" s="662"/>
    </row>
    <row r="293" spans="1:5">
      <c r="A293" s="661"/>
      <c r="B293" s="661"/>
      <c r="E293" s="662"/>
    </row>
    <row r="294" spans="1:5">
      <c r="A294" s="661"/>
      <c r="B294" s="661"/>
      <c r="E294" s="662"/>
    </row>
    <row r="295" spans="1:5">
      <c r="A295" s="661"/>
      <c r="B295" s="661"/>
      <c r="E295" s="662"/>
    </row>
    <row r="296" spans="1:5">
      <c r="A296" s="661"/>
      <c r="B296" s="661"/>
      <c r="E296" s="662"/>
    </row>
    <row r="297" spans="1:5">
      <c r="A297" s="661"/>
      <c r="B297" s="661"/>
      <c r="E297" s="662"/>
    </row>
    <row r="298" spans="1:5">
      <c r="A298" s="661"/>
      <c r="B298" s="661"/>
      <c r="E298" s="662"/>
    </row>
    <row r="299" spans="1:5">
      <c r="A299" s="661"/>
      <c r="B299" s="661"/>
      <c r="E299" s="662"/>
    </row>
    <row r="300" spans="1:5">
      <c r="A300" s="661"/>
      <c r="B300" s="661"/>
      <c r="E300" s="662"/>
    </row>
    <row r="301" spans="1:5">
      <c r="A301" s="661"/>
      <c r="B301" s="661"/>
      <c r="E301" s="662"/>
    </row>
    <row r="302" spans="1:5">
      <c r="A302" s="661"/>
      <c r="B302" s="661"/>
      <c r="E302" s="662"/>
    </row>
    <row r="303" spans="1:5">
      <c r="A303" s="661"/>
      <c r="B303" s="661"/>
      <c r="E303" s="662"/>
    </row>
    <row r="304" spans="1:5">
      <c r="A304" s="661"/>
      <c r="B304" s="661"/>
      <c r="E304" s="662"/>
    </row>
    <row r="305" spans="1:5">
      <c r="A305" s="661"/>
      <c r="B305" s="661"/>
      <c r="E305" s="662"/>
    </row>
    <row r="306" spans="1:5">
      <c r="A306" s="661"/>
      <c r="B306" s="661"/>
      <c r="E306" s="662"/>
    </row>
    <row r="307" spans="1:5">
      <c r="A307" s="661"/>
      <c r="B307" s="661"/>
      <c r="E307" s="662"/>
    </row>
    <row r="308" spans="1:5">
      <c r="A308" s="661"/>
      <c r="B308" s="661"/>
      <c r="E308" s="662"/>
    </row>
    <row r="309" spans="1:5">
      <c r="A309" s="661"/>
      <c r="B309" s="661"/>
      <c r="E309" s="662"/>
    </row>
    <row r="310" spans="1:5">
      <c r="A310" s="661"/>
      <c r="B310" s="661"/>
      <c r="E310" s="662"/>
    </row>
    <row r="311" spans="1:5">
      <c r="A311" s="661"/>
      <c r="B311" s="661"/>
      <c r="E311" s="662"/>
    </row>
    <row r="312" spans="1:5">
      <c r="A312" s="661"/>
      <c r="B312" s="661"/>
      <c r="E312" s="662"/>
    </row>
    <row r="313" spans="1:5">
      <c r="A313" s="661"/>
      <c r="B313" s="661"/>
      <c r="E313" s="662"/>
    </row>
    <row r="314" spans="1:5">
      <c r="A314" s="661"/>
      <c r="B314" s="661"/>
      <c r="E314" s="662"/>
    </row>
    <row r="315" spans="1:5">
      <c r="A315" s="661"/>
      <c r="B315" s="661"/>
      <c r="E315" s="662"/>
    </row>
    <row r="316" spans="1:5">
      <c r="A316" s="661"/>
      <c r="B316" s="661"/>
      <c r="E316" s="662"/>
    </row>
    <row r="317" spans="1:5">
      <c r="A317" s="661"/>
      <c r="B317" s="661"/>
      <c r="E317" s="662"/>
    </row>
    <row r="318" spans="1:5">
      <c r="A318" s="661"/>
      <c r="B318" s="661"/>
      <c r="E318" s="662"/>
    </row>
    <row r="319" spans="1:5">
      <c r="A319" s="661"/>
      <c r="B319" s="661"/>
      <c r="E319" s="662"/>
    </row>
    <row r="320" spans="1:5">
      <c r="A320" s="661"/>
      <c r="B320" s="661"/>
      <c r="E320" s="662"/>
    </row>
    <row r="321" spans="1:5">
      <c r="A321" s="661"/>
      <c r="B321" s="661"/>
      <c r="E321" s="662"/>
    </row>
    <row r="322" spans="1:5">
      <c r="A322" s="661"/>
      <c r="B322" s="661"/>
      <c r="E322" s="662"/>
    </row>
    <row r="323" spans="1:5">
      <c r="A323" s="661"/>
      <c r="B323" s="661"/>
      <c r="E323" s="662"/>
    </row>
    <row r="324" spans="1:5">
      <c r="A324" s="661"/>
      <c r="B324" s="661"/>
      <c r="E324" s="662"/>
    </row>
    <row r="325" spans="1:5">
      <c r="A325" s="661"/>
      <c r="B325" s="661"/>
      <c r="E325" s="662"/>
    </row>
    <row r="326" spans="1:5">
      <c r="A326" s="661"/>
      <c r="B326" s="661"/>
      <c r="E326" s="662"/>
    </row>
    <row r="327" spans="1:5">
      <c r="A327" s="661"/>
      <c r="B327" s="661"/>
      <c r="E327" s="662"/>
    </row>
    <row r="328" spans="1:5">
      <c r="A328" s="661"/>
      <c r="B328" s="661"/>
      <c r="E328" s="662"/>
    </row>
    <row r="329" spans="1:5">
      <c r="A329" s="661"/>
      <c r="B329" s="661"/>
      <c r="E329" s="662"/>
    </row>
    <row r="330" spans="1:5">
      <c r="A330" s="661"/>
      <c r="B330" s="661"/>
      <c r="E330" s="662"/>
    </row>
    <row r="331" spans="1:5">
      <c r="A331" s="661"/>
      <c r="B331" s="661"/>
      <c r="E331" s="662"/>
    </row>
    <row r="332" spans="1:5">
      <c r="A332" s="661"/>
      <c r="B332" s="661"/>
      <c r="E332" s="662"/>
    </row>
    <row r="333" spans="1:5">
      <c r="A333" s="661"/>
      <c r="B333" s="661"/>
      <c r="E333" s="662"/>
    </row>
    <row r="334" spans="1:5">
      <c r="A334" s="661"/>
      <c r="B334" s="661"/>
      <c r="E334" s="662"/>
    </row>
    <row r="335" spans="1:5">
      <c r="A335" s="661"/>
      <c r="B335" s="661"/>
      <c r="E335" s="662"/>
    </row>
    <row r="336" spans="1:5">
      <c r="A336" s="661"/>
      <c r="B336" s="661"/>
      <c r="E336" s="662"/>
    </row>
    <row r="337" spans="1:5">
      <c r="A337" s="661"/>
      <c r="B337" s="661"/>
      <c r="E337" s="662"/>
    </row>
    <row r="338" spans="1:5">
      <c r="A338" s="661"/>
      <c r="B338" s="661"/>
      <c r="E338" s="662"/>
    </row>
    <row r="339" spans="1:5">
      <c r="A339" s="661"/>
      <c r="B339" s="661"/>
      <c r="E339" s="662"/>
    </row>
    <row r="340" spans="1:5">
      <c r="A340" s="661"/>
      <c r="B340" s="661"/>
      <c r="E340" s="662"/>
    </row>
    <row r="341" spans="1:5">
      <c r="A341" s="661"/>
      <c r="B341" s="661"/>
      <c r="E341" s="662"/>
    </row>
    <row r="342" spans="1:5">
      <c r="A342" s="661"/>
      <c r="B342" s="661"/>
      <c r="E342" s="662"/>
    </row>
    <row r="343" spans="1:5">
      <c r="A343" s="661"/>
      <c r="B343" s="661"/>
      <c r="E343" s="662"/>
    </row>
    <row r="344" spans="1:5">
      <c r="A344" s="661"/>
      <c r="B344" s="661"/>
      <c r="E344" s="662"/>
    </row>
    <row r="345" spans="1:5">
      <c r="A345" s="661"/>
      <c r="B345" s="661"/>
      <c r="E345" s="662"/>
    </row>
    <row r="346" spans="1:5">
      <c r="A346" s="661"/>
      <c r="B346" s="661"/>
      <c r="E346" s="662"/>
    </row>
    <row r="347" spans="1:5">
      <c r="A347" s="661"/>
      <c r="B347" s="661"/>
      <c r="E347" s="662"/>
    </row>
    <row r="348" spans="1:5">
      <c r="A348" s="661"/>
      <c r="B348" s="661"/>
      <c r="E348" s="662"/>
    </row>
    <row r="349" spans="1:5">
      <c r="A349" s="661"/>
      <c r="B349" s="661"/>
      <c r="E349" s="662"/>
    </row>
    <row r="350" spans="1:5">
      <c r="A350" s="661"/>
      <c r="B350" s="661"/>
      <c r="E350" s="662"/>
    </row>
    <row r="351" spans="1:5">
      <c r="A351" s="661"/>
      <c r="B351" s="661"/>
      <c r="E351" s="662"/>
    </row>
    <row r="352" spans="1:5">
      <c r="A352" s="661"/>
      <c r="B352" s="661"/>
      <c r="E352" s="662"/>
    </row>
    <row r="353" spans="1:5">
      <c r="A353" s="661"/>
      <c r="B353" s="661"/>
      <c r="E353" s="662"/>
    </row>
    <row r="354" spans="1:5">
      <c r="A354" s="661"/>
      <c r="B354" s="661"/>
      <c r="E354" s="662"/>
    </row>
    <row r="355" spans="1:5">
      <c r="A355" s="661"/>
      <c r="B355" s="661"/>
      <c r="E355" s="662"/>
    </row>
    <row r="356" spans="1:5">
      <c r="A356" s="661"/>
      <c r="B356" s="661"/>
      <c r="E356" s="662"/>
    </row>
    <row r="357" spans="1:5">
      <c r="A357" s="661"/>
      <c r="B357" s="661"/>
      <c r="E357" s="662"/>
    </row>
    <row r="358" spans="1:5">
      <c r="A358" s="661"/>
      <c r="B358" s="661"/>
      <c r="E358" s="662"/>
    </row>
    <row r="359" spans="1:5">
      <c r="A359" s="661"/>
      <c r="B359" s="661"/>
      <c r="E359" s="662"/>
    </row>
    <row r="360" spans="1:5">
      <c r="A360" s="661"/>
      <c r="B360" s="661"/>
      <c r="E360" s="662"/>
    </row>
    <row r="361" spans="1:5">
      <c r="A361" s="661"/>
      <c r="B361" s="661"/>
      <c r="E361" s="662"/>
    </row>
    <row r="362" spans="1:5">
      <c r="A362" s="661"/>
      <c r="B362" s="661"/>
      <c r="E362" s="662"/>
    </row>
    <row r="363" spans="1:5">
      <c r="A363" s="661"/>
      <c r="B363" s="661"/>
      <c r="E363" s="662"/>
    </row>
    <row r="364" spans="1:5">
      <c r="A364" s="661"/>
      <c r="B364" s="661"/>
      <c r="E364" s="662"/>
    </row>
    <row r="365" spans="1:5">
      <c r="A365" s="661"/>
      <c r="B365" s="661"/>
      <c r="E365" s="662"/>
    </row>
    <row r="366" spans="1:5">
      <c r="A366" s="661"/>
      <c r="B366" s="661"/>
      <c r="E366" s="662"/>
    </row>
    <row r="367" spans="1:5">
      <c r="A367" s="661"/>
      <c r="B367" s="661"/>
      <c r="E367" s="662"/>
    </row>
    <row r="368" spans="1:5">
      <c r="A368" s="661"/>
      <c r="B368" s="661"/>
      <c r="E368" s="662"/>
    </row>
    <row r="369" spans="1:5">
      <c r="A369" s="661"/>
      <c r="B369" s="661"/>
      <c r="E369" s="662"/>
    </row>
    <row r="370" spans="1:5">
      <c r="A370" s="661"/>
      <c r="B370" s="661"/>
      <c r="E370" s="662"/>
    </row>
    <row r="371" spans="1:5">
      <c r="A371" s="661"/>
      <c r="B371" s="661"/>
      <c r="E371" s="662"/>
    </row>
    <row r="372" spans="1:5">
      <c r="A372" s="661"/>
      <c r="B372" s="661"/>
      <c r="E372" s="662"/>
    </row>
    <row r="373" spans="1:5">
      <c r="A373" s="661"/>
      <c r="B373" s="661"/>
      <c r="E373" s="662"/>
    </row>
    <row r="374" spans="1:5">
      <c r="A374" s="661"/>
      <c r="B374" s="661"/>
      <c r="E374" s="662"/>
    </row>
    <row r="375" spans="1:5">
      <c r="A375" s="661"/>
      <c r="B375" s="661"/>
      <c r="E375" s="662"/>
    </row>
    <row r="376" spans="1:5">
      <c r="A376" s="661"/>
      <c r="B376" s="661"/>
      <c r="E376" s="662"/>
    </row>
    <row r="377" spans="1:5">
      <c r="A377" s="661"/>
      <c r="B377" s="661"/>
      <c r="E377" s="662"/>
    </row>
    <row r="378" spans="1:5">
      <c r="A378" s="661"/>
      <c r="B378" s="661"/>
      <c r="E378" s="662"/>
    </row>
    <row r="379" spans="1:5">
      <c r="A379" s="661"/>
      <c r="B379" s="661"/>
      <c r="E379" s="662"/>
    </row>
    <row r="380" spans="1:5">
      <c r="A380" s="661"/>
      <c r="B380" s="661"/>
      <c r="E380" s="662"/>
    </row>
    <row r="381" spans="1:5">
      <c r="A381" s="661"/>
      <c r="B381" s="661"/>
      <c r="E381" s="662"/>
    </row>
    <row r="382" spans="1:5">
      <c r="A382" s="661"/>
      <c r="B382" s="661"/>
      <c r="E382" s="662"/>
    </row>
    <row r="383" spans="1:5">
      <c r="A383" s="661"/>
      <c r="B383" s="661"/>
      <c r="E383" s="662"/>
    </row>
    <row r="384" spans="1:5">
      <c r="A384" s="661"/>
      <c r="B384" s="661"/>
      <c r="E384" s="662"/>
    </row>
    <row r="385" spans="1:5">
      <c r="A385" s="661"/>
      <c r="B385" s="661"/>
      <c r="E385" s="662"/>
    </row>
    <row r="386" spans="1:5">
      <c r="A386" s="661"/>
      <c r="B386" s="661"/>
      <c r="E386" s="662"/>
    </row>
    <row r="387" spans="1:5">
      <c r="A387" s="661"/>
      <c r="B387" s="661"/>
      <c r="E387" s="662"/>
    </row>
    <row r="388" spans="1:5">
      <c r="A388" s="661"/>
      <c r="B388" s="661"/>
      <c r="E388" s="662"/>
    </row>
    <row r="389" spans="1:5">
      <c r="A389" s="661"/>
      <c r="B389" s="661"/>
      <c r="E389" s="662"/>
    </row>
    <row r="390" spans="1:5">
      <c r="A390" s="661"/>
      <c r="B390" s="661"/>
      <c r="E390" s="662"/>
    </row>
    <row r="391" spans="1:5">
      <c r="A391" s="661"/>
      <c r="B391" s="661"/>
      <c r="E391" s="662"/>
    </row>
    <row r="392" spans="1:5">
      <c r="A392" s="661"/>
      <c r="B392" s="661"/>
      <c r="E392" s="662"/>
    </row>
    <row r="393" spans="1:5">
      <c r="A393" s="661"/>
      <c r="B393" s="661"/>
      <c r="E393" s="662"/>
    </row>
    <row r="394" spans="1:5">
      <c r="A394" s="661"/>
      <c r="B394" s="661"/>
      <c r="E394" s="662"/>
    </row>
    <row r="395" spans="1:5">
      <c r="A395" s="661"/>
      <c r="B395" s="661"/>
      <c r="E395" s="662"/>
    </row>
    <row r="396" spans="1:5">
      <c r="A396" s="661"/>
      <c r="B396" s="661"/>
      <c r="E396" s="662"/>
    </row>
    <row r="397" spans="1:5">
      <c r="A397" s="661"/>
      <c r="B397" s="661"/>
      <c r="E397" s="662"/>
    </row>
    <row r="398" spans="1:5">
      <c r="A398" s="661"/>
      <c r="B398" s="661"/>
      <c r="E398" s="662"/>
    </row>
    <row r="399" spans="1:5">
      <c r="A399" s="661"/>
      <c r="B399" s="661"/>
      <c r="E399" s="662"/>
    </row>
    <row r="400" spans="1:5">
      <c r="A400" s="661"/>
      <c r="B400" s="661"/>
      <c r="E400" s="662"/>
    </row>
    <row r="401" spans="1:5">
      <c r="A401" s="661"/>
      <c r="B401" s="661"/>
      <c r="E401" s="662"/>
    </row>
    <row r="402" spans="1:5">
      <c r="A402" s="661"/>
      <c r="B402" s="661"/>
      <c r="E402" s="662"/>
    </row>
    <row r="403" spans="1:5">
      <c r="A403" s="661"/>
      <c r="B403" s="661"/>
      <c r="E403" s="662"/>
    </row>
    <row r="404" spans="1:5">
      <c r="A404" s="661"/>
      <c r="B404" s="661"/>
      <c r="E404" s="662"/>
    </row>
    <row r="405" spans="1:5">
      <c r="A405" s="661"/>
      <c r="B405" s="661"/>
      <c r="E405" s="662"/>
    </row>
    <row r="406" spans="1:5">
      <c r="A406" s="661"/>
      <c r="B406" s="661"/>
      <c r="E406" s="662"/>
    </row>
    <row r="407" spans="1:5">
      <c r="A407" s="661"/>
      <c r="B407" s="661"/>
      <c r="E407" s="662"/>
    </row>
    <row r="408" spans="1:5">
      <c r="A408" s="661"/>
      <c r="B408" s="661"/>
      <c r="E408" s="662"/>
    </row>
    <row r="409" spans="1:5">
      <c r="A409" s="661"/>
      <c r="B409" s="661"/>
      <c r="E409" s="662"/>
    </row>
    <row r="410" spans="1:5">
      <c r="A410" s="661"/>
      <c r="B410" s="661"/>
      <c r="E410" s="662"/>
    </row>
    <row r="411" spans="1:5">
      <c r="A411" s="661"/>
      <c r="B411" s="661"/>
      <c r="E411" s="662"/>
    </row>
    <row r="412" spans="1:5">
      <c r="A412" s="661"/>
      <c r="B412" s="661"/>
      <c r="E412" s="662"/>
    </row>
    <row r="413" spans="1:5">
      <c r="A413" s="661"/>
      <c r="B413" s="661"/>
      <c r="E413" s="662"/>
    </row>
    <row r="414" spans="1:5">
      <c r="A414" s="661"/>
      <c r="B414" s="661"/>
      <c r="E414" s="662"/>
    </row>
    <row r="415" spans="1:5">
      <c r="A415" s="661"/>
      <c r="B415" s="661"/>
      <c r="E415" s="662"/>
    </row>
    <row r="416" spans="1:5">
      <c r="A416" s="661"/>
      <c r="B416" s="661"/>
      <c r="E416" s="662"/>
    </row>
    <row r="417" spans="1:5">
      <c r="A417" s="661"/>
      <c r="B417" s="661"/>
      <c r="E417" s="662"/>
    </row>
    <row r="418" spans="1:5">
      <c r="A418" s="661"/>
      <c r="B418" s="661"/>
      <c r="E418" s="662"/>
    </row>
    <row r="419" spans="1:5">
      <c r="A419" s="661"/>
      <c r="B419" s="661"/>
      <c r="E419" s="662"/>
    </row>
    <row r="420" spans="1:5">
      <c r="A420" s="661"/>
      <c r="B420" s="661"/>
      <c r="E420" s="662"/>
    </row>
    <row r="421" spans="1:5">
      <c r="A421" s="661"/>
      <c r="B421" s="661"/>
      <c r="E421" s="662"/>
    </row>
    <row r="422" spans="1:5">
      <c r="A422" s="661"/>
      <c r="B422" s="661"/>
      <c r="E422" s="662"/>
    </row>
    <row r="423" spans="1:5">
      <c r="A423" s="661"/>
      <c r="B423" s="661"/>
      <c r="E423" s="662"/>
    </row>
    <row r="424" spans="1:5">
      <c r="A424" s="661"/>
      <c r="B424" s="661"/>
      <c r="E424" s="662"/>
    </row>
    <row r="425" spans="1:5">
      <c r="A425" s="661"/>
      <c r="B425" s="661"/>
      <c r="E425" s="662"/>
    </row>
    <row r="426" spans="1:5">
      <c r="A426" s="661"/>
      <c r="B426" s="661"/>
      <c r="E426" s="662"/>
    </row>
    <row r="427" spans="1:5">
      <c r="A427" s="661"/>
      <c r="B427" s="661"/>
      <c r="E427" s="662"/>
    </row>
    <row r="428" spans="1:5">
      <c r="A428" s="661"/>
      <c r="B428" s="661"/>
      <c r="E428" s="662"/>
    </row>
    <row r="429" spans="1:5">
      <c r="A429" s="661"/>
      <c r="B429" s="661"/>
      <c r="E429" s="662"/>
    </row>
    <row r="430" spans="1:5">
      <c r="A430" s="661"/>
      <c r="B430" s="661"/>
      <c r="E430" s="662"/>
    </row>
    <row r="431" spans="1:5">
      <c r="A431" s="661"/>
      <c r="B431" s="661"/>
      <c r="E431" s="662"/>
    </row>
    <row r="432" spans="1:5">
      <c r="A432" s="661"/>
      <c r="B432" s="661"/>
      <c r="E432" s="662"/>
    </row>
    <row r="433" spans="1:5">
      <c r="A433" s="661"/>
      <c r="B433" s="661"/>
      <c r="E433" s="662"/>
    </row>
    <row r="434" spans="1:5">
      <c r="A434" s="661"/>
      <c r="B434" s="661"/>
      <c r="E434" s="662"/>
    </row>
    <row r="435" spans="1:5">
      <c r="A435" s="661"/>
      <c r="B435" s="661"/>
      <c r="E435" s="662"/>
    </row>
    <row r="436" spans="1:5">
      <c r="A436" s="661"/>
      <c r="B436" s="661"/>
      <c r="E436" s="662"/>
    </row>
    <row r="437" spans="1:5">
      <c r="A437" s="661"/>
      <c r="B437" s="661"/>
      <c r="E437" s="662"/>
    </row>
    <row r="438" spans="1:5">
      <c r="A438" s="661"/>
      <c r="B438" s="661"/>
      <c r="E438" s="662"/>
    </row>
    <row r="439" spans="1:5">
      <c r="A439" s="661"/>
      <c r="B439" s="661"/>
      <c r="E439" s="662"/>
    </row>
    <row r="440" spans="1:5">
      <c r="A440" s="661"/>
      <c r="B440" s="661"/>
      <c r="E440" s="662"/>
    </row>
    <row r="441" spans="1:5">
      <c r="A441" s="661"/>
      <c r="B441" s="661"/>
      <c r="E441" s="662"/>
    </row>
    <row r="442" spans="1:5">
      <c r="A442" s="661"/>
      <c r="B442" s="661"/>
      <c r="E442" s="662"/>
    </row>
    <row r="443" spans="1:5">
      <c r="A443" s="661"/>
      <c r="B443" s="661"/>
      <c r="E443" s="662"/>
    </row>
    <row r="444" spans="1:5">
      <c r="A444" s="661"/>
      <c r="B444" s="661"/>
      <c r="E444" s="662"/>
    </row>
    <row r="445" spans="1:5">
      <c r="A445" s="661"/>
      <c r="B445" s="661"/>
      <c r="E445" s="662"/>
    </row>
    <row r="446" spans="1:5">
      <c r="A446" s="661"/>
      <c r="B446" s="661"/>
      <c r="E446" s="662"/>
    </row>
    <row r="447" spans="1:5">
      <c r="A447" s="661"/>
      <c r="B447" s="661"/>
      <c r="E447" s="662"/>
    </row>
    <row r="448" spans="1:5">
      <c r="A448" s="661"/>
      <c r="B448" s="661"/>
      <c r="E448" s="662"/>
    </row>
    <row r="449" spans="1:5">
      <c r="A449" s="661"/>
      <c r="B449" s="661"/>
      <c r="E449" s="662"/>
    </row>
    <row r="450" spans="1:5">
      <c r="A450" s="661"/>
      <c r="B450" s="661"/>
      <c r="E450" s="662"/>
    </row>
    <row r="451" spans="1:5">
      <c r="A451" s="661"/>
      <c r="B451" s="661"/>
      <c r="E451" s="662"/>
    </row>
    <row r="452" spans="1:5">
      <c r="A452" s="661"/>
      <c r="B452" s="661"/>
      <c r="E452" s="662"/>
    </row>
    <row r="453" spans="1:5">
      <c r="A453" s="661"/>
      <c r="B453" s="661"/>
      <c r="E453" s="662"/>
    </row>
    <row r="454" spans="1:5">
      <c r="A454" s="661"/>
      <c r="B454" s="661"/>
      <c r="E454" s="662"/>
    </row>
    <row r="455" spans="1:5">
      <c r="A455" s="661"/>
      <c r="B455" s="661"/>
      <c r="E455" s="662"/>
    </row>
    <row r="456" spans="1:5">
      <c r="A456" s="661"/>
      <c r="B456" s="661"/>
      <c r="E456" s="662"/>
    </row>
    <row r="457" spans="1:5">
      <c r="A457" s="661"/>
      <c r="B457" s="661"/>
      <c r="E457" s="662"/>
    </row>
    <row r="458" spans="1:5">
      <c r="A458" s="661"/>
      <c r="B458" s="661"/>
      <c r="E458" s="662"/>
    </row>
    <row r="459" spans="1:5">
      <c r="A459" s="661"/>
      <c r="B459" s="661"/>
      <c r="E459" s="662"/>
    </row>
    <row r="460" spans="1:5">
      <c r="A460" s="661"/>
      <c r="B460" s="661"/>
      <c r="E460" s="662"/>
    </row>
    <row r="461" spans="1:5">
      <c r="A461" s="661"/>
      <c r="B461" s="661"/>
      <c r="E461" s="662"/>
    </row>
    <row r="462" spans="1:5">
      <c r="A462" s="661"/>
      <c r="B462" s="661"/>
      <c r="E462" s="662"/>
    </row>
    <row r="463" spans="1:5">
      <c r="A463" s="661"/>
      <c r="B463" s="661"/>
      <c r="E463" s="662"/>
    </row>
    <row r="464" spans="1:5">
      <c r="A464" s="661"/>
      <c r="B464" s="661"/>
      <c r="E464" s="662"/>
    </row>
    <row r="465" spans="1:5">
      <c r="A465" s="661"/>
      <c r="B465" s="661"/>
      <c r="E465" s="662"/>
    </row>
    <row r="466" spans="1:5">
      <c r="A466" s="661"/>
      <c r="B466" s="661"/>
      <c r="E466" s="662"/>
    </row>
    <row r="467" spans="1:5">
      <c r="A467" s="661"/>
      <c r="B467" s="661"/>
      <c r="E467" s="662"/>
    </row>
    <row r="468" spans="1:5">
      <c r="A468" s="661"/>
      <c r="B468" s="661"/>
      <c r="E468" s="662"/>
    </row>
    <row r="469" spans="1:5">
      <c r="A469" s="661"/>
      <c r="B469" s="661"/>
      <c r="E469" s="662"/>
    </row>
    <row r="470" spans="1:5">
      <c r="A470" s="661"/>
      <c r="B470" s="661"/>
      <c r="E470" s="662"/>
    </row>
    <row r="471" spans="1:5">
      <c r="A471" s="661"/>
      <c r="B471" s="661"/>
      <c r="E471" s="662"/>
    </row>
    <row r="472" spans="1:5">
      <c r="A472" s="661"/>
      <c r="B472" s="661"/>
      <c r="E472" s="662"/>
    </row>
    <row r="473" spans="1:5">
      <c r="A473" s="661"/>
      <c r="B473" s="661"/>
      <c r="E473" s="662"/>
    </row>
    <row r="474" spans="1:5">
      <c r="A474" s="661"/>
      <c r="B474" s="661"/>
      <c r="E474" s="662"/>
    </row>
    <row r="475" spans="1:5">
      <c r="A475" s="661"/>
      <c r="B475" s="661"/>
      <c r="E475" s="662"/>
    </row>
    <row r="476" spans="1:5">
      <c r="A476" s="661"/>
      <c r="B476" s="661"/>
      <c r="E476" s="662"/>
    </row>
    <row r="477" spans="1:5">
      <c r="A477" s="661"/>
      <c r="B477" s="661"/>
      <c r="E477" s="662"/>
    </row>
    <row r="478" spans="1:5">
      <c r="A478" s="661"/>
      <c r="B478" s="661"/>
      <c r="E478" s="662"/>
    </row>
    <row r="479" spans="1:5">
      <c r="A479" s="661"/>
      <c r="B479" s="661"/>
      <c r="E479" s="662"/>
    </row>
    <row r="480" spans="1:5">
      <c r="A480" s="661"/>
      <c r="B480" s="661"/>
      <c r="E480" s="662"/>
    </row>
    <row r="481" spans="1:5">
      <c r="A481" s="661"/>
      <c r="B481" s="661"/>
      <c r="E481" s="662"/>
    </row>
    <row r="482" spans="1:5">
      <c r="A482" s="661"/>
      <c r="B482" s="661"/>
      <c r="E482" s="662"/>
    </row>
    <row r="483" spans="1:5">
      <c r="A483" s="661"/>
      <c r="B483" s="661"/>
      <c r="E483" s="662"/>
    </row>
    <row r="484" spans="1:5">
      <c r="A484" s="661"/>
      <c r="B484" s="661"/>
      <c r="E484" s="662"/>
    </row>
    <row r="485" spans="1:5">
      <c r="A485" s="661"/>
      <c r="B485" s="661"/>
      <c r="E485" s="662"/>
    </row>
    <row r="486" spans="1:5">
      <c r="A486" s="661"/>
      <c r="B486" s="661"/>
      <c r="E486" s="662"/>
    </row>
    <row r="487" spans="1:5">
      <c r="A487" s="661"/>
      <c r="B487" s="661"/>
      <c r="E487" s="662"/>
    </row>
    <row r="488" spans="1:5">
      <c r="A488" s="661"/>
      <c r="B488" s="661"/>
      <c r="E488" s="662"/>
    </row>
    <row r="489" spans="1:5">
      <c r="A489" s="661"/>
      <c r="B489" s="661"/>
      <c r="E489" s="662"/>
    </row>
    <row r="490" spans="1:5">
      <c r="A490" s="661"/>
      <c r="B490" s="661"/>
      <c r="E490" s="662"/>
    </row>
    <row r="491" spans="1:5">
      <c r="A491" s="661"/>
      <c r="B491" s="661"/>
      <c r="E491" s="662"/>
    </row>
    <row r="492" spans="1:5">
      <c r="A492" s="661"/>
      <c r="B492" s="661"/>
      <c r="E492" s="662"/>
    </row>
    <row r="493" spans="1:5">
      <c r="A493" s="661"/>
      <c r="B493" s="661"/>
      <c r="E493" s="662"/>
    </row>
    <row r="494" spans="1:5">
      <c r="A494" s="661"/>
      <c r="B494" s="661"/>
      <c r="E494" s="662"/>
    </row>
    <row r="495" spans="1:5">
      <c r="A495" s="661"/>
      <c r="B495" s="661"/>
      <c r="E495" s="662"/>
    </row>
    <row r="496" spans="1:5">
      <c r="A496" s="661"/>
      <c r="B496" s="661"/>
      <c r="E496" s="662"/>
    </row>
    <row r="497" spans="1:5">
      <c r="A497" s="661"/>
      <c r="B497" s="661"/>
      <c r="E497" s="662"/>
    </row>
    <row r="498" spans="1:5">
      <c r="A498" s="661"/>
      <c r="B498" s="661"/>
      <c r="E498" s="662"/>
    </row>
    <row r="499" spans="1:5">
      <c r="A499" s="661"/>
      <c r="B499" s="661"/>
      <c r="E499" s="662"/>
    </row>
    <row r="500" spans="1:5">
      <c r="A500" s="661"/>
      <c r="B500" s="661"/>
      <c r="E500" s="662"/>
    </row>
    <row r="501" spans="1:5">
      <c r="A501" s="661"/>
      <c r="B501" s="661"/>
      <c r="E501" s="662"/>
    </row>
    <row r="502" spans="1:5">
      <c r="A502" s="661"/>
      <c r="B502" s="661"/>
      <c r="E502" s="662"/>
    </row>
    <row r="503" spans="1:5">
      <c r="A503" s="661"/>
      <c r="B503" s="661"/>
      <c r="E503" s="662"/>
    </row>
    <row r="504" spans="1:5">
      <c r="A504" s="661"/>
      <c r="B504" s="661"/>
      <c r="E504" s="662"/>
    </row>
    <row r="505" spans="1:5">
      <c r="A505" s="661"/>
      <c r="B505" s="661"/>
      <c r="E505" s="662"/>
    </row>
    <row r="506" spans="1:5">
      <c r="A506" s="661"/>
      <c r="B506" s="661"/>
      <c r="E506" s="662"/>
    </row>
    <row r="507" spans="1:5">
      <c r="A507" s="661"/>
      <c r="B507" s="661"/>
      <c r="E507" s="662"/>
    </row>
    <row r="508" spans="1:5">
      <c r="A508" s="661"/>
      <c r="B508" s="661"/>
      <c r="E508" s="662"/>
    </row>
    <row r="509" spans="1:5">
      <c r="A509" s="661"/>
      <c r="B509" s="661"/>
      <c r="E509" s="662"/>
    </row>
    <row r="510" spans="1:5">
      <c r="A510" s="661"/>
      <c r="B510" s="661"/>
      <c r="E510" s="662"/>
    </row>
    <row r="511" spans="1:5">
      <c r="A511" s="661"/>
      <c r="B511" s="661"/>
      <c r="E511" s="662"/>
    </row>
    <row r="512" spans="1:5">
      <c r="A512" s="661"/>
      <c r="B512" s="661"/>
      <c r="E512" s="662"/>
    </row>
    <row r="513" spans="1:5">
      <c r="A513" s="661"/>
      <c r="B513" s="661"/>
      <c r="E513" s="662"/>
    </row>
    <row r="514" spans="1:5">
      <c r="A514" s="661"/>
      <c r="B514" s="661"/>
      <c r="E514" s="662"/>
    </row>
    <row r="515" spans="1:5">
      <c r="A515" s="661"/>
      <c r="B515" s="661"/>
      <c r="E515" s="662"/>
    </row>
    <row r="516" spans="1:5">
      <c r="A516" s="661"/>
      <c r="B516" s="661"/>
      <c r="E516" s="662"/>
    </row>
    <row r="517" spans="1:5">
      <c r="A517" s="661"/>
      <c r="B517" s="661"/>
      <c r="E517" s="662"/>
    </row>
    <row r="518" spans="1:5">
      <c r="A518" s="661"/>
      <c r="B518" s="661"/>
      <c r="E518" s="662"/>
    </row>
    <row r="519" spans="1:5">
      <c r="A519" s="661"/>
      <c r="B519" s="661"/>
      <c r="E519" s="662"/>
    </row>
    <row r="520" spans="1:5">
      <c r="A520" s="661"/>
      <c r="B520" s="661"/>
      <c r="E520" s="662"/>
    </row>
    <row r="521" spans="1:5">
      <c r="A521" s="661"/>
      <c r="B521" s="661"/>
      <c r="E521" s="662"/>
    </row>
    <row r="522" spans="1:5">
      <c r="A522" s="661"/>
      <c r="B522" s="661"/>
      <c r="E522" s="662"/>
    </row>
    <row r="523" spans="1:5">
      <c r="A523" s="661"/>
      <c r="B523" s="661"/>
      <c r="E523" s="662"/>
    </row>
    <row r="524" spans="1:5">
      <c r="A524" s="661"/>
      <c r="B524" s="661"/>
      <c r="E524" s="662"/>
    </row>
    <row r="525" spans="1:5">
      <c r="A525" s="661"/>
      <c r="B525" s="661"/>
      <c r="E525" s="662"/>
    </row>
    <row r="526" spans="1:5">
      <c r="A526" s="661"/>
      <c r="B526" s="661"/>
      <c r="E526" s="662"/>
    </row>
    <row r="527" spans="1:5">
      <c r="A527" s="661"/>
      <c r="B527" s="661"/>
      <c r="E527" s="662"/>
    </row>
    <row r="528" spans="1:5">
      <c r="A528" s="661"/>
      <c r="B528" s="661"/>
      <c r="E528" s="662"/>
    </row>
    <row r="529" spans="1:5">
      <c r="A529" s="661"/>
      <c r="B529" s="661"/>
      <c r="E529" s="662"/>
    </row>
    <row r="530" spans="1:5">
      <c r="A530" s="661"/>
      <c r="B530" s="661"/>
      <c r="E530" s="662"/>
    </row>
    <row r="531" spans="1:5">
      <c r="A531" s="661"/>
      <c r="B531" s="661"/>
      <c r="E531" s="662"/>
    </row>
    <row r="532" spans="1:5">
      <c r="A532" s="661"/>
      <c r="B532" s="661"/>
      <c r="E532" s="662"/>
    </row>
    <row r="533" spans="1:5">
      <c r="A533" s="661"/>
      <c r="B533" s="661"/>
      <c r="E533" s="662"/>
    </row>
    <row r="534" spans="1:5">
      <c r="A534" s="661"/>
      <c r="B534" s="661"/>
      <c r="E534" s="662"/>
    </row>
    <row r="535" spans="1:5">
      <c r="A535" s="661"/>
      <c r="B535" s="661"/>
      <c r="E535" s="662"/>
    </row>
    <row r="536" spans="1:5">
      <c r="A536" s="661"/>
      <c r="B536" s="661"/>
      <c r="E536" s="662"/>
    </row>
    <row r="537" spans="1:5">
      <c r="A537" s="661"/>
      <c r="B537" s="661"/>
      <c r="E537" s="662"/>
    </row>
    <row r="538" spans="1:5">
      <c r="A538" s="661"/>
      <c r="B538" s="661"/>
      <c r="E538" s="662"/>
    </row>
    <row r="539" spans="1:5">
      <c r="A539" s="661"/>
      <c r="B539" s="661"/>
      <c r="E539" s="662"/>
    </row>
    <row r="540" spans="1:5">
      <c r="A540" s="661"/>
      <c r="B540" s="661"/>
      <c r="E540" s="662"/>
    </row>
    <row r="541" spans="1:5">
      <c r="A541" s="661"/>
      <c r="B541" s="661"/>
      <c r="E541" s="662"/>
    </row>
    <row r="542" spans="1:5">
      <c r="A542" s="661"/>
      <c r="B542" s="661"/>
      <c r="E542" s="662"/>
    </row>
    <row r="543" spans="1:5">
      <c r="A543" s="661"/>
      <c r="B543" s="661"/>
      <c r="E543" s="662"/>
    </row>
    <row r="544" spans="1:5">
      <c r="A544" s="661"/>
      <c r="B544" s="661"/>
      <c r="E544" s="662"/>
    </row>
    <row r="545" spans="1:5">
      <c r="A545" s="661"/>
      <c r="B545" s="661"/>
      <c r="E545" s="662"/>
    </row>
    <row r="546" spans="1:5">
      <c r="A546" s="661"/>
      <c r="B546" s="661"/>
      <c r="E546" s="662"/>
    </row>
    <row r="547" spans="1:5">
      <c r="A547" s="661"/>
      <c r="B547" s="661"/>
      <c r="E547" s="662"/>
    </row>
    <row r="548" spans="1:5">
      <c r="A548" s="661"/>
      <c r="B548" s="661"/>
      <c r="E548" s="662"/>
    </row>
    <row r="549" spans="1:5">
      <c r="A549" s="661"/>
      <c r="B549" s="661"/>
      <c r="E549" s="662"/>
    </row>
    <row r="550" spans="1:5">
      <c r="A550" s="661"/>
      <c r="B550" s="661"/>
      <c r="E550" s="662"/>
    </row>
    <row r="551" spans="1:5">
      <c r="A551" s="661"/>
      <c r="B551" s="661"/>
      <c r="E551" s="662"/>
    </row>
    <row r="552" spans="1:5">
      <c r="A552" s="661"/>
      <c r="B552" s="661"/>
      <c r="E552" s="662"/>
    </row>
    <row r="553" spans="1:5">
      <c r="A553" s="661"/>
      <c r="B553" s="661"/>
      <c r="E553" s="662"/>
    </row>
    <row r="554" spans="1:5">
      <c r="A554" s="661"/>
      <c r="B554" s="661"/>
      <c r="E554" s="662"/>
    </row>
    <row r="555" spans="1:5">
      <c r="A555" s="661"/>
      <c r="B555" s="661"/>
      <c r="E555" s="662"/>
    </row>
    <row r="556" spans="1:5">
      <c r="A556" s="661"/>
      <c r="B556" s="661"/>
      <c r="E556" s="662"/>
    </row>
    <row r="557" spans="1:5">
      <c r="A557" s="661"/>
      <c r="B557" s="661"/>
      <c r="E557" s="662"/>
    </row>
    <row r="558" spans="1:5">
      <c r="A558" s="661"/>
      <c r="B558" s="661"/>
      <c r="E558" s="662"/>
    </row>
    <row r="559" spans="1:5">
      <c r="A559" s="661"/>
      <c r="B559" s="661"/>
      <c r="E559" s="662"/>
    </row>
    <row r="560" spans="1:5">
      <c r="A560" s="661"/>
      <c r="B560" s="661"/>
      <c r="E560" s="662"/>
    </row>
    <row r="561" spans="1:5">
      <c r="A561" s="661"/>
      <c r="B561" s="661"/>
      <c r="E561" s="662"/>
    </row>
    <row r="562" spans="1:5">
      <c r="A562" s="661"/>
      <c r="B562" s="661"/>
      <c r="E562" s="662"/>
    </row>
    <row r="563" spans="1:5">
      <c r="A563" s="661"/>
      <c r="B563" s="661"/>
      <c r="E563" s="662"/>
    </row>
    <row r="564" spans="1:5">
      <c r="A564" s="661"/>
      <c r="B564" s="661"/>
      <c r="E564" s="662"/>
    </row>
    <row r="565" spans="1:5">
      <c r="A565" s="661"/>
      <c r="B565" s="661"/>
      <c r="E565" s="662"/>
    </row>
    <row r="566" spans="1:5">
      <c r="A566" s="661"/>
      <c r="B566" s="661"/>
      <c r="E566" s="662"/>
    </row>
    <row r="567" spans="1:5">
      <c r="A567" s="661"/>
      <c r="B567" s="661"/>
      <c r="E567" s="662"/>
    </row>
    <row r="568" spans="1:5">
      <c r="A568" s="661"/>
      <c r="B568" s="661"/>
      <c r="E568" s="662"/>
    </row>
    <row r="569" spans="1:5">
      <c r="A569" s="661"/>
      <c r="B569" s="661"/>
      <c r="E569" s="662"/>
    </row>
    <row r="570" spans="1:5">
      <c r="A570" s="661"/>
      <c r="B570" s="661"/>
      <c r="E570" s="662"/>
    </row>
    <row r="571" spans="1:5">
      <c r="A571" s="661"/>
      <c r="B571" s="661"/>
      <c r="E571" s="662"/>
    </row>
    <row r="572" spans="1:5">
      <c r="A572" s="661"/>
      <c r="B572" s="661"/>
      <c r="E572" s="662"/>
    </row>
    <row r="573" spans="1:5">
      <c r="A573" s="661"/>
      <c r="B573" s="661"/>
      <c r="E573" s="662"/>
    </row>
    <row r="574" spans="1:5">
      <c r="A574" s="661"/>
      <c r="B574" s="661"/>
      <c r="E574" s="662"/>
    </row>
    <row r="575" spans="1:5">
      <c r="A575" s="661"/>
      <c r="B575" s="661"/>
      <c r="E575" s="662"/>
    </row>
    <row r="576" spans="1:5">
      <c r="A576" s="661"/>
      <c r="B576" s="661"/>
      <c r="E576" s="662"/>
    </row>
    <row r="577" spans="1:5">
      <c r="A577" s="661"/>
      <c r="B577" s="661"/>
      <c r="E577" s="662"/>
    </row>
    <row r="578" spans="1:5">
      <c r="A578" s="661"/>
      <c r="B578" s="661"/>
      <c r="E578" s="662"/>
    </row>
    <row r="579" spans="1:5">
      <c r="A579" s="661"/>
      <c r="B579" s="661"/>
      <c r="E579" s="662"/>
    </row>
    <row r="580" spans="1:5">
      <c r="A580" s="661"/>
      <c r="B580" s="661"/>
      <c r="E580" s="662"/>
    </row>
    <row r="581" spans="1:5">
      <c r="A581" s="661"/>
      <c r="B581" s="661"/>
      <c r="E581" s="662"/>
    </row>
    <row r="582" spans="1:5">
      <c r="A582" s="661"/>
      <c r="B582" s="661"/>
      <c r="E582" s="662"/>
    </row>
    <row r="583" spans="1:5">
      <c r="A583" s="661"/>
      <c r="B583" s="661"/>
      <c r="E583" s="662"/>
    </row>
    <row r="584" spans="1:5">
      <c r="A584" s="661"/>
      <c r="B584" s="661"/>
      <c r="E584" s="662"/>
    </row>
    <row r="585" spans="1:5">
      <c r="A585" s="661"/>
      <c r="B585" s="661"/>
      <c r="E585" s="662"/>
    </row>
    <row r="586" spans="1:5">
      <c r="A586" s="661"/>
      <c r="B586" s="661"/>
      <c r="E586" s="662"/>
    </row>
    <row r="587" spans="1:5">
      <c r="A587" s="661"/>
      <c r="B587" s="661"/>
      <c r="E587" s="662"/>
    </row>
    <row r="588" spans="1:5">
      <c r="A588" s="661"/>
      <c r="B588" s="661"/>
      <c r="E588" s="662"/>
    </row>
    <row r="589" spans="1:5">
      <c r="A589" s="661"/>
      <c r="B589" s="661"/>
      <c r="E589" s="662"/>
    </row>
    <row r="590" spans="1:5">
      <c r="A590" s="661"/>
      <c r="B590" s="661"/>
      <c r="E590" s="662"/>
    </row>
    <row r="591" spans="1:5">
      <c r="A591" s="661"/>
      <c r="B591" s="661"/>
      <c r="E591" s="662"/>
    </row>
    <row r="592" spans="1:5">
      <c r="A592" s="661"/>
      <c r="B592" s="661"/>
      <c r="E592" s="662"/>
    </row>
    <row r="593" spans="1:5">
      <c r="A593" s="661"/>
      <c r="B593" s="661"/>
      <c r="E593" s="662"/>
    </row>
    <row r="594" spans="1:5">
      <c r="A594" s="661"/>
      <c r="B594" s="661"/>
      <c r="E594" s="662"/>
    </row>
    <row r="595" spans="1:5">
      <c r="A595" s="661"/>
      <c r="B595" s="661"/>
      <c r="E595" s="662"/>
    </row>
    <row r="596" spans="1:5">
      <c r="A596" s="661"/>
      <c r="B596" s="661"/>
      <c r="E596" s="662"/>
    </row>
    <row r="597" spans="1:5">
      <c r="A597" s="661"/>
      <c r="B597" s="661"/>
      <c r="E597" s="662"/>
    </row>
    <row r="598" spans="1:5">
      <c r="A598" s="661"/>
      <c r="B598" s="661"/>
      <c r="E598" s="662"/>
    </row>
    <row r="599" spans="1:5">
      <c r="A599" s="661"/>
      <c r="B599" s="661"/>
      <c r="E599" s="662"/>
    </row>
    <row r="600" spans="1:5">
      <c r="A600" s="661"/>
      <c r="B600" s="661"/>
      <c r="E600" s="662"/>
    </row>
    <row r="601" spans="1:5">
      <c r="A601" s="661"/>
      <c r="B601" s="661"/>
      <c r="E601" s="662"/>
    </row>
    <row r="602" spans="1:5">
      <c r="A602" s="661"/>
      <c r="B602" s="661"/>
      <c r="E602" s="662"/>
    </row>
    <row r="603" spans="1:5">
      <c r="A603" s="661"/>
      <c r="B603" s="661"/>
      <c r="E603" s="662"/>
    </row>
    <row r="604" spans="1:5">
      <c r="A604" s="661"/>
      <c r="B604" s="661"/>
      <c r="E604" s="662"/>
    </row>
    <row r="605" spans="1:5">
      <c r="A605" s="661"/>
      <c r="B605" s="661"/>
      <c r="E605" s="662"/>
    </row>
    <row r="606" spans="1:5">
      <c r="A606" s="661"/>
      <c r="B606" s="661"/>
      <c r="E606" s="662"/>
    </row>
    <row r="607" spans="1:5">
      <c r="A607" s="661"/>
      <c r="B607" s="661"/>
      <c r="E607" s="662"/>
    </row>
    <row r="608" spans="1:5">
      <c r="A608" s="661"/>
      <c r="B608" s="661"/>
      <c r="E608" s="662"/>
    </row>
    <row r="609" spans="1:5">
      <c r="A609" s="661"/>
      <c r="B609" s="661"/>
      <c r="E609" s="662"/>
    </row>
    <row r="610" spans="1:5">
      <c r="A610" s="661"/>
      <c r="B610" s="661"/>
      <c r="E610" s="662"/>
    </row>
    <row r="611" spans="1:5">
      <c r="A611" s="661"/>
      <c r="B611" s="661"/>
      <c r="E611" s="662"/>
    </row>
    <row r="612" spans="1:5">
      <c r="A612" s="661"/>
      <c r="B612" s="661"/>
      <c r="E612" s="662"/>
    </row>
    <row r="613" spans="1:5">
      <c r="A613" s="661"/>
      <c r="B613" s="661"/>
      <c r="E613" s="662"/>
    </row>
    <row r="614" spans="1:5">
      <c r="A614" s="661"/>
      <c r="B614" s="661"/>
      <c r="E614" s="662"/>
    </row>
    <row r="615" spans="1:5">
      <c r="A615" s="661"/>
      <c r="B615" s="661"/>
      <c r="E615" s="662"/>
    </row>
    <row r="616" spans="1:5">
      <c r="A616" s="661"/>
      <c r="B616" s="661"/>
      <c r="E616" s="662"/>
    </row>
    <row r="617" spans="1:5">
      <c r="A617" s="661"/>
      <c r="B617" s="661"/>
      <c r="E617" s="662"/>
    </row>
    <row r="618" spans="1:5">
      <c r="A618" s="661"/>
      <c r="B618" s="661"/>
      <c r="E618" s="662"/>
    </row>
    <row r="619" spans="1:5">
      <c r="A619" s="661"/>
      <c r="B619" s="661"/>
      <c r="E619" s="662"/>
    </row>
    <row r="620" spans="1:5">
      <c r="A620" s="661"/>
      <c r="B620" s="661"/>
      <c r="E620" s="662"/>
    </row>
    <row r="621" spans="1:5">
      <c r="A621" s="661"/>
      <c r="B621" s="661"/>
      <c r="E621" s="662"/>
    </row>
    <row r="622" spans="1:5">
      <c r="A622" s="661"/>
      <c r="B622" s="661"/>
      <c r="E622" s="662"/>
    </row>
    <row r="623" spans="1:5">
      <c r="A623" s="661"/>
      <c r="B623" s="661"/>
      <c r="E623" s="662"/>
    </row>
    <row r="624" spans="1:5">
      <c r="A624" s="661"/>
      <c r="B624" s="661"/>
      <c r="E624" s="662"/>
    </row>
    <row r="625" spans="1:5">
      <c r="A625" s="661"/>
      <c r="B625" s="661"/>
      <c r="E625" s="662"/>
    </row>
    <row r="626" spans="1:5">
      <c r="A626" s="661"/>
      <c r="B626" s="661"/>
      <c r="E626" s="662"/>
    </row>
    <row r="627" spans="1:5">
      <c r="A627" s="661"/>
      <c r="B627" s="661"/>
      <c r="E627" s="662"/>
    </row>
    <row r="628" spans="1:5">
      <c r="A628" s="661"/>
      <c r="B628" s="661"/>
      <c r="E628" s="662"/>
    </row>
    <row r="629" spans="1:5">
      <c r="A629" s="661"/>
      <c r="B629" s="661"/>
      <c r="E629" s="662"/>
    </row>
    <row r="630" spans="1:5">
      <c r="A630" s="661"/>
      <c r="B630" s="661"/>
      <c r="E630" s="662"/>
    </row>
    <row r="631" spans="1:5">
      <c r="A631" s="661"/>
      <c r="B631" s="661"/>
      <c r="E631" s="662"/>
    </row>
    <row r="632" spans="1:5">
      <c r="A632" s="661"/>
      <c r="B632" s="661"/>
      <c r="E632" s="662"/>
    </row>
    <row r="633" spans="1:5">
      <c r="A633" s="661"/>
      <c r="B633" s="661"/>
      <c r="E633" s="662"/>
    </row>
    <row r="634" spans="1:5">
      <c r="A634" s="661"/>
      <c r="B634" s="661"/>
      <c r="E634" s="662"/>
    </row>
    <row r="635" spans="1:5">
      <c r="A635" s="661"/>
      <c r="B635" s="661"/>
      <c r="E635" s="662"/>
    </row>
    <row r="636" spans="1:5">
      <c r="A636" s="661"/>
      <c r="B636" s="661"/>
      <c r="E636" s="662"/>
    </row>
    <row r="637" spans="1:5">
      <c r="A637" s="661"/>
      <c r="B637" s="661"/>
      <c r="E637" s="662"/>
    </row>
    <row r="638" spans="1:5">
      <c r="A638" s="661"/>
      <c r="B638" s="661"/>
      <c r="E638" s="662"/>
    </row>
    <row r="639" spans="1:5">
      <c r="A639" s="661"/>
      <c r="B639" s="661"/>
      <c r="E639" s="662"/>
    </row>
    <row r="640" spans="1:5">
      <c r="A640" s="661"/>
      <c r="B640" s="661"/>
      <c r="E640" s="662"/>
    </row>
    <row r="641" spans="1:5">
      <c r="A641" s="661"/>
      <c r="B641" s="661"/>
      <c r="E641" s="662"/>
    </row>
    <row r="642" spans="1:5">
      <c r="A642" s="661"/>
      <c r="B642" s="661"/>
      <c r="E642" s="662"/>
    </row>
    <row r="643" spans="1:5">
      <c r="A643" s="661"/>
      <c r="B643" s="661"/>
      <c r="E643" s="662"/>
    </row>
    <row r="644" spans="1:5">
      <c r="A644" s="661"/>
      <c r="B644" s="661"/>
      <c r="E644" s="662"/>
    </row>
    <row r="645" spans="1:5">
      <c r="A645" s="661"/>
      <c r="B645" s="661"/>
      <c r="E645" s="662"/>
    </row>
    <row r="646" spans="1:5">
      <c r="A646" s="661"/>
      <c r="B646" s="661"/>
      <c r="E646" s="662"/>
    </row>
    <row r="647" spans="1:5">
      <c r="A647" s="661"/>
      <c r="B647" s="661"/>
      <c r="E647" s="662"/>
    </row>
    <row r="648" spans="1:5">
      <c r="A648" s="661"/>
      <c r="B648" s="661"/>
      <c r="E648" s="662"/>
    </row>
    <row r="649" spans="1:5">
      <c r="A649" s="661"/>
      <c r="B649" s="661"/>
      <c r="E649" s="662"/>
    </row>
    <row r="650" spans="1:5">
      <c r="A650" s="661"/>
      <c r="B650" s="661"/>
      <c r="E650" s="662"/>
    </row>
    <row r="651" spans="1:5">
      <c r="A651" s="661"/>
      <c r="B651" s="661"/>
      <c r="E651" s="662"/>
    </row>
    <row r="652" spans="1:5">
      <c r="A652" s="661"/>
      <c r="B652" s="661"/>
      <c r="E652" s="662"/>
    </row>
    <row r="653" spans="1:5">
      <c r="A653" s="661"/>
      <c r="B653" s="661"/>
      <c r="E653" s="662"/>
    </row>
    <row r="654" spans="1:5">
      <c r="A654" s="661"/>
      <c r="B654" s="661"/>
      <c r="E654" s="662"/>
    </row>
    <row r="655" spans="1:5">
      <c r="A655" s="661"/>
      <c r="B655" s="661"/>
      <c r="E655" s="662"/>
    </row>
    <row r="656" spans="1:5">
      <c r="A656" s="661"/>
      <c r="B656" s="661"/>
      <c r="E656" s="662"/>
    </row>
    <row r="657" spans="1:5">
      <c r="A657" s="661"/>
      <c r="B657" s="661"/>
      <c r="E657" s="662"/>
    </row>
    <row r="658" spans="1:5">
      <c r="A658" s="661"/>
      <c r="B658" s="661"/>
      <c r="E658" s="662"/>
    </row>
    <row r="659" spans="1:5">
      <c r="A659" s="661"/>
      <c r="B659" s="661"/>
      <c r="E659" s="662"/>
    </row>
    <row r="660" spans="1:5">
      <c r="A660" s="661"/>
      <c r="B660" s="661"/>
      <c r="E660" s="662"/>
    </row>
    <row r="661" spans="1:5">
      <c r="A661" s="661"/>
      <c r="B661" s="661"/>
      <c r="E661" s="662"/>
    </row>
    <row r="662" spans="1:5">
      <c r="A662" s="661"/>
      <c r="B662" s="661"/>
      <c r="E662" s="662"/>
    </row>
    <row r="663" spans="1:5">
      <c r="A663" s="661"/>
      <c r="B663" s="661"/>
      <c r="E663" s="662"/>
    </row>
    <row r="664" spans="1:5">
      <c r="A664" s="661"/>
      <c r="B664" s="661"/>
      <c r="E664" s="662"/>
    </row>
    <row r="665" spans="1:5">
      <c r="A665" s="661"/>
      <c r="B665" s="661"/>
      <c r="E665" s="662"/>
    </row>
    <row r="666" spans="1:5">
      <c r="A666" s="661"/>
      <c r="B666" s="661"/>
      <c r="E666" s="662"/>
    </row>
    <row r="667" spans="1:5">
      <c r="A667" s="661"/>
      <c r="B667" s="661"/>
      <c r="E667" s="662"/>
    </row>
    <row r="668" spans="1:5">
      <c r="A668" s="661"/>
      <c r="B668" s="661"/>
      <c r="E668" s="662"/>
    </row>
    <row r="669" spans="1:5">
      <c r="A669" s="661"/>
      <c r="B669" s="661"/>
      <c r="E669" s="662"/>
    </row>
    <row r="670" spans="1:5">
      <c r="A670" s="661"/>
      <c r="B670" s="661"/>
      <c r="E670" s="662"/>
    </row>
    <row r="671" spans="1:5">
      <c r="A671" s="661"/>
      <c r="B671" s="661"/>
      <c r="E671" s="662"/>
    </row>
    <row r="672" spans="1:5">
      <c r="A672" s="661"/>
      <c r="B672" s="661"/>
      <c r="E672" s="662"/>
    </row>
    <row r="673" spans="1:5">
      <c r="A673" s="661"/>
      <c r="B673" s="661"/>
      <c r="E673" s="662"/>
    </row>
    <row r="674" spans="1:5">
      <c r="A674" s="661"/>
      <c r="B674" s="661"/>
      <c r="E674" s="662"/>
    </row>
    <row r="675" spans="1:5">
      <c r="A675" s="661"/>
      <c r="B675" s="661"/>
      <c r="E675" s="662"/>
    </row>
    <row r="676" spans="1:5">
      <c r="A676" s="661"/>
      <c r="B676" s="661"/>
      <c r="E676" s="662"/>
    </row>
    <row r="677" spans="1:5">
      <c r="A677" s="661"/>
      <c r="B677" s="661"/>
      <c r="E677" s="662"/>
    </row>
    <row r="678" spans="1:5">
      <c r="A678" s="661"/>
      <c r="B678" s="661"/>
      <c r="E678" s="662"/>
    </row>
    <row r="679" spans="1:5">
      <c r="A679" s="661"/>
      <c r="B679" s="661"/>
      <c r="E679" s="662"/>
    </row>
    <row r="680" spans="1:5">
      <c r="A680" s="661"/>
      <c r="B680" s="661"/>
      <c r="E680" s="662"/>
    </row>
    <row r="681" spans="1:5">
      <c r="A681" s="661"/>
      <c r="B681" s="661"/>
      <c r="E681" s="662"/>
    </row>
    <row r="682" spans="1:5">
      <c r="A682" s="661"/>
      <c r="B682" s="661"/>
      <c r="E682" s="662"/>
    </row>
    <row r="683" spans="1:5">
      <c r="A683" s="661"/>
      <c r="B683" s="661"/>
      <c r="E683" s="662"/>
    </row>
    <row r="684" spans="1:5">
      <c r="A684" s="661"/>
      <c r="B684" s="661"/>
      <c r="E684" s="662"/>
    </row>
    <row r="685" spans="1:5">
      <c r="A685" s="661"/>
      <c r="B685" s="661"/>
      <c r="E685" s="662"/>
    </row>
    <row r="686" spans="1:5">
      <c r="A686" s="661"/>
      <c r="B686" s="661"/>
      <c r="E686" s="662"/>
    </row>
    <row r="687" spans="1:5">
      <c r="A687" s="661"/>
      <c r="B687" s="661"/>
      <c r="E687" s="662"/>
    </row>
    <row r="688" spans="1:5">
      <c r="A688" s="661"/>
      <c r="B688" s="661"/>
      <c r="E688" s="662"/>
    </row>
    <row r="689" spans="1:5">
      <c r="A689" s="661"/>
      <c r="B689" s="661"/>
      <c r="E689" s="662"/>
    </row>
    <row r="690" spans="1:5">
      <c r="A690" s="661"/>
      <c r="B690" s="661"/>
      <c r="E690" s="662"/>
    </row>
    <row r="691" spans="1:5">
      <c r="A691" s="661"/>
      <c r="B691" s="661"/>
      <c r="E691" s="662"/>
    </row>
    <row r="692" spans="1:5">
      <c r="A692" s="661"/>
      <c r="B692" s="661"/>
      <c r="E692" s="662"/>
    </row>
    <row r="693" spans="1:5">
      <c r="A693" s="661"/>
      <c r="B693" s="661"/>
      <c r="E693" s="662"/>
    </row>
    <row r="694" spans="1:5">
      <c r="A694" s="661"/>
      <c r="B694" s="661"/>
      <c r="E694" s="662"/>
    </row>
    <row r="695" spans="1:5">
      <c r="A695" s="661"/>
      <c r="B695" s="661"/>
      <c r="E695" s="662"/>
    </row>
    <row r="696" spans="1:5">
      <c r="A696" s="661"/>
      <c r="B696" s="661"/>
      <c r="E696" s="662"/>
    </row>
    <row r="697" spans="1:5">
      <c r="A697" s="661"/>
      <c r="B697" s="661"/>
      <c r="E697" s="662"/>
    </row>
    <row r="698" spans="1:5">
      <c r="A698" s="661"/>
      <c r="B698" s="661"/>
      <c r="E698" s="662"/>
    </row>
    <row r="699" spans="1:5">
      <c r="A699" s="661"/>
      <c r="B699" s="661"/>
      <c r="E699" s="662"/>
    </row>
    <row r="700" spans="1:5">
      <c r="A700" s="661"/>
      <c r="B700" s="661"/>
      <c r="E700" s="662"/>
    </row>
    <row r="701" spans="1:5">
      <c r="A701" s="661"/>
      <c r="B701" s="661"/>
      <c r="E701" s="662"/>
    </row>
    <row r="702" spans="1:5">
      <c r="A702" s="661"/>
      <c r="B702" s="661"/>
      <c r="E702" s="662"/>
    </row>
    <row r="703" spans="1:5">
      <c r="A703" s="661"/>
      <c r="B703" s="661"/>
      <c r="E703" s="662"/>
    </row>
    <row r="704" spans="1:5">
      <c r="A704" s="661"/>
      <c r="B704" s="661"/>
      <c r="E704" s="662"/>
    </row>
    <row r="705" spans="1:5">
      <c r="A705" s="661"/>
      <c r="B705" s="661"/>
      <c r="E705" s="662"/>
    </row>
    <row r="706" spans="1:5">
      <c r="A706" s="661"/>
      <c r="B706" s="661"/>
      <c r="E706" s="662"/>
    </row>
    <row r="707" spans="1:5">
      <c r="A707" s="661"/>
      <c r="B707" s="661"/>
      <c r="E707" s="662"/>
    </row>
    <row r="708" spans="1:5">
      <c r="A708" s="661"/>
      <c r="B708" s="661"/>
      <c r="E708" s="662"/>
    </row>
    <row r="709" spans="1:5">
      <c r="A709" s="661"/>
      <c r="B709" s="661"/>
      <c r="E709" s="662"/>
    </row>
    <row r="710" spans="1:5">
      <c r="A710" s="661"/>
      <c r="B710" s="661"/>
      <c r="E710" s="662"/>
    </row>
    <row r="711" spans="1:5">
      <c r="A711" s="661"/>
      <c r="B711" s="661"/>
      <c r="E711" s="662"/>
    </row>
    <row r="712" spans="1:5">
      <c r="A712" s="661"/>
      <c r="B712" s="661"/>
      <c r="E712" s="662"/>
    </row>
    <row r="713" spans="1:5">
      <c r="A713" s="661"/>
      <c r="B713" s="661"/>
      <c r="E713" s="662"/>
    </row>
    <row r="714" spans="1:5">
      <c r="A714" s="661"/>
      <c r="B714" s="661"/>
      <c r="E714" s="662"/>
    </row>
    <row r="715" spans="1:5">
      <c r="A715" s="661"/>
      <c r="B715" s="661"/>
      <c r="E715" s="662"/>
    </row>
    <row r="716" spans="1:5">
      <c r="A716" s="661"/>
      <c r="B716" s="661"/>
      <c r="E716" s="662"/>
    </row>
    <row r="717" spans="1:5">
      <c r="A717" s="661"/>
      <c r="B717" s="661"/>
      <c r="E717" s="662"/>
    </row>
    <row r="718" spans="1:5">
      <c r="A718" s="661"/>
      <c r="B718" s="661"/>
      <c r="E718" s="662"/>
    </row>
    <row r="719" spans="1:5">
      <c r="A719" s="661"/>
      <c r="B719" s="661"/>
      <c r="E719" s="662"/>
    </row>
    <row r="720" spans="1:5">
      <c r="A720" s="661"/>
      <c r="B720" s="661"/>
      <c r="E720" s="662"/>
    </row>
    <row r="721" spans="1:5">
      <c r="A721" s="661"/>
      <c r="B721" s="661"/>
      <c r="E721" s="662"/>
    </row>
    <row r="722" spans="1:5">
      <c r="A722" s="661"/>
      <c r="B722" s="661"/>
      <c r="E722" s="662"/>
    </row>
    <row r="723" spans="1:5">
      <c r="A723" s="661"/>
      <c r="B723" s="661"/>
      <c r="E723" s="662"/>
    </row>
    <row r="724" spans="1:5">
      <c r="A724" s="661"/>
      <c r="B724" s="661"/>
      <c r="E724" s="662"/>
    </row>
    <row r="725" spans="1:5">
      <c r="A725" s="661"/>
      <c r="B725" s="661"/>
      <c r="E725" s="662"/>
    </row>
    <row r="726" spans="1:5">
      <c r="A726" s="661"/>
      <c r="B726" s="661"/>
      <c r="E726" s="662"/>
    </row>
    <row r="727" spans="1:5">
      <c r="A727" s="661"/>
      <c r="B727" s="661"/>
      <c r="E727" s="662"/>
    </row>
    <row r="728" spans="1:5">
      <c r="A728" s="661"/>
      <c r="B728" s="661"/>
      <c r="E728" s="662"/>
    </row>
    <row r="729" spans="1:5">
      <c r="A729" s="661"/>
      <c r="B729" s="661"/>
      <c r="E729" s="662"/>
    </row>
    <row r="730" spans="1:5">
      <c r="A730" s="661"/>
      <c r="B730" s="661"/>
      <c r="E730" s="662"/>
    </row>
    <row r="731" spans="1:5">
      <c r="A731" s="661"/>
      <c r="B731" s="661"/>
      <c r="E731" s="662"/>
    </row>
    <row r="732" spans="1:5">
      <c r="A732" s="661"/>
      <c r="B732" s="661"/>
      <c r="E732" s="662"/>
    </row>
    <row r="733" spans="1:5">
      <c r="A733" s="661"/>
      <c r="B733" s="661"/>
      <c r="E733" s="662"/>
    </row>
    <row r="734" spans="1:5">
      <c r="A734" s="661"/>
      <c r="B734" s="661"/>
      <c r="E734" s="662"/>
    </row>
    <row r="735" spans="1:5">
      <c r="A735" s="661"/>
      <c r="B735" s="661"/>
      <c r="E735" s="662"/>
    </row>
    <row r="736" spans="1:5">
      <c r="A736" s="661"/>
      <c r="B736" s="661"/>
      <c r="E736" s="662"/>
    </row>
    <row r="737" spans="1:5">
      <c r="A737" s="661"/>
      <c r="B737" s="661"/>
      <c r="E737" s="662"/>
    </row>
    <row r="738" spans="1:5">
      <c r="A738" s="661"/>
      <c r="B738" s="661"/>
      <c r="E738" s="662"/>
    </row>
    <row r="739" spans="1:5">
      <c r="A739" s="661"/>
      <c r="B739" s="661"/>
      <c r="E739" s="662"/>
    </row>
    <row r="740" spans="1:5">
      <c r="A740" s="661"/>
      <c r="B740" s="661"/>
      <c r="E740" s="662"/>
    </row>
    <row r="741" spans="1:5">
      <c r="A741" s="661"/>
      <c r="B741" s="661"/>
      <c r="E741" s="662"/>
    </row>
    <row r="742" spans="1:5">
      <c r="A742" s="661"/>
      <c r="B742" s="661"/>
      <c r="E742" s="662"/>
    </row>
    <row r="743" spans="1:5">
      <c r="A743" s="661"/>
      <c r="B743" s="661"/>
      <c r="E743" s="662"/>
    </row>
    <row r="744" spans="1:5">
      <c r="A744" s="661"/>
      <c r="B744" s="661"/>
      <c r="E744" s="662"/>
    </row>
    <row r="745" spans="1:5">
      <c r="A745" s="661"/>
      <c r="B745" s="661"/>
      <c r="E745" s="662"/>
    </row>
    <row r="746" spans="1:5">
      <c r="A746" s="661"/>
      <c r="B746" s="661"/>
      <c r="E746" s="662"/>
    </row>
    <row r="747" spans="1:5">
      <c r="A747" s="661"/>
      <c r="B747" s="661"/>
      <c r="E747" s="662"/>
    </row>
    <row r="748" spans="1:5">
      <c r="A748" s="661"/>
      <c r="B748" s="661"/>
      <c r="E748" s="662"/>
    </row>
    <row r="749" spans="1:5">
      <c r="A749" s="661"/>
      <c r="B749" s="661"/>
      <c r="E749" s="662"/>
    </row>
    <row r="750" spans="1:5">
      <c r="A750" s="661"/>
      <c r="B750" s="661"/>
      <c r="E750" s="662"/>
    </row>
    <row r="751" spans="1:5">
      <c r="A751" s="661"/>
      <c r="B751" s="661"/>
      <c r="E751" s="662"/>
    </row>
    <row r="752" spans="1:5">
      <c r="A752" s="661"/>
      <c r="B752" s="661"/>
      <c r="E752" s="662"/>
    </row>
    <row r="753" spans="1:5">
      <c r="A753" s="661"/>
      <c r="B753" s="661"/>
      <c r="E753" s="662"/>
    </row>
    <row r="754" spans="1:5">
      <c r="A754" s="661"/>
      <c r="B754" s="661"/>
      <c r="E754" s="662"/>
    </row>
    <row r="755" spans="1:5">
      <c r="A755" s="661"/>
      <c r="B755" s="661"/>
      <c r="E755" s="662"/>
    </row>
    <row r="756" spans="1:5">
      <c r="A756" s="661"/>
      <c r="B756" s="661"/>
      <c r="E756" s="662"/>
    </row>
    <row r="757" spans="1:5">
      <c r="A757" s="661"/>
      <c r="B757" s="661"/>
      <c r="E757" s="662"/>
    </row>
    <row r="758" spans="1:5">
      <c r="A758" s="661"/>
      <c r="B758" s="661"/>
      <c r="E758" s="662"/>
    </row>
    <row r="759" spans="1:5">
      <c r="A759" s="661"/>
      <c r="B759" s="661"/>
      <c r="E759" s="662"/>
    </row>
    <row r="760" spans="1:5">
      <c r="A760" s="661"/>
      <c r="B760" s="661"/>
      <c r="E760" s="662"/>
    </row>
    <row r="761" spans="1:5">
      <c r="A761" s="661"/>
      <c r="B761" s="661"/>
      <c r="E761" s="662"/>
    </row>
    <row r="762" spans="1:5">
      <c r="A762" s="661"/>
      <c r="B762" s="661"/>
      <c r="E762" s="662"/>
    </row>
    <row r="763" spans="1:5">
      <c r="A763" s="661"/>
      <c r="B763" s="661"/>
      <c r="E763" s="662"/>
    </row>
    <row r="764" spans="1:5">
      <c r="A764" s="661"/>
      <c r="B764" s="661"/>
      <c r="E764" s="662"/>
    </row>
    <row r="765" spans="1:5">
      <c r="A765" s="661"/>
      <c r="B765" s="661"/>
      <c r="E765" s="662"/>
    </row>
    <row r="766" spans="1:5">
      <c r="A766" s="661"/>
      <c r="B766" s="661"/>
      <c r="E766" s="662"/>
    </row>
    <row r="767" spans="1:5">
      <c r="A767" s="661"/>
      <c r="B767" s="661"/>
      <c r="E767" s="662"/>
    </row>
    <row r="768" spans="1:5">
      <c r="A768" s="661"/>
      <c r="B768" s="661"/>
      <c r="E768" s="662"/>
    </row>
    <row r="769" spans="1:5">
      <c r="A769" s="661"/>
      <c r="B769" s="661"/>
      <c r="E769" s="662"/>
    </row>
    <row r="770" spans="1:5">
      <c r="A770" s="661"/>
      <c r="B770" s="661"/>
      <c r="E770" s="662"/>
    </row>
    <row r="771" spans="1:5">
      <c r="A771" s="661"/>
      <c r="B771" s="661"/>
      <c r="E771" s="662"/>
    </row>
    <row r="772" spans="1:5">
      <c r="A772" s="661"/>
      <c r="B772" s="661"/>
      <c r="E772" s="662"/>
    </row>
    <row r="773" spans="1:5">
      <c r="A773" s="661"/>
      <c r="B773" s="661"/>
      <c r="E773" s="662"/>
    </row>
    <row r="774" spans="1:5">
      <c r="A774" s="661"/>
      <c r="B774" s="661"/>
      <c r="E774" s="662"/>
    </row>
    <row r="775" spans="1:5">
      <c r="A775" s="661"/>
      <c r="B775" s="661"/>
      <c r="E775" s="662"/>
    </row>
    <row r="776" spans="1:5">
      <c r="A776" s="661"/>
      <c r="B776" s="661"/>
      <c r="E776" s="662"/>
    </row>
    <row r="777" spans="1:5">
      <c r="A777" s="661"/>
      <c r="B777" s="661"/>
      <c r="E777" s="662"/>
    </row>
    <row r="778" spans="1:5">
      <c r="A778" s="661"/>
      <c r="B778" s="661"/>
      <c r="E778" s="662"/>
    </row>
    <row r="779" spans="1:5">
      <c r="A779" s="661"/>
      <c r="B779" s="661"/>
      <c r="E779" s="662"/>
    </row>
    <row r="780" spans="1:5">
      <c r="A780" s="661"/>
      <c r="B780" s="661"/>
      <c r="E780" s="662"/>
    </row>
    <row r="781" spans="1:5">
      <c r="A781" s="661"/>
      <c r="B781" s="661"/>
      <c r="E781" s="662"/>
    </row>
    <row r="782" spans="1:5">
      <c r="A782" s="661"/>
      <c r="B782" s="661"/>
      <c r="E782" s="662"/>
    </row>
    <row r="783" spans="1:5">
      <c r="A783" s="661"/>
      <c r="B783" s="661"/>
      <c r="E783" s="662"/>
    </row>
    <row r="784" spans="1:5">
      <c r="A784" s="661"/>
      <c r="B784" s="661"/>
      <c r="E784" s="662"/>
    </row>
    <row r="785" spans="1:5">
      <c r="A785" s="661"/>
      <c r="B785" s="661"/>
      <c r="E785" s="662"/>
    </row>
    <row r="786" spans="1:5">
      <c r="A786" s="661"/>
      <c r="B786" s="661"/>
      <c r="E786" s="662"/>
    </row>
    <row r="787" spans="1:5">
      <c r="A787" s="661"/>
      <c r="B787" s="661"/>
      <c r="E787" s="662"/>
    </row>
    <row r="788" spans="1:5">
      <c r="A788" s="661"/>
      <c r="B788" s="661"/>
      <c r="E788" s="662"/>
    </row>
    <row r="789" spans="1:5">
      <c r="A789" s="661"/>
      <c r="B789" s="661"/>
      <c r="E789" s="662"/>
    </row>
    <row r="790" spans="1:5">
      <c r="A790" s="661"/>
      <c r="B790" s="661"/>
      <c r="E790" s="662"/>
    </row>
    <row r="791" spans="1:5">
      <c r="A791" s="661"/>
      <c r="B791" s="661"/>
      <c r="E791" s="662"/>
    </row>
    <row r="792" spans="1:5">
      <c r="A792" s="661"/>
      <c r="B792" s="661"/>
      <c r="E792" s="662"/>
    </row>
    <row r="793" spans="1:5">
      <c r="A793" s="661"/>
      <c r="B793" s="661"/>
      <c r="E793" s="662"/>
    </row>
    <row r="794" spans="1:5">
      <c r="A794" s="661"/>
      <c r="B794" s="661"/>
      <c r="E794" s="662"/>
    </row>
    <row r="795" spans="1:5">
      <c r="A795" s="661"/>
      <c r="B795" s="661"/>
      <c r="E795" s="662"/>
    </row>
    <row r="796" spans="1:5">
      <c r="A796" s="661"/>
      <c r="B796" s="661"/>
      <c r="E796" s="662"/>
    </row>
    <row r="797" spans="1:5">
      <c r="A797" s="661"/>
      <c r="B797" s="661"/>
      <c r="E797" s="662"/>
    </row>
    <row r="798" spans="1:5">
      <c r="A798" s="661"/>
      <c r="B798" s="661"/>
      <c r="E798" s="662"/>
    </row>
    <row r="799" spans="1:5">
      <c r="A799" s="661"/>
      <c r="B799" s="661"/>
      <c r="E799" s="662"/>
    </row>
    <row r="800" spans="1:5">
      <c r="A800" s="661"/>
      <c r="B800" s="661"/>
      <c r="E800" s="662"/>
    </row>
    <row r="801" spans="1:5">
      <c r="A801" s="661"/>
      <c r="B801" s="661"/>
      <c r="E801" s="662"/>
    </row>
    <row r="802" spans="1:5">
      <c r="A802" s="661"/>
      <c r="B802" s="661"/>
      <c r="E802" s="662"/>
    </row>
    <row r="803" spans="1:5">
      <c r="A803" s="661"/>
      <c r="B803" s="661"/>
      <c r="E803" s="662"/>
    </row>
    <row r="804" spans="1:5">
      <c r="A804" s="661"/>
      <c r="B804" s="661"/>
      <c r="E804" s="662"/>
    </row>
    <row r="805" spans="1:5">
      <c r="A805" s="661"/>
      <c r="B805" s="661"/>
      <c r="E805" s="662"/>
    </row>
    <row r="806" spans="1:5">
      <c r="A806" s="661"/>
      <c r="B806" s="661"/>
      <c r="E806" s="662"/>
    </row>
    <row r="807" spans="1:5">
      <c r="A807" s="661"/>
      <c r="B807" s="661"/>
      <c r="E807" s="662"/>
    </row>
    <row r="808" spans="1:5">
      <c r="A808" s="661"/>
      <c r="B808" s="661"/>
      <c r="E808" s="662"/>
    </row>
    <row r="809" spans="1:5">
      <c r="A809" s="661"/>
      <c r="B809" s="661"/>
      <c r="E809" s="662"/>
    </row>
    <row r="810" spans="1:5">
      <c r="A810" s="661"/>
      <c r="B810" s="661"/>
      <c r="E810" s="662"/>
    </row>
    <row r="811" spans="1:5">
      <c r="A811" s="661"/>
      <c r="B811" s="661"/>
      <c r="E811" s="662"/>
    </row>
    <row r="812" spans="1:5">
      <c r="A812" s="661"/>
      <c r="B812" s="661"/>
      <c r="E812" s="662"/>
    </row>
    <row r="813" spans="1:5">
      <c r="A813" s="661"/>
      <c r="B813" s="661"/>
      <c r="E813" s="662"/>
    </row>
    <row r="814" spans="1:5">
      <c r="A814" s="661"/>
      <c r="B814" s="661"/>
      <c r="E814" s="662"/>
    </row>
    <row r="815" spans="1:5">
      <c r="A815" s="661"/>
      <c r="B815" s="661"/>
      <c r="E815" s="662"/>
    </row>
    <row r="816" spans="1:5">
      <c r="A816" s="661"/>
      <c r="B816" s="661"/>
      <c r="E816" s="662"/>
    </row>
    <row r="817" spans="1:5">
      <c r="A817" s="661"/>
      <c r="B817" s="661"/>
      <c r="E817" s="662"/>
    </row>
    <row r="818" spans="1:5">
      <c r="A818" s="661"/>
      <c r="B818" s="661"/>
      <c r="E818" s="662"/>
    </row>
    <row r="819" spans="1:5">
      <c r="A819" s="661"/>
      <c r="B819" s="661"/>
      <c r="E819" s="662"/>
    </row>
    <row r="820" spans="1:5">
      <c r="A820" s="661"/>
      <c r="B820" s="661"/>
      <c r="E820" s="662"/>
    </row>
    <row r="821" spans="1:5">
      <c r="A821" s="661"/>
      <c r="B821" s="661"/>
      <c r="E821" s="662"/>
    </row>
    <row r="822" spans="1:5">
      <c r="A822" s="661"/>
      <c r="B822" s="661"/>
      <c r="E822" s="662"/>
    </row>
    <row r="823" spans="1:5">
      <c r="A823" s="661"/>
      <c r="B823" s="661"/>
      <c r="E823" s="662"/>
    </row>
    <row r="824" spans="1:5">
      <c r="A824" s="661"/>
      <c r="B824" s="661"/>
      <c r="E824" s="662"/>
    </row>
    <row r="825" spans="1:5">
      <c r="A825" s="661"/>
      <c r="B825" s="661"/>
      <c r="E825" s="662"/>
    </row>
    <row r="826" spans="1:5">
      <c r="A826" s="661"/>
      <c r="B826" s="661"/>
      <c r="E826" s="662"/>
    </row>
    <row r="827" spans="1:5">
      <c r="A827" s="661"/>
      <c r="B827" s="661"/>
      <c r="E827" s="662"/>
    </row>
    <row r="828" spans="1:5">
      <c r="A828" s="661"/>
      <c r="B828" s="661"/>
      <c r="E828" s="662"/>
    </row>
    <row r="829" spans="1:5">
      <c r="A829" s="661"/>
      <c r="B829" s="661"/>
      <c r="E829" s="662"/>
    </row>
    <row r="830" spans="1:5">
      <c r="A830" s="661"/>
      <c r="B830" s="661"/>
      <c r="E830" s="662"/>
    </row>
    <row r="831" spans="1:5">
      <c r="A831" s="661"/>
      <c r="B831" s="661"/>
      <c r="E831" s="662"/>
    </row>
    <row r="832" spans="1:5">
      <c r="A832" s="661"/>
      <c r="B832" s="661"/>
      <c r="E832" s="662"/>
    </row>
    <row r="833" spans="1:5">
      <c r="A833" s="661"/>
      <c r="B833" s="661"/>
      <c r="E833" s="662"/>
    </row>
    <row r="834" spans="1:5">
      <c r="A834" s="661"/>
      <c r="B834" s="661"/>
      <c r="E834" s="662"/>
    </row>
    <row r="835" spans="1:5">
      <c r="A835" s="661"/>
      <c r="B835" s="661"/>
      <c r="E835" s="662"/>
    </row>
    <row r="836" spans="1:5">
      <c r="A836" s="661"/>
      <c r="B836" s="661"/>
      <c r="E836" s="662"/>
    </row>
    <row r="837" spans="1:5">
      <c r="A837" s="661"/>
      <c r="B837" s="661"/>
      <c r="E837" s="662"/>
    </row>
    <row r="838" spans="1:5">
      <c r="A838" s="661"/>
      <c r="B838" s="661"/>
      <c r="E838" s="662"/>
    </row>
    <row r="839" spans="1:5">
      <c r="A839" s="661"/>
      <c r="B839" s="661"/>
      <c r="E839" s="662"/>
    </row>
    <row r="840" spans="1:5">
      <c r="A840" s="661"/>
      <c r="B840" s="661"/>
      <c r="E840" s="662"/>
    </row>
    <row r="841" spans="1:5">
      <c r="A841" s="661"/>
      <c r="B841" s="661"/>
      <c r="E841" s="662"/>
    </row>
    <row r="842" spans="1:5">
      <c r="A842" s="661"/>
      <c r="B842" s="661"/>
      <c r="E842" s="662"/>
    </row>
    <row r="843" spans="1:5">
      <c r="A843" s="661"/>
      <c r="B843" s="661"/>
      <c r="E843" s="662"/>
    </row>
    <row r="844" spans="1:5">
      <c r="A844" s="661"/>
      <c r="B844" s="661"/>
      <c r="E844" s="662"/>
    </row>
    <row r="845" spans="1:5">
      <c r="A845" s="661"/>
      <c r="B845" s="661"/>
      <c r="E845" s="662"/>
    </row>
    <row r="846" spans="1:5">
      <c r="A846" s="661"/>
      <c r="B846" s="661"/>
      <c r="E846" s="662"/>
    </row>
    <row r="847" spans="1:5">
      <c r="A847" s="661"/>
      <c r="B847" s="661"/>
      <c r="E847" s="662"/>
    </row>
    <row r="848" spans="1:5">
      <c r="A848" s="661"/>
      <c r="B848" s="661"/>
      <c r="E848" s="662"/>
    </row>
    <row r="849" spans="1:5">
      <c r="A849" s="661"/>
      <c r="B849" s="661"/>
      <c r="E849" s="662"/>
    </row>
    <row r="850" spans="1:5">
      <c r="A850" s="661"/>
      <c r="B850" s="661"/>
      <c r="E850" s="662"/>
    </row>
    <row r="851" spans="1:5">
      <c r="A851" s="661"/>
      <c r="B851" s="661"/>
      <c r="E851" s="662"/>
    </row>
    <row r="852" spans="1:5">
      <c r="A852" s="661"/>
      <c r="B852" s="661"/>
      <c r="E852" s="662"/>
    </row>
    <row r="853" spans="1:5">
      <c r="A853" s="661"/>
      <c r="B853" s="661"/>
      <c r="E853" s="662"/>
    </row>
    <row r="854" spans="1:5">
      <c r="A854" s="661"/>
      <c r="B854" s="661"/>
      <c r="E854" s="662"/>
    </row>
    <row r="855" spans="1:5">
      <c r="A855" s="661"/>
      <c r="B855" s="661"/>
      <c r="E855" s="662"/>
    </row>
    <row r="856" spans="1:5">
      <c r="A856" s="661"/>
      <c r="B856" s="661"/>
      <c r="E856" s="662"/>
    </row>
    <row r="857" spans="1:5">
      <c r="A857" s="661"/>
      <c r="B857" s="661"/>
      <c r="E857" s="662"/>
    </row>
    <row r="858" spans="1:5">
      <c r="A858" s="661"/>
      <c r="B858" s="661"/>
      <c r="E858" s="662"/>
    </row>
    <row r="859" spans="1:5">
      <c r="A859" s="661"/>
      <c r="B859" s="661"/>
      <c r="E859" s="662"/>
    </row>
    <row r="860" spans="1:5">
      <c r="A860" s="661"/>
      <c r="B860" s="661"/>
      <c r="E860" s="662"/>
    </row>
    <row r="861" spans="1:5">
      <c r="A861" s="661"/>
      <c r="B861" s="661"/>
      <c r="E861" s="662"/>
    </row>
    <row r="862" spans="1:5">
      <c r="A862" s="661"/>
      <c r="B862" s="661"/>
      <c r="E862" s="662"/>
    </row>
    <row r="863" spans="1:5">
      <c r="A863" s="661"/>
      <c r="B863" s="661"/>
      <c r="E863" s="662"/>
    </row>
    <row r="864" spans="1:5">
      <c r="A864" s="661"/>
      <c r="B864" s="661"/>
      <c r="E864" s="662"/>
    </row>
    <row r="865" spans="1:5">
      <c r="A865" s="661"/>
      <c r="B865" s="661"/>
      <c r="E865" s="662"/>
    </row>
    <row r="866" spans="1:5">
      <c r="A866" s="661"/>
      <c r="B866" s="661"/>
      <c r="E866" s="662"/>
    </row>
    <row r="867" spans="1:5">
      <c r="A867" s="661"/>
      <c r="B867" s="661"/>
      <c r="E867" s="662"/>
    </row>
    <row r="868" spans="1:5">
      <c r="A868" s="661"/>
      <c r="B868" s="661"/>
      <c r="E868" s="662"/>
    </row>
    <row r="869" spans="1:5">
      <c r="A869" s="661"/>
      <c r="B869" s="661"/>
      <c r="E869" s="662"/>
    </row>
    <row r="870" spans="1:5">
      <c r="A870" s="661"/>
      <c r="B870" s="661"/>
      <c r="E870" s="662"/>
    </row>
    <row r="871" spans="1:5">
      <c r="A871" s="661"/>
      <c r="B871" s="661"/>
      <c r="E871" s="662"/>
    </row>
    <row r="872" spans="1:5">
      <c r="A872" s="661"/>
      <c r="B872" s="661"/>
      <c r="E872" s="662"/>
    </row>
    <row r="873" spans="1:5">
      <c r="A873" s="661"/>
      <c r="B873" s="661"/>
      <c r="E873" s="662"/>
    </row>
    <row r="874" spans="1:5">
      <c r="A874" s="661"/>
      <c r="B874" s="661"/>
      <c r="E874" s="662"/>
    </row>
    <row r="875" spans="1:5">
      <c r="A875" s="661"/>
      <c r="B875" s="661"/>
      <c r="E875" s="662"/>
    </row>
    <row r="876" spans="1:5">
      <c r="A876" s="661"/>
      <c r="B876" s="661"/>
      <c r="E876" s="662"/>
    </row>
    <row r="877" spans="1:5">
      <c r="A877" s="661"/>
      <c r="B877" s="661"/>
      <c r="E877" s="662"/>
    </row>
    <row r="878" spans="1:5">
      <c r="A878" s="661"/>
      <c r="B878" s="661"/>
      <c r="E878" s="662"/>
    </row>
    <row r="879" spans="1:5">
      <c r="A879" s="661"/>
      <c r="B879" s="661"/>
      <c r="E879" s="662"/>
    </row>
    <row r="880" spans="1:5">
      <c r="A880" s="661"/>
      <c r="B880" s="661"/>
      <c r="E880" s="662"/>
    </row>
    <row r="881" spans="1:5">
      <c r="A881" s="661"/>
      <c r="B881" s="661"/>
      <c r="E881" s="662"/>
    </row>
    <row r="882" spans="1:5">
      <c r="A882" s="661"/>
      <c r="B882" s="661"/>
      <c r="E882" s="662"/>
    </row>
    <row r="883" spans="1:5">
      <c r="A883" s="661"/>
      <c r="B883" s="661"/>
      <c r="E883" s="662"/>
    </row>
    <row r="884" spans="1:5">
      <c r="A884" s="661"/>
      <c r="B884" s="661"/>
      <c r="E884" s="662"/>
    </row>
    <row r="885" spans="1:5">
      <c r="A885" s="661"/>
      <c r="B885" s="661"/>
      <c r="E885" s="662"/>
    </row>
    <row r="886" spans="1:5">
      <c r="A886" s="661"/>
      <c r="B886" s="661"/>
      <c r="E886" s="662"/>
    </row>
    <row r="887" spans="1:5">
      <c r="A887" s="661"/>
      <c r="B887" s="661"/>
      <c r="E887" s="662"/>
    </row>
    <row r="888" spans="1:5">
      <c r="A888" s="661"/>
      <c r="B888" s="661"/>
      <c r="E888" s="662"/>
    </row>
    <row r="889" spans="1:5">
      <c r="A889" s="661"/>
      <c r="B889" s="661"/>
      <c r="E889" s="662"/>
    </row>
    <row r="890" spans="1:5">
      <c r="A890" s="661"/>
      <c r="B890" s="661"/>
      <c r="E890" s="662"/>
    </row>
    <row r="891" spans="1:5">
      <c r="A891" s="661"/>
      <c r="B891" s="661"/>
      <c r="E891" s="662"/>
    </row>
    <row r="892" spans="1:5">
      <c r="A892" s="661"/>
      <c r="B892" s="661"/>
      <c r="E892" s="662"/>
    </row>
    <row r="893" spans="1:5">
      <c r="A893" s="661"/>
      <c r="B893" s="661"/>
      <c r="E893" s="662"/>
    </row>
    <row r="894" spans="1:5">
      <c r="A894" s="661"/>
      <c r="B894" s="661"/>
      <c r="E894" s="662"/>
    </row>
    <row r="895" spans="1:5">
      <c r="A895" s="661"/>
      <c r="B895" s="661"/>
      <c r="E895" s="662"/>
    </row>
    <row r="896" spans="1:5">
      <c r="A896" s="661"/>
      <c r="B896" s="661"/>
      <c r="E896" s="662"/>
    </row>
    <row r="897" spans="1:5">
      <c r="A897" s="661"/>
      <c r="B897" s="661"/>
      <c r="E897" s="662"/>
    </row>
    <row r="898" spans="1:5">
      <c r="A898" s="661"/>
      <c r="B898" s="661"/>
      <c r="E898" s="662"/>
    </row>
    <row r="899" spans="1:5">
      <c r="A899" s="661"/>
      <c r="B899" s="661"/>
      <c r="E899" s="662"/>
    </row>
    <row r="900" spans="1:5">
      <c r="A900" s="661"/>
      <c r="B900" s="661"/>
      <c r="E900" s="662"/>
    </row>
    <row r="901" spans="1:5">
      <c r="A901" s="661"/>
      <c r="B901" s="661"/>
      <c r="E901" s="662"/>
    </row>
    <row r="902" spans="1:5">
      <c r="A902" s="661"/>
      <c r="B902" s="661"/>
      <c r="E902" s="662"/>
    </row>
    <row r="903" spans="1:5">
      <c r="A903" s="661"/>
      <c r="B903" s="661"/>
      <c r="E903" s="662"/>
    </row>
    <row r="904" spans="1:5">
      <c r="A904" s="661"/>
      <c r="B904" s="661"/>
      <c r="E904" s="662"/>
    </row>
    <row r="905" spans="1:5">
      <c r="A905" s="661"/>
      <c r="B905" s="661"/>
      <c r="E905" s="662"/>
    </row>
    <row r="906" spans="1:5">
      <c r="A906" s="661"/>
      <c r="B906" s="661"/>
      <c r="E906" s="662"/>
    </row>
    <row r="907" spans="1:5">
      <c r="A907" s="661"/>
      <c r="B907" s="661"/>
      <c r="E907" s="662"/>
    </row>
    <row r="908" spans="1:5">
      <c r="A908" s="661"/>
      <c r="B908" s="661"/>
      <c r="E908" s="662"/>
    </row>
    <row r="909" spans="1:5">
      <c r="A909" s="661"/>
      <c r="B909" s="661"/>
      <c r="E909" s="662"/>
    </row>
    <row r="910" spans="1:5">
      <c r="A910" s="661"/>
      <c r="B910" s="661"/>
      <c r="E910" s="662"/>
    </row>
    <row r="911" spans="1:5">
      <c r="A911" s="661"/>
      <c r="B911" s="661"/>
      <c r="E911" s="662"/>
    </row>
    <row r="912" spans="1:5">
      <c r="A912" s="661"/>
      <c r="B912" s="661"/>
      <c r="E912" s="662"/>
    </row>
    <row r="913" spans="1:5">
      <c r="A913" s="661"/>
      <c r="B913" s="661"/>
      <c r="E913" s="662"/>
    </row>
    <row r="914" spans="1:5">
      <c r="A914" s="661"/>
      <c r="B914" s="661"/>
      <c r="E914" s="662"/>
    </row>
    <row r="915" spans="1:5">
      <c r="A915" s="661"/>
      <c r="B915" s="661"/>
      <c r="E915" s="662"/>
    </row>
    <row r="916" spans="1:5">
      <c r="A916" s="661"/>
      <c r="B916" s="661"/>
      <c r="E916" s="662"/>
    </row>
    <row r="917" spans="1:5">
      <c r="A917" s="661"/>
      <c r="B917" s="661"/>
      <c r="E917" s="662"/>
    </row>
    <row r="918" spans="1:5">
      <c r="A918" s="661"/>
      <c r="B918" s="661"/>
      <c r="E918" s="662"/>
    </row>
    <row r="919" spans="1:5">
      <c r="A919" s="661"/>
      <c r="B919" s="661"/>
      <c r="E919" s="662"/>
    </row>
    <row r="920" spans="1:5">
      <c r="A920" s="661"/>
      <c r="B920" s="661"/>
      <c r="E920" s="662"/>
    </row>
    <row r="921" spans="1:5">
      <c r="A921" s="661"/>
      <c r="B921" s="661"/>
      <c r="E921" s="662"/>
    </row>
    <row r="922" spans="1:5">
      <c r="A922" s="661"/>
      <c r="B922" s="661"/>
      <c r="E922" s="662"/>
    </row>
    <row r="923" spans="1:5">
      <c r="A923" s="661"/>
      <c r="B923" s="661"/>
      <c r="E923" s="662"/>
    </row>
    <row r="924" spans="1:5">
      <c r="A924" s="661"/>
      <c r="B924" s="661"/>
      <c r="E924" s="662"/>
    </row>
    <row r="925" spans="1:5">
      <c r="A925" s="661"/>
      <c r="B925" s="661"/>
      <c r="E925" s="662"/>
    </row>
    <row r="926" spans="1:5">
      <c r="A926" s="661"/>
      <c r="B926" s="661"/>
      <c r="E926" s="662"/>
    </row>
    <row r="927" spans="1:5">
      <c r="A927" s="661"/>
      <c r="B927" s="661"/>
      <c r="E927" s="662"/>
    </row>
    <row r="928" spans="1:5">
      <c r="A928" s="661"/>
      <c r="B928" s="661"/>
      <c r="E928" s="662"/>
    </row>
    <row r="929" spans="1:5">
      <c r="A929" s="661"/>
      <c r="B929" s="661"/>
      <c r="E929" s="662"/>
    </row>
    <row r="930" spans="1:5">
      <c r="A930" s="661"/>
      <c r="B930" s="661"/>
      <c r="E930" s="662"/>
    </row>
    <row r="931" spans="1:5">
      <c r="A931" s="661"/>
      <c r="B931" s="661"/>
      <c r="E931" s="662"/>
    </row>
    <row r="932" spans="1:5">
      <c r="A932" s="661"/>
      <c r="B932" s="661"/>
      <c r="E932" s="662"/>
    </row>
    <row r="933" spans="1:5">
      <c r="A933" s="661"/>
      <c r="B933" s="661"/>
      <c r="E933" s="662"/>
    </row>
    <row r="934" spans="1:5">
      <c r="A934" s="661"/>
      <c r="B934" s="661"/>
      <c r="E934" s="662"/>
    </row>
    <row r="935" spans="1:5">
      <c r="A935" s="661"/>
      <c r="B935" s="661"/>
      <c r="E935" s="662"/>
    </row>
    <row r="936" spans="1:5">
      <c r="A936" s="661"/>
      <c r="B936" s="661"/>
      <c r="E936" s="662"/>
    </row>
    <row r="937" spans="1:5">
      <c r="A937" s="661"/>
      <c r="B937" s="661"/>
      <c r="E937" s="662"/>
    </row>
    <row r="938" spans="1:5">
      <c r="A938" s="661"/>
      <c r="B938" s="661"/>
      <c r="E938" s="662"/>
    </row>
    <row r="939" spans="1:5">
      <c r="A939" s="661"/>
      <c r="B939" s="661"/>
      <c r="E939" s="662"/>
    </row>
    <row r="940" spans="1:5">
      <c r="A940" s="661"/>
      <c r="B940" s="661"/>
      <c r="E940" s="662"/>
    </row>
    <row r="941" spans="1:5">
      <c r="A941" s="661"/>
      <c r="B941" s="661"/>
      <c r="E941" s="662"/>
    </row>
    <row r="942" spans="1:5">
      <c r="A942" s="661"/>
      <c r="B942" s="661"/>
      <c r="E942" s="662"/>
    </row>
    <row r="943" spans="1:5">
      <c r="A943" s="661"/>
      <c r="B943" s="661"/>
      <c r="E943" s="662"/>
    </row>
    <row r="944" spans="1:5">
      <c r="A944" s="661"/>
      <c r="B944" s="661"/>
      <c r="E944" s="662"/>
    </row>
    <row r="945" spans="1:5">
      <c r="A945" s="661"/>
      <c r="B945" s="661"/>
      <c r="E945" s="662"/>
    </row>
    <row r="946" spans="1:5">
      <c r="A946" s="661"/>
      <c r="B946" s="661"/>
      <c r="E946" s="662"/>
    </row>
    <row r="947" spans="1:5">
      <c r="A947" s="661"/>
      <c r="B947" s="661"/>
      <c r="E947" s="662"/>
    </row>
    <row r="948" spans="1:5">
      <c r="A948" s="661"/>
      <c r="B948" s="661"/>
      <c r="E948" s="662"/>
    </row>
    <row r="949" spans="1:5">
      <c r="A949" s="661"/>
      <c r="B949" s="661"/>
      <c r="E949" s="662"/>
    </row>
    <row r="950" spans="1:5">
      <c r="A950" s="661"/>
      <c r="B950" s="661"/>
      <c r="E950" s="662"/>
    </row>
    <row r="951" spans="1:5">
      <c r="A951" s="661"/>
      <c r="B951" s="661"/>
      <c r="E951" s="662"/>
    </row>
    <row r="952" spans="1:5">
      <c r="A952" s="661"/>
      <c r="B952" s="661"/>
      <c r="E952" s="662"/>
    </row>
    <row r="953" spans="1:5">
      <c r="A953" s="661"/>
      <c r="B953" s="661"/>
      <c r="E953" s="662"/>
    </row>
    <row r="954" spans="1:5">
      <c r="A954" s="661"/>
      <c r="B954" s="661"/>
      <c r="E954" s="662"/>
    </row>
    <row r="955" spans="1:5">
      <c r="A955" s="661"/>
      <c r="B955" s="661"/>
      <c r="E955" s="662"/>
    </row>
    <row r="956" spans="1:5">
      <c r="A956" s="661"/>
      <c r="B956" s="661"/>
      <c r="E956" s="662"/>
    </row>
    <row r="957" spans="1:5">
      <c r="A957" s="661"/>
      <c r="B957" s="661"/>
      <c r="E957" s="662"/>
    </row>
    <row r="958" spans="1:5">
      <c r="A958" s="661"/>
      <c r="B958" s="661"/>
      <c r="E958" s="662"/>
    </row>
    <row r="959" spans="1:5">
      <c r="A959" s="661"/>
      <c r="B959" s="661"/>
      <c r="E959" s="662"/>
    </row>
    <row r="960" spans="1:5">
      <c r="A960" s="661"/>
      <c r="B960" s="661"/>
      <c r="E960" s="662"/>
    </row>
    <row r="961" spans="1:5">
      <c r="A961" s="661"/>
      <c r="B961" s="661"/>
      <c r="E961" s="662"/>
    </row>
    <row r="962" spans="1:5">
      <c r="A962" s="661"/>
      <c r="B962" s="661"/>
      <c r="E962" s="662"/>
    </row>
    <row r="963" spans="1:5">
      <c r="A963" s="661"/>
      <c r="B963" s="661"/>
      <c r="E963" s="662"/>
    </row>
    <row r="964" spans="1:5">
      <c r="A964" s="661"/>
      <c r="B964" s="661"/>
      <c r="E964" s="662"/>
    </row>
    <row r="965" spans="1:5">
      <c r="A965" s="661"/>
      <c r="B965" s="661"/>
      <c r="E965" s="662"/>
    </row>
    <row r="966" spans="1:5">
      <c r="A966" s="661"/>
      <c r="B966" s="661"/>
      <c r="E966" s="662"/>
    </row>
    <row r="967" spans="1:5">
      <c r="A967" s="661"/>
      <c r="B967" s="661"/>
      <c r="E967" s="662"/>
    </row>
    <row r="968" spans="1:5">
      <c r="A968" s="661"/>
      <c r="B968" s="661"/>
      <c r="E968" s="662"/>
    </row>
    <row r="969" spans="1:5">
      <c r="A969" s="661"/>
      <c r="B969" s="661"/>
      <c r="E969" s="662"/>
    </row>
    <row r="970" spans="1:5">
      <c r="A970" s="661"/>
      <c r="B970" s="661"/>
      <c r="E970" s="662"/>
    </row>
    <row r="971" spans="1:5">
      <c r="A971" s="661"/>
      <c r="B971" s="661"/>
      <c r="E971" s="662"/>
    </row>
    <row r="972" spans="1:5">
      <c r="A972" s="661"/>
      <c r="B972" s="661"/>
      <c r="E972" s="662"/>
    </row>
    <row r="973" spans="1:5">
      <c r="A973" s="661"/>
      <c r="B973" s="661"/>
      <c r="E973" s="662"/>
    </row>
    <row r="974" spans="1:5">
      <c r="A974" s="661"/>
      <c r="B974" s="661"/>
      <c r="E974" s="662"/>
    </row>
    <row r="975" spans="1:5">
      <c r="A975" s="661"/>
      <c r="B975" s="661"/>
      <c r="E975" s="662"/>
    </row>
    <row r="976" spans="1:5">
      <c r="A976" s="661"/>
      <c r="B976" s="661"/>
      <c r="E976" s="662"/>
    </row>
    <row r="977" spans="1:5">
      <c r="A977" s="661"/>
      <c r="B977" s="661"/>
      <c r="E977" s="662"/>
    </row>
    <row r="978" spans="1:5">
      <c r="A978" s="661"/>
      <c r="B978" s="661"/>
      <c r="E978" s="662"/>
    </row>
    <row r="979" spans="1:5">
      <c r="A979" s="661"/>
      <c r="B979" s="661"/>
      <c r="E979" s="662"/>
    </row>
    <row r="980" spans="1:5">
      <c r="A980" s="661"/>
      <c r="B980" s="661"/>
      <c r="E980" s="662"/>
    </row>
    <row r="981" spans="1:5">
      <c r="A981" s="661"/>
      <c r="B981" s="661"/>
      <c r="E981" s="662"/>
    </row>
    <row r="982" spans="1:5">
      <c r="A982" s="661"/>
      <c r="B982" s="661"/>
      <c r="E982" s="662"/>
    </row>
    <row r="983" spans="1:5">
      <c r="A983" s="661"/>
      <c r="B983" s="661"/>
      <c r="E983" s="662"/>
    </row>
    <row r="984" spans="1:5">
      <c r="A984" s="661"/>
      <c r="B984" s="661"/>
      <c r="E984" s="662"/>
    </row>
    <row r="985" spans="1:5">
      <c r="A985" s="661"/>
      <c r="B985" s="661"/>
      <c r="E985" s="662"/>
    </row>
    <row r="986" spans="1:5">
      <c r="A986" s="661"/>
      <c r="B986" s="661"/>
      <c r="E986" s="662"/>
    </row>
    <row r="987" spans="1:5">
      <c r="A987" s="661"/>
      <c r="B987" s="661"/>
      <c r="E987" s="662"/>
    </row>
    <row r="988" spans="1:5">
      <c r="A988" s="661"/>
      <c r="B988" s="661"/>
      <c r="E988" s="662"/>
    </row>
    <row r="989" spans="1:5">
      <c r="A989" s="661"/>
      <c r="B989" s="661"/>
      <c r="E989" s="662"/>
    </row>
    <row r="990" spans="1:5">
      <c r="A990" s="661"/>
      <c r="B990" s="661"/>
      <c r="E990" s="662"/>
    </row>
    <row r="991" spans="1:5">
      <c r="A991" s="661"/>
      <c r="B991" s="661"/>
      <c r="E991" s="662"/>
    </row>
    <row r="992" spans="1:5">
      <c r="A992" s="661"/>
      <c r="B992" s="661"/>
      <c r="E992" s="662"/>
    </row>
    <row r="993" spans="1:5">
      <c r="A993" s="661"/>
      <c r="B993" s="661"/>
      <c r="E993" s="662"/>
    </row>
  </sheetData>
  <mergeCells count="52">
    <mergeCell ref="A64:B65"/>
    <mergeCell ref="C64:C65"/>
    <mergeCell ref="F64:F65"/>
    <mergeCell ref="G64:G65"/>
    <mergeCell ref="C48:C49"/>
    <mergeCell ref="F48:F49"/>
    <mergeCell ref="G48:G49"/>
    <mergeCell ref="A42:A46"/>
    <mergeCell ref="A50:A62"/>
    <mergeCell ref="B50:B62"/>
    <mergeCell ref="A33:A41"/>
    <mergeCell ref="B33:B37"/>
    <mergeCell ref="B38:B41"/>
    <mergeCell ref="B42:B46"/>
    <mergeCell ref="A48:B49"/>
    <mergeCell ref="B19:B29"/>
    <mergeCell ref="A31:B32"/>
    <mergeCell ref="C31:C32"/>
    <mergeCell ref="F31:F32"/>
    <mergeCell ref="G31:G32"/>
    <mergeCell ref="A1:E1"/>
    <mergeCell ref="F1:G1"/>
    <mergeCell ref="A2:E2"/>
    <mergeCell ref="F2:G2"/>
    <mergeCell ref="A3:E3"/>
    <mergeCell ref="F3:G3"/>
    <mergeCell ref="F73:F74"/>
    <mergeCell ref="G73:G74"/>
    <mergeCell ref="A75:A86"/>
    <mergeCell ref="C4:C5"/>
    <mergeCell ref="D4:E4"/>
    <mergeCell ref="F4:F5"/>
    <mergeCell ref="G4:G5"/>
    <mergeCell ref="A6:C6"/>
    <mergeCell ref="A4:B5"/>
    <mergeCell ref="A7:A10"/>
    <mergeCell ref="B7:B10"/>
    <mergeCell ref="A11:A14"/>
    <mergeCell ref="B11:B14"/>
    <mergeCell ref="A16:B17"/>
    <mergeCell ref="C16:C17"/>
    <mergeCell ref="A19:A29"/>
    <mergeCell ref="B85:B86"/>
    <mergeCell ref="A66:A71"/>
    <mergeCell ref="B66:B71"/>
    <mergeCell ref="A73:B74"/>
    <mergeCell ref="C73:C74"/>
    <mergeCell ref="B75:B76"/>
    <mergeCell ref="B77:B78"/>
    <mergeCell ref="B79:B80"/>
    <mergeCell ref="B81:B82"/>
    <mergeCell ref="B83:B84"/>
  </mergeCells>
  <phoneticPr fontId="106" type="noConversion"/>
  <hyperlinks>
    <hyperlink ref="F2" r:id="rId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12"/>
  <sheetViews>
    <sheetView workbookViewId="0"/>
  </sheetViews>
  <sheetFormatPr defaultColWidth="14.42578125" defaultRowHeight="15" customHeight="1"/>
  <sheetData>
    <row r="1" spans="1:13" ht="31.5" customHeight="1">
      <c r="A1" s="2722" t="s">
        <v>572</v>
      </c>
      <c r="B1" s="2577"/>
      <c r="C1" s="2577"/>
      <c r="D1" s="2577"/>
      <c r="E1" s="2723"/>
      <c r="F1" s="2724" t="s">
        <v>573</v>
      </c>
      <c r="G1" s="2577"/>
      <c r="H1" s="2577"/>
      <c r="I1" s="2577"/>
      <c r="J1" s="2578"/>
    </row>
    <row r="2" spans="1:13" ht="31.5" customHeight="1">
      <c r="A2" s="2725" t="s">
        <v>574</v>
      </c>
      <c r="B2" s="2720" t="str">
        <f>'총괄(수정금지)'!D5</f>
        <v>2024년 3차</v>
      </c>
      <c r="C2" s="2720" t="str">
        <f>'총괄(수정금지)'!E5</f>
        <v>2024년 4차</v>
      </c>
      <c r="D2" s="2722" t="s">
        <v>576</v>
      </c>
      <c r="E2" s="2723"/>
      <c r="F2" s="2726" t="s">
        <v>574</v>
      </c>
      <c r="G2" s="2720" t="str">
        <f>'총괄(수정금지)'!K5</f>
        <v>2024년 3차</v>
      </c>
      <c r="H2" s="2720" t="str">
        <f>'총괄(수정금지)'!L5</f>
        <v>2024년 4차</v>
      </c>
      <c r="I2" s="2722" t="s">
        <v>576</v>
      </c>
      <c r="J2" s="2578"/>
    </row>
    <row r="3" spans="1:13" ht="31.5" customHeight="1">
      <c r="A3" s="2721"/>
      <c r="B3" s="2721"/>
      <c r="C3" s="2721"/>
      <c r="D3" s="761" t="s">
        <v>578</v>
      </c>
      <c r="E3" s="763" t="s">
        <v>580</v>
      </c>
      <c r="F3" s="2727"/>
      <c r="G3" s="2721"/>
      <c r="H3" s="2721"/>
      <c r="I3" s="761" t="s">
        <v>578</v>
      </c>
      <c r="J3" s="761" t="s">
        <v>580</v>
      </c>
    </row>
    <row r="4" spans="1:13" ht="31.5" customHeight="1">
      <c r="A4" s="765" t="s">
        <v>581</v>
      </c>
      <c r="B4" s="766">
        <f t="shared" ref="B4:D4" si="0">SUM(B5:B10)</f>
        <v>1831214498</v>
      </c>
      <c r="C4" s="766">
        <f t="shared" si="0"/>
        <v>1790788608</v>
      </c>
      <c r="D4" s="766">
        <f t="shared" si="0"/>
        <v>-40425890</v>
      </c>
      <c r="E4" s="767">
        <f>D4/B4</f>
        <v>-2.207599931310723E-2</v>
      </c>
      <c r="F4" s="768" t="s">
        <v>581</v>
      </c>
      <c r="G4" s="766">
        <f t="shared" ref="G4:I4" si="1">SUM(G5:G11)</f>
        <v>1831214498</v>
      </c>
      <c r="H4" s="766">
        <f t="shared" si="1"/>
        <v>1790788608</v>
      </c>
      <c r="I4" s="766">
        <f t="shared" si="1"/>
        <v>-40425890</v>
      </c>
      <c r="J4" s="769">
        <f t="shared" ref="J4:J11" si="2">I4/G4</f>
        <v>-2.207599931310723E-2</v>
      </c>
      <c r="K4" s="770">
        <f>B4-'총괄(수정금지)'!D7</f>
        <v>0</v>
      </c>
      <c r="L4" s="770">
        <f>C4-'총괄(수정금지)'!E7</f>
        <v>0</v>
      </c>
      <c r="M4" s="770">
        <f>D4-'총괄(수정금지)'!F7</f>
        <v>0</v>
      </c>
    </row>
    <row r="5" spans="1:13" ht="31.5" customHeight="1">
      <c r="A5" s="771" t="s">
        <v>52</v>
      </c>
      <c r="B5" s="772">
        <f>SUM('총괄(수정금지)'!D8)</f>
        <v>18080000</v>
      </c>
      <c r="C5" s="772">
        <f>SUM('총괄(수정금지)'!E8)</f>
        <v>16945000</v>
      </c>
      <c r="D5" s="772">
        <f>SUM('총괄(수정금지)'!F8)</f>
        <v>-1135000</v>
      </c>
      <c r="E5" s="773">
        <f>SUM('총괄(수정금지)'!G8)</f>
        <v>-6.2776548672566365E-2</v>
      </c>
      <c r="F5" s="774" t="s">
        <v>59</v>
      </c>
      <c r="G5" s="772">
        <f>'총괄(수정금지)'!K8</f>
        <v>692485050</v>
      </c>
      <c r="H5" s="772">
        <f>'총괄(수정금지)'!L8</f>
        <v>676754850</v>
      </c>
      <c r="I5" s="772">
        <f>'총괄(수정금지)'!M8</f>
        <v>-15730200</v>
      </c>
      <c r="J5" s="769">
        <f t="shared" si="2"/>
        <v>-2.2715580646831292E-2</v>
      </c>
      <c r="K5" s="662">
        <f>G4-'총괄(수정금지)'!K7</f>
        <v>0</v>
      </c>
      <c r="L5" s="662">
        <f>H4-'총괄(수정금지)'!L7</f>
        <v>0</v>
      </c>
      <c r="M5" s="662">
        <f>I4-'총괄(수정금지)'!M7</f>
        <v>0</v>
      </c>
    </row>
    <row r="6" spans="1:13" ht="31.5" customHeight="1">
      <c r="A6" s="771" t="s">
        <v>167</v>
      </c>
      <c r="B6" s="772">
        <f>'총괄(수정금지)'!D27</f>
        <v>1443948060</v>
      </c>
      <c r="C6" s="772">
        <f>'총괄(수정금지)'!E27</f>
        <v>1438637170</v>
      </c>
      <c r="D6" s="772">
        <f>'총괄(수정금지)'!F27</f>
        <v>-5310890</v>
      </c>
      <c r="E6" s="773">
        <f>'총괄(수정금지)'!G27</f>
        <v>-3.6780339591993357E-3</v>
      </c>
      <c r="F6" s="774" t="s">
        <v>155</v>
      </c>
      <c r="G6" s="772">
        <f>'총괄(수정금지)'!K16</f>
        <v>12060000</v>
      </c>
      <c r="H6" s="772">
        <f>'총괄(수정금지)'!L16</f>
        <v>12060000</v>
      </c>
      <c r="I6" s="772">
        <f>'총괄(수정금지)'!M16</f>
        <v>0</v>
      </c>
      <c r="J6" s="769">
        <f t="shared" si="2"/>
        <v>0</v>
      </c>
    </row>
    <row r="7" spans="1:13" ht="31.5" customHeight="1">
      <c r="A7" s="771" t="s">
        <v>208</v>
      </c>
      <c r="B7" s="772">
        <f>'총괄(수정금지)'!D33</f>
        <v>253670000</v>
      </c>
      <c r="C7" s="772">
        <f>'총괄(수정금지)'!E33</f>
        <v>218690000</v>
      </c>
      <c r="D7" s="772">
        <f>'총괄(수정금지)'!F33</f>
        <v>-34980000</v>
      </c>
      <c r="E7" s="773">
        <f>'총괄(수정금지)'!G33</f>
        <v>-0.13789569125241455</v>
      </c>
      <c r="F7" s="774" t="s">
        <v>170</v>
      </c>
      <c r="G7" s="772">
        <f>'총괄(수정금지)'!K21</f>
        <v>86280898</v>
      </c>
      <c r="H7" s="772">
        <f>'총괄(수정금지)'!L21</f>
        <v>89673568</v>
      </c>
      <c r="I7" s="772">
        <f>'총괄(수정금지)'!M21</f>
        <v>3392670</v>
      </c>
      <c r="J7" s="769">
        <f t="shared" si="2"/>
        <v>3.9321218005867298E-2</v>
      </c>
    </row>
    <row r="8" spans="1:13" ht="31.5" customHeight="1">
      <c r="A8" s="771" t="s">
        <v>264</v>
      </c>
      <c r="B8" s="772">
        <f>'총괄(수정금지)'!D39</f>
        <v>34000000</v>
      </c>
      <c r="C8" s="772">
        <f>'총괄(수정금지)'!E39</f>
        <v>34000000</v>
      </c>
      <c r="D8" s="772">
        <f>'총괄(수정금지)'!F39</f>
        <v>0</v>
      </c>
      <c r="E8" s="773">
        <f>'총괄(수정금지)'!G39</f>
        <v>0</v>
      </c>
      <c r="F8" s="774" t="s">
        <v>210</v>
      </c>
      <c r="G8" s="772">
        <f>'총괄(수정금지)'!K30</f>
        <v>22500000</v>
      </c>
      <c r="H8" s="772">
        <f>'총괄(수정금지)'!L30</f>
        <v>16500000</v>
      </c>
      <c r="I8" s="772">
        <f>'총괄(수정금지)'!M30</f>
        <v>-6000000</v>
      </c>
      <c r="J8" s="769">
        <f t="shared" si="2"/>
        <v>-0.26666666666666666</v>
      </c>
    </row>
    <row r="9" spans="1:13" ht="31.5" customHeight="1">
      <c r="A9" s="771" t="s">
        <v>304</v>
      </c>
      <c r="B9" s="772">
        <f>'총괄(수정금지)'!D45</f>
        <v>74716438</v>
      </c>
      <c r="C9" s="772">
        <f>'총괄(수정금지)'!E45</f>
        <v>74716438</v>
      </c>
      <c r="D9" s="772">
        <f>'총괄(수정금지)'!F45</f>
        <v>0</v>
      </c>
      <c r="E9" s="773">
        <f>'총괄(수정금지)'!G45</f>
        <v>0</v>
      </c>
      <c r="F9" s="774" t="s">
        <v>219</v>
      </c>
      <c r="G9" s="772">
        <f>'총괄(수정금지)'!K36</f>
        <v>1006888550</v>
      </c>
      <c r="H9" s="772">
        <f>'총괄(수정금지)'!L36</f>
        <v>984800190</v>
      </c>
      <c r="I9" s="772">
        <f>'총괄(수정금지)'!M36</f>
        <v>-22088360</v>
      </c>
      <c r="J9" s="769">
        <f t="shared" si="2"/>
        <v>-2.1937244196490267E-2</v>
      </c>
    </row>
    <row r="10" spans="1:13" ht="31.5" customHeight="1">
      <c r="A10" s="771" t="s">
        <v>414</v>
      </c>
      <c r="B10" s="772">
        <f>'총괄(수정금지)'!D57</f>
        <v>6800000</v>
      </c>
      <c r="C10" s="772">
        <f>'총괄(수정금지)'!E57</f>
        <v>7800000</v>
      </c>
      <c r="D10" s="772">
        <f>'총괄(수정금지)'!F57</f>
        <v>1000000</v>
      </c>
      <c r="E10" s="773">
        <f>'총괄(수정금지)'!G57</f>
        <v>0.14705882352941177</v>
      </c>
      <c r="F10" s="774" t="s">
        <v>440</v>
      </c>
      <c r="G10" s="772">
        <f>'총괄(수정금지)'!K58</f>
        <v>200000</v>
      </c>
      <c r="H10" s="772">
        <f>'총괄(수정금지)'!L58</f>
        <v>200000</v>
      </c>
      <c r="I10" s="772">
        <f>'총괄(수정금지)'!M58</f>
        <v>0</v>
      </c>
      <c r="J10" s="769">
        <f t="shared" si="2"/>
        <v>0</v>
      </c>
    </row>
    <row r="11" spans="1:13" ht="31.5" customHeight="1">
      <c r="A11" s="775"/>
      <c r="B11" s="775"/>
      <c r="C11" s="775"/>
      <c r="D11" s="775"/>
      <c r="E11" s="776"/>
      <c r="F11" s="774" t="s">
        <v>494</v>
      </c>
      <c r="G11" s="772">
        <f>'총괄(수정금지)'!K62</f>
        <v>10800000</v>
      </c>
      <c r="H11" s="772">
        <f>'총괄(수정금지)'!L62</f>
        <v>10800000</v>
      </c>
      <c r="I11" s="772">
        <f>'총괄(수정금지)'!M62</f>
        <v>0</v>
      </c>
      <c r="J11" s="769">
        <f t="shared" si="2"/>
        <v>0</v>
      </c>
    </row>
    <row r="12" spans="1:13">
      <c r="A12" s="425"/>
      <c r="B12" s="425"/>
      <c r="C12" s="425"/>
      <c r="D12" s="425"/>
      <c r="E12" s="425"/>
      <c r="F12" s="425"/>
      <c r="G12" s="425"/>
      <c r="H12" s="425"/>
      <c r="I12" s="425"/>
      <c r="J12" s="425"/>
    </row>
  </sheetData>
  <mergeCells count="10">
    <mergeCell ref="G2:G3"/>
    <mergeCell ref="H2:H3"/>
    <mergeCell ref="A1:E1"/>
    <mergeCell ref="F1:J1"/>
    <mergeCell ref="A2:A3"/>
    <mergeCell ref="B2:B3"/>
    <mergeCell ref="C2:C3"/>
    <mergeCell ref="D2:E2"/>
    <mergeCell ref="F2:F3"/>
    <mergeCell ref="I2:J2"/>
  </mergeCells>
  <phoneticPr fontId="10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948"/>
  <sheetViews>
    <sheetView workbookViewId="0"/>
  </sheetViews>
  <sheetFormatPr defaultColWidth="14.42578125" defaultRowHeight="15" customHeight="1"/>
  <cols>
    <col min="3" max="3" width="28.5703125" customWidth="1"/>
    <col min="7" max="7" width="5.42578125" customWidth="1"/>
    <col min="11" max="11" width="19.140625" customWidth="1"/>
  </cols>
  <sheetData>
    <row r="1" spans="1:14" ht="21.75" customHeight="1">
      <c r="A1" s="2739" t="s">
        <v>601</v>
      </c>
      <c r="B1" s="2565"/>
      <c r="C1" s="2565"/>
      <c r="D1" s="2565"/>
      <c r="E1" s="2565"/>
      <c r="F1" s="2565"/>
      <c r="G1" s="425"/>
      <c r="H1" s="2739" t="s">
        <v>602</v>
      </c>
      <c r="I1" s="2565"/>
      <c r="J1" s="2565"/>
      <c r="K1" s="2565"/>
      <c r="L1" s="2565"/>
      <c r="M1" s="2565"/>
      <c r="N1" s="2565"/>
    </row>
    <row r="2" spans="1:14" ht="17.25">
      <c r="A2" s="2738" t="s">
        <v>603</v>
      </c>
      <c r="B2" s="2674"/>
      <c r="C2" s="2600"/>
      <c r="D2" s="2732" t="s">
        <v>604</v>
      </c>
      <c r="E2" s="2732" t="s">
        <v>605</v>
      </c>
      <c r="F2" s="2730" t="s">
        <v>606</v>
      </c>
      <c r="G2" s="425"/>
      <c r="H2" s="2738" t="s">
        <v>603</v>
      </c>
      <c r="I2" s="2674"/>
      <c r="J2" s="2674"/>
      <c r="K2" s="2600"/>
      <c r="L2" s="2732" t="s">
        <v>604</v>
      </c>
      <c r="M2" s="2732" t="s">
        <v>605</v>
      </c>
      <c r="N2" s="2730" t="s">
        <v>606</v>
      </c>
    </row>
    <row r="3" spans="1:14" ht="17.25">
      <c r="A3" s="812" t="s">
        <v>4</v>
      </c>
      <c r="B3" s="758" t="s">
        <v>6</v>
      </c>
      <c r="C3" s="812" t="s">
        <v>8</v>
      </c>
      <c r="D3" s="2569"/>
      <c r="E3" s="2569"/>
      <c r="F3" s="2569"/>
      <c r="G3" s="425"/>
      <c r="H3" s="812" t="s">
        <v>4</v>
      </c>
      <c r="I3" s="812" t="s">
        <v>6</v>
      </c>
      <c r="J3" s="2722" t="s">
        <v>8</v>
      </c>
      <c r="K3" s="2578"/>
      <c r="L3" s="2569"/>
      <c r="M3" s="2569"/>
      <c r="N3" s="2568"/>
    </row>
    <row r="4" spans="1:14" ht="17.25">
      <c r="A4" s="2731" t="s">
        <v>52</v>
      </c>
      <c r="B4" s="2731" t="s">
        <v>52</v>
      </c>
      <c r="C4" s="771" t="s">
        <v>56</v>
      </c>
      <c r="D4" s="815">
        <f>'총괄(수정금지)'!D10</f>
        <v>6600000</v>
      </c>
      <c r="E4" s="815">
        <f>'총괄(수정금지)'!E10</f>
        <v>6765000</v>
      </c>
      <c r="F4" s="815">
        <f>'총괄(수정금지)'!F10</f>
        <v>165000</v>
      </c>
      <c r="G4" s="425"/>
      <c r="H4" s="2731" t="s">
        <v>54</v>
      </c>
      <c r="I4" s="2731" t="s">
        <v>59</v>
      </c>
      <c r="J4" s="2733" t="s">
        <v>63</v>
      </c>
      <c r="K4" s="2578"/>
      <c r="L4" s="817">
        <f>'총괄(수정금지)'!K10</f>
        <v>495605580</v>
      </c>
      <c r="M4" s="817">
        <f>'총괄(수정금지)'!L10</f>
        <v>490312200</v>
      </c>
      <c r="N4" s="817">
        <f>'총괄(수정금지)'!M10</f>
        <v>-5293380</v>
      </c>
    </row>
    <row r="5" spans="1:14" ht="17.25">
      <c r="A5" s="2562"/>
      <c r="B5" s="2562"/>
      <c r="C5" s="818" t="s">
        <v>81</v>
      </c>
      <c r="D5" s="815">
        <f>'총괄(수정금지)'!D14</f>
        <v>7680000</v>
      </c>
      <c r="E5" s="815">
        <f>'총괄(수정금지)'!E14</f>
        <v>7680000</v>
      </c>
      <c r="F5" s="815">
        <f>'총괄(수정금지)'!F14</f>
        <v>0</v>
      </c>
      <c r="G5" s="425"/>
      <c r="H5" s="2562"/>
      <c r="I5" s="2562"/>
      <c r="J5" s="2729" t="s">
        <v>26</v>
      </c>
      <c r="K5" s="2569"/>
      <c r="L5" s="821">
        <f>'총괄(수정금지)'!K12</f>
        <v>83362110</v>
      </c>
      <c r="M5" s="821">
        <f>'총괄(수정금지)'!L12</f>
        <v>74783480</v>
      </c>
      <c r="N5" s="821">
        <f>'총괄(수정금지)'!M12</f>
        <v>-8578630</v>
      </c>
    </row>
    <row r="6" spans="1:14" ht="17.25">
      <c r="A6" s="2562"/>
      <c r="B6" s="2562"/>
      <c r="C6" s="818" t="s">
        <v>611</v>
      </c>
      <c r="D6" s="815">
        <f>SUM('총괄(수정금지)'!D17)</f>
        <v>1000000</v>
      </c>
      <c r="E6" s="815">
        <f>SUM('총괄(수정금지)'!E17)</f>
        <v>1000000</v>
      </c>
      <c r="F6" s="815">
        <f>'총괄(수정금지)'!F17</f>
        <v>0</v>
      </c>
      <c r="G6" s="425"/>
      <c r="H6" s="2562"/>
      <c r="I6" s="2562"/>
      <c r="J6" s="2729" t="s">
        <v>129</v>
      </c>
      <c r="K6" s="2569"/>
      <c r="L6" s="821">
        <f>'총괄(수정금지)'!K13</f>
        <v>49931490</v>
      </c>
      <c r="M6" s="821">
        <f>'총괄(수정금지)'!L13</f>
        <v>49750280</v>
      </c>
      <c r="N6" s="821">
        <f>'총괄(수정금지)'!M13</f>
        <v>-181210</v>
      </c>
    </row>
    <row r="7" spans="1:14" ht="17.25">
      <c r="A7" s="2562"/>
      <c r="B7" s="2562"/>
      <c r="C7" s="818" t="s">
        <v>132</v>
      </c>
      <c r="D7" s="815">
        <f>'총괄(수정금지)'!D19</f>
        <v>2800000</v>
      </c>
      <c r="E7" s="815">
        <f>'총괄(수정금지)'!E19</f>
        <v>1500000</v>
      </c>
      <c r="F7" s="815">
        <f>'총괄(수정금지)'!F19</f>
        <v>-1300000</v>
      </c>
      <c r="G7" s="425"/>
      <c r="H7" s="2562"/>
      <c r="I7" s="2562"/>
      <c r="J7" s="2729" t="s">
        <v>137</v>
      </c>
      <c r="K7" s="2569"/>
      <c r="L7" s="821">
        <f>'총괄(수정금지)'!K14</f>
        <v>63485870</v>
      </c>
      <c r="M7" s="821">
        <f>'총괄(수정금지)'!L14</f>
        <v>61808890</v>
      </c>
      <c r="N7" s="821">
        <f>'총괄(수정금지)'!M14</f>
        <v>-1676980</v>
      </c>
    </row>
    <row r="8" spans="1:14" ht="17.25">
      <c r="A8" s="2559"/>
      <c r="B8" s="2559"/>
      <c r="C8" s="825" t="s">
        <v>53</v>
      </c>
      <c r="D8" s="826">
        <f t="shared" ref="D8:F8" si="0">SUM(D4:D7)</f>
        <v>18080000</v>
      </c>
      <c r="E8" s="826">
        <f t="shared" si="0"/>
        <v>16945000</v>
      </c>
      <c r="F8" s="826">
        <f t="shared" si="0"/>
        <v>-1135000</v>
      </c>
      <c r="G8" s="425"/>
      <c r="H8" s="2562"/>
      <c r="I8" s="2562"/>
      <c r="J8" s="2729" t="s">
        <v>141</v>
      </c>
      <c r="K8" s="2569"/>
      <c r="L8" s="821">
        <f>'총괄(수정금지)'!K15</f>
        <v>100000</v>
      </c>
      <c r="M8" s="821">
        <f>'총괄(수정금지)'!L15</f>
        <v>100000</v>
      </c>
      <c r="N8" s="821">
        <f>'총괄(수정금지)'!M15</f>
        <v>0</v>
      </c>
    </row>
    <row r="9" spans="1:14" ht="17.25">
      <c r="A9" s="2731" t="s">
        <v>167</v>
      </c>
      <c r="B9" s="2731" t="s">
        <v>167</v>
      </c>
      <c r="C9" s="771" t="s">
        <v>171</v>
      </c>
      <c r="D9" s="815">
        <f>'총괄(수정금지)'!D29</f>
        <v>736912000</v>
      </c>
      <c r="E9" s="815">
        <f>'총괄(수정금지)'!E29</f>
        <v>736912000</v>
      </c>
      <c r="F9" s="815">
        <f>'총괄(수정금지)'!F29</f>
        <v>0</v>
      </c>
      <c r="G9" s="425"/>
      <c r="H9" s="2562"/>
      <c r="I9" s="2559"/>
      <c r="J9" s="2734" t="s">
        <v>53</v>
      </c>
      <c r="K9" s="2578"/>
      <c r="L9" s="826">
        <f t="shared" ref="L9:N9" si="1">SUM(L4:L8)</f>
        <v>692485050</v>
      </c>
      <c r="M9" s="826">
        <f t="shared" si="1"/>
        <v>676754850</v>
      </c>
      <c r="N9" s="826">
        <f t="shared" si="1"/>
        <v>-15730200</v>
      </c>
    </row>
    <row r="10" spans="1:14" ht="17.25">
      <c r="A10" s="2562"/>
      <c r="B10" s="2562"/>
      <c r="C10" s="818" t="s">
        <v>177</v>
      </c>
      <c r="D10" s="831">
        <f>'총괄(수정금지)'!D31</f>
        <v>707036060</v>
      </c>
      <c r="E10" s="831">
        <f>'총괄(수정금지)'!E31</f>
        <v>701725170</v>
      </c>
      <c r="F10" s="831">
        <f>'총괄(수정금지)'!F31</f>
        <v>-5310890</v>
      </c>
      <c r="G10" s="425"/>
      <c r="H10" s="2562"/>
      <c r="I10" s="2731" t="s">
        <v>155</v>
      </c>
      <c r="J10" s="2733" t="s">
        <v>156</v>
      </c>
      <c r="K10" s="2578"/>
      <c r="L10" s="817">
        <f>'총괄(수정금지)'!K18</f>
        <v>8500000</v>
      </c>
      <c r="M10" s="817">
        <f>'총괄(수정금지)'!L18</f>
        <v>8500000</v>
      </c>
      <c r="N10" s="817">
        <f>'총괄(수정금지)'!M18</f>
        <v>0</v>
      </c>
    </row>
    <row r="11" spans="1:14" ht="17.25">
      <c r="A11" s="2559"/>
      <c r="B11" s="2559"/>
      <c r="C11" s="825" t="s">
        <v>53</v>
      </c>
      <c r="D11" s="826">
        <f t="shared" ref="D11:F11" si="2">SUM(D9:D10)</f>
        <v>1443948060</v>
      </c>
      <c r="E11" s="826">
        <f t="shared" si="2"/>
        <v>1438637170</v>
      </c>
      <c r="F11" s="826">
        <f t="shared" si="2"/>
        <v>-5310890</v>
      </c>
      <c r="G11" s="425"/>
      <c r="H11" s="2562"/>
      <c r="I11" s="2562"/>
      <c r="J11" s="2729" t="s">
        <v>162</v>
      </c>
      <c r="K11" s="2569"/>
      <c r="L11" s="817">
        <f>'총괄(수정금지)'!K19</f>
        <v>1500000</v>
      </c>
      <c r="M11" s="817">
        <f>'총괄(수정금지)'!L19</f>
        <v>1500000</v>
      </c>
      <c r="N11" s="817">
        <f>'총괄(수정금지)'!M19</f>
        <v>0</v>
      </c>
    </row>
    <row r="12" spans="1:14" ht="17.25">
      <c r="A12" s="2731" t="s">
        <v>208</v>
      </c>
      <c r="B12" s="2741" t="s">
        <v>208</v>
      </c>
      <c r="C12" s="771" t="s">
        <v>211</v>
      </c>
      <c r="D12" s="815">
        <f>'총괄(수정금지)'!D35</f>
        <v>198670000</v>
      </c>
      <c r="E12" s="815">
        <f>'총괄(수정금지)'!E35</f>
        <v>168690000</v>
      </c>
      <c r="F12" s="815">
        <f>'총괄(수정금지)'!F35</f>
        <v>-29980000</v>
      </c>
      <c r="G12" s="425"/>
      <c r="H12" s="2562"/>
      <c r="I12" s="2562"/>
      <c r="J12" s="2729" t="s">
        <v>163</v>
      </c>
      <c r="K12" s="2569"/>
      <c r="L12" s="817">
        <f>'총괄(수정금지)'!K20</f>
        <v>2060000</v>
      </c>
      <c r="M12" s="817">
        <f>'총괄(수정금지)'!L20</f>
        <v>2060000</v>
      </c>
      <c r="N12" s="817">
        <f>'총괄(수정금지)'!M20</f>
        <v>0</v>
      </c>
    </row>
    <row r="13" spans="1:14" ht="17.25">
      <c r="A13" s="2562"/>
      <c r="B13" s="2562"/>
      <c r="C13" s="818" t="s">
        <v>231</v>
      </c>
      <c r="D13" s="831">
        <f>'총괄(수정금지)'!D37</f>
        <v>55000000</v>
      </c>
      <c r="E13" s="831">
        <f>'총괄(수정금지)'!E37</f>
        <v>50000000</v>
      </c>
      <c r="F13" s="831">
        <f>'총괄(수정금지)'!F37</f>
        <v>-5000000</v>
      </c>
      <c r="G13" s="425"/>
      <c r="H13" s="2562"/>
      <c r="I13" s="2559"/>
      <c r="J13" s="2734" t="s">
        <v>53</v>
      </c>
      <c r="K13" s="2578"/>
      <c r="L13" s="826">
        <f t="shared" ref="L13:N13" si="3">SUM(L10:L12)</f>
        <v>12060000</v>
      </c>
      <c r="M13" s="826">
        <f t="shared" si="3"/>
        <v>12060000</v>
      </c>
      <c r="N13" s="826">
        <f t="shared" si="3"/>
        <v>0</v>
      </c>
    </row>
    <row r="14" spans="1:14" ht="17.25">
      <c r="A14" s="2559"/>
      <c r="B14" s="2559"/>
      <c r="C14" s="825" t="s">
        <v>53</v>
      </c>
      <c r="D14" s="826">
        <f t="shared" ref="D14:F14" si="4">SUM(D12:D13)</f>
        <v>253670000</v>
      </c>
      <c r="E14" s="826">
        <f t="shared" si="4"/>
        <v>218690000</v>
      </c>
      <c r="F14" s="826">
        <f t="shared" si="4"/>
        <v>-34980000</v>
      </c>
      <c r="G14" s="425"/>
      <c r="H14" s="2562"/>
      <c r="I14" s="2731" t="s">
        <v>170</v>
      </c>
      <c r="J14" s="2728" t="s">
        <v>172</v>
      </c>
      <c r="K14" s="2578"/>
      <c r="L14" s="817">
        <f>'총괄(수정금지)'!K23</f>
        <v>400000</v>
      </c>
      <c r="M14" s="817">
        <f>'총괄(수정금지)'!L23</f>
        <v>400000</v>
      </c>
      <c r="N14" s="817">
        <f>'총괄(수정금지)'!M23</f>
        <v>0</v>
      </c>
    </row>
    <row r="15" spans="1:14" ht="17.25">
      <c r="A15" s="2731" t="s">
        <v>246</v>
      </c>
      <c r="B15" s="2731" t="s">
        <v>246</v>
      </c>
      <c r="C15" s="771" t="s">
        <v>264</v>
      </c>
      <c r="D15" s="815">
        <f>'총괄(수정금지)'!D41</f>
        <v>30000000</v>
      </c>
      <c r="E15" s="815">
        <f>'총괄(수정금지)'!E41</f>
        <v>30000000</v>
      </c>
      <c r="F15" s="815">
        <f>'총괄(수정금지)'!F41</f>
        <v>0</v>
      </c>
      <c r="G15" s="425"/>
      <c r="H15" s="2562"/>
      <c r="I15" s="2562"/>
      <c r="J15" s="2728" t="s">
        <v>489</v>
      </c>
      <c r="K15" s="2578"/>
      <c r="L15" s="817">
        <f>'총괄(수정금지)'!K24</f>
        <v>27860898</v>
      </c>
      <c r="M15" s="817">
        <f>'총괄(수정금지)'!L24</f>
        <v>40203568</v>
      </c>
      <c r="N15" s="817">
        <f>'총괄(수정금지)'!M24</f>
        <v>12342670</v>
      </c>
    </row>
    <row r="16" spans="1:14" ht="17.25">
      <c r="A16" s="2562"/>
      <c r="B16" s="2562"/>
      <c r="C16" s="818" t="s">
        <v>288</v>
      </c>
      <c r="D16" s="836">
        <f>'총괄(수정금지)'!D43</f>
        <v>4000000</v>
      </c>
      <c r="E16" s="836">
        <f>'총괄(수정금지)'!E43</f>
        <v>4000000</v>
      </c>
      <c r="F16" s="836">
        <f>'총괄(수정금지)'!F43</f>
        <v>0</v>
      </c>
      <c r="G16" s="425"/>
      <c r="H16" s="2562"/>
      <c r="I16" s="2562"/>
      <c r="J16" s="2728" t="s">
        <v>182</v>
      </c>
      <c r="K16" s="2578"/>
      <c r="L16" s="817">
        <f>'총괄(수정금지)'!K25</f>
        <v>22240000</v>
      </c>
      <c r="M16" s="817">
        <f>'총괄(수정금지)'!L25</f>
        <v>19500000</v>
      </c>
      <c r="N16" s="817">
        <f>'총괄(수정금지)'!M25</f>
        <v>-2740000</v>
      </c>
    </row>
    <row r="17" spans="1:14" ht="17.25">
      <c r="A17" s="2559"/>
      <c r="B17" s="2559"/>
      <c r="C17" s="825" t="s">
        <v>53</v>
      </c>
      <c r="D17" s="826">
        <f t="shared" ref="D17:F17" si="5">SUM(D15:D16)</f>
        <v>34000000</v>
      </c>
      <c r="E17" s="826">
        <f t="shared" si="5"/>
        <v>34000000</v>
      </c>
      <c r="F17" s="826">
        <f t="shared" si="5"/>
        <v>0</v>
      </c>
      <c r="G17" s="425"/>
      <c r="H17" s="2562"/>
      <c r="I17" s="2562"/>
      <c r="J17" s="2728" t="s">
        <v>185</v>
      </c>
      <c r="K17" s="2578"/>
      <c r="L17" s="817">
        <f>'총괄(수정금지)'!K26</f>
        <v>8000000</v>
      </c>
      <c r="M17" s="817">
        <f>'총괄(수정금지)'!L26</f>
        <v>7600000</v>
      </c>
      <c r="N17" s="817">
        <f>'총괄(수정금지)'!M26</f>
        <v>-400000</v>
      </c>
    </row>
    <row r="18" spans="1:14" ht="17.25">
      <c r="A18" s="2731" t="s">
        <v>304</v>
      </c>
      <c r="B18" s="2731" t="s">
        <v>304</v>
      </c>
      <c r="C18" s="840" t="s">
        <v>331</v>
      </c>
      <c r="D18" s="815">
        <f>'총괄(수정금지)'!D48</f>
        <v>19420397</v>
      </c>
      <c r="E18" s="815">
        <f>'총괄(수정금지)'!E48</f>
        <v>19420397</v>
      </c>
      <c r="F18" s="815">
        <f>'총괄(수정금지)'!F48</f>
        <v>0</v>
      </c>
      <c r="G18" s="425"/>
      <c r="H18" s="2562"/>
      <c r="I18" s="2562"/>
      <c r="J18" s="2728" t="s">
        <v>193</v>
      </c>
      <c r="K18" s="2578"/>
      <c r="L18" s="817">
        <f>'총괄(수정금지)'!K27</f>
        <v>4800000</v>
      </c>
      <c r="M18" s="817">
        <f>'총괄(수정금지)'!L27</f>
        <v>4140000</v>
      </c>
      <c r="N18" s="817">
        <f>'총괄(수정금지)'!M27</f>
        <v>-660000</v>
      </c>
    </row>
    <row r="19" spans="1:14" ht="17.25">
      <c r="A19" s="2562"/>
      <c r="B19" s="2562"/>
      <c r="C19" s="840" t="s">
        <v>359</v>
      </c>
      <c r="D19" s="815">
        <f>'총괄(수정금지)'!D51</f>
        <v>25720670</v>
      </c>
      <c r="E19" s="815">
        <f>'총괄(수정금지)'!E51</f>
        <v>25720670</v>
      </c>
      <c r="F19" s="815">
        <f>'총괄(수정금지)'!F51</f>
        <v>0</v>
      </c>
      <c r="G19" s="425"/>
      <c r="H19" s="2562"/>
      <c r="I19" s="2562"/>
      <c r="J19" s="2728" t="s">
        <v>197</v>
      </c>
      <c r="K19" s="2578"/>
      <c r="L19" s="817">
        <f>'총괄(수정금지)'!K28</f>
        <v>3500000</v>
      </c>
      <c r="M19" s="817">
        <f>'총괄(수정금지)'!L28</f>
        <v>2400000</v>
      </c>
      <c r="N19" s="817">
        <f>'총괄(수정금지)'!M28</f>
        <v>-1100000</v>
      </c>
    </row>
    <row r="20" spans="1:14" ht="17.25">
      <c r="A20" s="2562"/>
      <c r="B20" s="2562"/>
      <c r="C20" s="840" t="s">
        <v>393</v>
      </c>
      <c r="D20" s="815">
        <f>'총괄(수정금지)'!D55</f>
        <v>29575371</v>
      </c>
      <c r="E20" s="815">
        <f>'총괄(수정금지)'!E55</f>
        <v>29575371</v>
      </c>
      <c r="F20" s="815">
        <f>'총괄(수정금지)'!F55</f>
        <v>0</v>
      </c>
      <c r="G20" s="425"/>
      <c r="H20" s="2562"/>
      <c r="I20" s="2562"/>
      <c r="J20" s="2728" t="s">
        <v>203</v>
      </c>
      <c r="K20" s="2578"/>
      <c r="L20" s="817">
        <f>'총괄(수정금지)'!K29</f>
        <v>19480000</v>
      </c>
      <c r="M20" s="817">
        <f>'총괄(수정금지)'!L29</f>
        <v>15430000</v>
      </c>
      <c r="N20" s="817">
        <f>'총괄(수정금지)'!M29</f>
        <v>-4050000</v>
      </c>
    </row>
    <row r="21" spans="1:14" ht="17.25">
      <c r="A21" s="2559"/>
      <c r="B21" s="2559"/>
      <c r="C21" s="825" t="s">
        <v>53</v>
      </c>
      <c r="D21" s="826">
        <f t="shared" ref="D21:F21" si="6">SUM(D18:D20)</f>
        <v>74716438</v>
      </c>
      <c r="E21" s="826">
        <f t="shared" si="6"/>
        <v>74716438</v>
      </c>
      <c r="F21" s="826">
        <f t="shared" si="6"/>
        <v>0</v>
      </c>
      <c r="G21" s="425"/>
      <c r="H21" s="2562"/>
      <c r="I21" s="2559"/>
      <c r="J21" s="2734" t="s">
        <v>53</v>
      </c>
      <c r="K21" s="2578"/>
      <c r="L21" s="826">
        <f t="shared" ref="L21:N21" si="7">SUM(L14:L20)</f>
        <v>86280898</v>
      </c>
      <c r="M21" s="826">
        <f t="shared" si="7"/>
        <v>89673568</v>
      </c>
      <c r="N21" s="826">
        <f t="shared" si="7"/>
        <v>3392670</v>
      </c>
    </row>
    <row r="22" spans="1:14" ht="17.25">
      <c r="A22" s="2731" t="s">
        <v>414</v>
      </c>
      <c r="B22" s="2731" t="s">
        <v>414</v>
      </c>
      <c r="C22" s="840" t="s">
        <v>460</v>
      </c>
      <c r="D22" s="815">
        <f>'총괄(수정금지)'!D59</f>
        <v>300000</v>
      </c>
      <c r="E22" s="815">
        <f>'총괄(수정금지)'!E59</f>
        <v>300000</v>
      </c>
      <c r="F22" s="815">
        <f>'총괄(수정금지)'!F59</f>
        <v>0</v>
      </c>
      <c r="G22" s="425"/>
      <c r="H22" s="2559"/>
      <c r="I22" s="2736" t="s">
        <v>55</v>
      </c>
      <c r="J22" s="2577"/>
      <c r="K22" s="2578"/>
      <c r="L22" s="826">
        <f t="shared" ref="L22:N22" si="8">SUM(L9,L13,L21)</f>
        <v>790825948</v>
      </c>
      <c r="M22" s="826">
        <f t="shared" si="8"/>
        <v>778488418</v>
      </c>
      <c r="N22" s="826">
        <f t="shared" si="8"/>
        <v>-12337530</v>
      </c>
    </row>
    <row r="23" spans="1:14" ht="17.25">
      <c r="A23" s="2562"/>
      <c r="B23" s="2562"/>
      <c r="C23" s="840" t="s">
        <v>486</v>
      </c>
      <c r="D23" s="815">
        <f>'총괄(수정금지)'!D63</f>
        <v>900000</v>
      </c>
      <c r="E23" s="815">
        <f>'총괄(수정금지)'!E63</f>
        <v>900000</v>
      </c>
      <c r="F23" s="815">
        <f>'총괄(수정금지)'!F63</f>
        <v>0</v>
      </c>
      <c r="G23" s="425"/>
      <c r="H23" s="2731" t="s">
        <v>549</v>
      </c>
      <c r="I23" s="2735" t="s">
        <v>210</v>
      </c>
      <c r="J23" s="2600"/>
      <c r="K23" s="771" t="s">
        <v>210</v>
      </c>
      <c r="L23" s="817">
        <f>'총괄(수정금지)'!K33</f>
        <v>5000000</v>
      </c>
      <c r="M23" s="817">
        <f>'총괄(수정금지)'!L33</f>
        <v>2000000</v>
      </c>
      <c r="N23" s="817">
        <f>'총괄(수정금지)'!M33</f>
        <v>-3000000</v>
      </c>
    </row>
    <row r="24" spans="1:14" ht="17.25">
      <c r="A24" s="2562"/>
      <c r="B24" s="2562"/>
      <c r="C24" s="840" t="s">
        <v>498</v>
      </c>
      <c r="D24" s="815">
        <f>'총괄(수정금지)'!D65</f>
        <v>5600000</v>
      </c>
      <c r="E24" s="815">
        <f>'총괄(수정금지)'!E65</f>
        <v>6600000</v>
      </c>
      <c r="F24" s="815">
        <f>'총괄(수정금지)'!F65</f>
        <v>1000000</v>
      </c>
      <c r="G24" s="425"/>
      <c r="H24" s="2562"/>
      <c r="I24" s="2574"/>
      <c r="J24" s="2568"/>
      <c r="K24" s="771" t="s">
        <v>212</v>
      </c>
      <c r="L24" s="817">
        <f>'총괄(수정금지)'!K34</f>
        <v>2500000</v>
      </c>
      <c r="M24" s="817">
        <f>'총괄(수정금지)'!L34</f>
        <v>2500000</v>
      </c>
      <c r="N24" s="817">
        <f>'총괄(수정금지)'!M34</f>
        <v>0</v>
      </c>
    </row>
    <row r="25" spans="1:14" ht="17.25">
      <c r="A25" s="2559"/>
      <c r="B25" s="2559"/>
      <c r="C25" s="825" t="s">
        <v>53</v>
      </c>
      <c r="D25" s="826">
        <f t="shared" ref="D25:F25" si="9">SUM(D22:D24)</f>
        <v>6800000</v>
      </c>
      <c r="E25" s="826">
        <f t="shared" si="9"/>
        <v>7800000</v>
      </c>
      <c r="F25" s="826">
        <f t="shared" si="9"/>
        <v>1000000</v>
      </c>
      <c r="G25" s="425"/>
      <c r="H25" s="2562"/>
      <c r="I25" s="2575"/>
      <c r="J25" s="2569"/>
      <c r="K25" s="771" t="s">
        <v>627</v>
      </c>
      <c r="L25" s="817">
        <f>'총괄(수정금지)'!K35</f>
        <v>15000000</v>
      </c>
      <c r="M25" s="817">
        <f>'총괄(수정금지)'!L35</f>
        <v>12000000</v>
      </c>
      <c r="N25" s="817">
        <f>'총괄(수정금지)'!M35</f>
        <v>-3000000</v>
      </c>
    </row>
    <row r="26" spans="1:14" ht="17.25">
      <c r="A26" s="2740" t="s">
        <v>629</v>
      </c>
      <c r="B26" s="2590"/>
      <c r="C26" s="2569"/>
      <c r="D26" s="849">
        <f t="shared" ref="D26:F26" si="10">SUM(D25,D21,D17,D14,D11,D8)</f>
        <v>1831214498</v>
      </c>
      <c r="E26" s="849">
        <f t="shared" si="10"/>
        <v>1790788608</v>
      </c>
      <c r="F26" s="849">
        <f t="shared" si="10"/>
        <v>-40425890</v>
      </c>
      <c r="G26" s="425"/>
      <c r="H26" s="2559"/>
      <c r="I26" s="2736" t="s">
        <v>55</v>
      </c>
      <c r="J26" s="2577"/>
      <c r="K26" s="2578"/>
      <c r="L26" s="826">
        <f t="shared" ref="L26:N26" si="11">SUM(L23:L25)</f>
        <v>22500000</v>
      </c>
      <c r="M26" s="826">
        <f t="shared" si="11"/>
        <v>16500000</v>
      </c>
      <c r="N26" s="826">
        <f t="shared" si="11"/>
        <v>-6000000</v>
      </c>
    </row>
    <row r="27" spans="1:14">
      <c r="A27" s="425"/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</row>
    <row r="28" spans="1:14" ht="17.25">
      <c r="A28" s="425"/>
      <c r="B28" s="425"/>
      <c r="C28" s="425"/>
      <c r="D28" s="425"/>
      <c r="E28" s="425"/>
      <c r="F28" s="425"/>
      <c r="G28" s="425"/>
      <c r="H28" s="2722" t="s">
        <v>603</v>
      </c>
      <c r="I28" s="2577"/>
      <c r="J28" s="2577"/>
      <c r="K28" s="2578"/>
      <c r="L28" s="2732" t="s">
        <v>604</v>
      </c>
      <c r="M28" s="2732" t="s">
        <v>605</v>
      </c>
      <c r="N28" s="2730" t="s">
        <v>606</v>
      </c>
    </row>
    <row r="29" spans="1:14" ht="17.25">
      <c r="A29" s="425"/>
      <c r="B29" s="425"/>
      <c r="C29" s="425"/>
      <c r="D29" s="855">
        <f>SUM('총괄(수정금지)'!D7-D26)</f>
        <v>0</v>
      </c>
      <c r="E29" s="855">
        <f>SUM('총괄(수정금지)'!E7-E26)</f>
        <v>0</v>
      </c>
      <c r="F29" s="855">
        <f>SUM('총괄(수정금지)'!F7-F26)</f>
        <v>0</v>
      </c>
      <c r="G29" s="425"/>
      <c r="H29" s="812" t="s">
        <v>4</v>
      </c>
      <c r="I29" s="812" t="s">
        <v>6</v>
      </c>
      <c r="J29" s="2722" t="s">
        <v>8</v>
      </c>
      <c r="K29" s="2578"/>
      <c r="L29" s="2569"/>
      <c r="M29" s="2569"/>
      <c r="N29" s="2568"/>
    </row>
    <row r="30" spans="1:14" ht="17.25">
      <c r="A30" s="425"/>
      <c r="B30" s="425"/>
      <c r="C30" s="425"/>
      <c r="D30" s="425"/>
      <c r="E30" s="425"/>
      <c r="F30" s="425"/>
      <c r="G30" s="425"/>
      <c r="H30" s="2731" t="s">
        <v>219</v>
      </c>
      <c r="I30" s="2731" t="s">
        <v>219</v>
      </c>
      <c r="J30" s="2733" t="s">
        <v>252</v>
      </c>
      <c r="K30" s="2578"/>
      <c r="L30" s="867">
        <f>'총괄(수정금지)'!K39</f>
        <v>1000000</v>
      </c>
      <c r="M30" s="867">
        <f>'총괄(수정금지)'!L39</f>
        <v>500000</v>
      </c>
      <c r="N30" s="867">
        <f>'총괄(수정금지)'!M39</f>
        <v>-500000</v>
      </c>
    </row>
    <row r="31" spans="1:14" ht="17.25">
      <c r="A31" s="425"/>
      <c r="B31" s="425"/>
      <c r="C31" s="425"/>
      <c r="D31" s="425"/>
      <c r="E31" s="425"/>
      <c r="F31" s="425"/>
      <c r="G31" s="425"/>
      <c r="H31" s="2562"/>
      <c r="I31" s="2562"/>
      <c r="J31" s="2733" t="s">
        <v>257</v>
      </c>
      <c r="K31" s="2578"/>
      <c r="L31" s="867">
        <f>'총괄(수정금지)'!K40</f>
        <v>7700000</v>
      </c>
      <c r="M31" s="867">
        <f>'총괄(수정금지)'!L40</f>
        <v>8220000</v>
      </c>
      <c r="N31" s="867">
        <f>'총괄(수정금지)'!M40</f>
        <v>520000</v>
      </c>
    </row>
    <row r="32" spans="1:14" ht="17.25">
      <c r="A32" s="425"/>
      <c r="B32" s="425"/>
      <c r="C32" s="425"/>
      <c r="D32" s="425"/>
      <c r="E32" s="425"/>
      <c r="F32" s="425"/>
      <c r="G32" s="425"/>
      <c r="H32" s="2562"/>
      <c r="I32" s="2562"/>
      <c r="J32" s="2733" t="s">
        <v>272</v>
      </c>
      <c r="K32" s="2578"/>
      <c r="L32" s="867">
        <f>'총괄(수정금지)'!K41</f>
        <v>27850000</v>
      </c>
      <c r="M32" s="867">
        <f>'총괄(수정금지)'!L41</f>
        <v>26750000</v>
      </c>
      <c r="N32" s="867">
        <f>'총괄(수정금지)'!M41</f>
        <v>-1100000</v>
      </c>
    </row>
    <row r="33" spans="1:14" ht="17.25">
      <c r="A33" s="425"/>
      <c r="B33" s="425"/>
      <c r="C33" s="425"/>
      <c r="D33" s="425"/>
      <c r="E33" s="425"/>
      <c r="F33" s="425"/>
      <c r="G33" s="425"/>
      <c r="H33" s="2562"/>
      <c r="I33" s="2562"/>
      <c r="J33" s="2733" t="s">
        <v>283</v>
      </c>
      <c r="K33" s="2578"/>
      <c r="L33" s="867">
        <f>'총괄(수정금지)'!K42</f>
        <v>16920000</v>
      </c>
      <c r="M33" s="867">
        <f>'총괄(수정금지)'!L42</f>
        <v>12795000</v>
      </c>
      <c r="N33" s="867">
        <f>'총괄(수정금지)'!M42</f>
        <v>-4125000</v>
      </c>
    </row>
    <row r="34" spans="1:14" ht="17.25">
      <c r="A34" s="425"/>
      <c r="B34" s="425"/>
      <c r="C34" s="425"/>
      <c r="D34" s="425"/>
      <c r="E34" s="425"/>
      <c r="F34" s="425"/>
      <c r="G34" s="425"/>
      <c r="H34" s="2562"/>
      <c r="I34" s="2562"/>
      <c r="J34" s="2733" t="s">
        <v>298</v>
      </c>
      <c r="K34" s="2578"/>
      <c r="L34" s="867">
        <f>'총괄(수정금지)'!K43</f>
        <v>518965000</v>
      </c>
      <c r="M34" s="867">
        <f>'총괄(수정금지)'!L43</f>
        <v>510336840</v>
      </c>
      <c r="N34" s="867">
        <f>'총괄(수정금지)'!M43</f>
        <v>-8628160</v>
      </c>
    </row>
    <row r="35" spans="1:14" ht="17.25">
      <c r="A35" s="425"/>
      <c r="B35" s="425"/>
      <c r="C35" s="425"/>
      <c r="D35" s="425"/>
      <c r="E35" s="425"/>
      <c r="F35" s="425"/>
      <c r="G35" s="425"/>
      <c r="H35" s="2562"/>
      <c r="I35" s="2562"/>
      <c r="J35" s="2733" t="s">
        <v>302</v>
      </c>
      <c r="K35" s="2578"/>
      <c r="L35" s="867">
        <f>'총괄(수정금지)'!K44</f>
        <v>10103000</v>
      </c>
      <c r="M35" s="867">
        <f>'총괄(수정금지)'!L44</f>
        <v>8847800</v>
      </c>
      <c r="N35" s="867">
        <f>'총괄(수정금지)'!M44</f>
        <v>-1255200</v>
      </c>
    </row>
    <row r="36" spans="1:14" ht="17.25">
      <c r="A36" s="425"/>
      <c r="B36" s="425"/>
      <c r="C36" s="425"/>
      <c r="D36" s="425"/>
      <c r="E36" s="425"/>
      <c r="F36" s="425"/>
      <c r="G36" s="425"/>
      <c r="H36" s="2562"/>
      <c r="I36" s="2562"/>
      <c r="J36" s="2733" t="s">
        <v>308</v>
      </c>
      <c r="K36" s="2578"/>
      <c r="L36" s="867">
        <f>'총괄(수정금지)'!K45</f>
        <v>4100000</v>
      </c>
      <c r="M36" s="867">
        <f>'총괄(수정금지)'!L45</f>
        <v>2600000</v>
      </c>
      <c r="N36" s="867">
        <f>'총괄(수정금지)'!M45</f>
        <v>-1500000</v>
      </c>
    </row>
    <row r="37" spans="1:14" ht="17.25">
      <c r="A37" s="425"/>
      <c r="B37" s="425"/>
      <c r="C37" s="425"/>
      <c r="D37" s="425"/>
      <c r="E37" s="425"/>
      <c r="F37" s="425"/>
      <c r="G37" s="425"/>
      <c r="H37" s="2562"/>
      <c r="I37" s="2562"/>
      <c r="J37" s="2733" t="s">
        <v>632</v>
      </c>
      <c r="K37" s="2578"/>
      <c r="L37" s="867">
        <f>'총괄(수정금지)'!K46</f>
        <v>1900000</v>
      </c>
      <c r="M37" s="867">
        <f>'총괄(수정금지)'!L46</f>
        <v>2400000</v>
      </c>
      <c r="N37" s="867">
        <f>'총괄(수정금지)'!M46</f>
        <v>500000</v>
      </c>
    </row>
    <row r="38" spans="1:14" ht="17.25">
      <c r="A38" s="425"/>
      <c r="B38" s="425"/>
      <c r="C38" s="425"/>
      <c r="D38" s="425"/>
      <c r="E38" s="425"/>
      <c r="F38" s="425"/>
      <c r="G38" s="425"/>
      <c r="H38" s="2562"/>
      <c r="I38" s="2562"/>
      <c r="J38" s="2733" t="s">
        <v>633</v>
      </c>
      <c r="K38" s="2578"/>
      <c r="L38" s="867">
        <f>'총괄(수정금지)'!K47</f>
        <v>71760000</v>
      </c>
      <c r="M38" s="867">
        <f>'총괄(수정금지)'!L47</f>
        <v>70060000</v>
      </c>
      <c r="N38" s="867">
        <f>'총괄(수정금지)'!M47</f>
        <v>-1700000</v>
      </c>
    </row>
    <row r="39" spans="1:14" ht="17.25">
      <c r="A39" s="425"/>
      <c r="B39" s="425"/>
      <c r="C39" s="425"/>
      <c r="D39" s="425"/>
      <c r="E39" s="425"/>
      <c r="F39" s="425"/>
      <c r="G39" s="425"/>
      <c r="H39" s="2562"/>
      <c r="I39" s="2562"/>
      <c r="J39" s="2733" t="s">
        <v>342</v>
      </c>
      <c r="K39" s="2578"/>
      <c r="L39" s="867">
        <f>'총괄(수정금지)'!K48</f>
        <v>17500000</v>
      </c>
      <c r="M39" s="867">
        <f>'총괄(수정금지)'!L48</f>
        <v>13200000</v>
      </c>
      <c r="N39" s="867">
        <f>'총괄(수정금지)'!M48</f>
        <v>-4300000</v>
      </c>
    </row>
    <row r="40" spans="1:14" ht="17.25">
      <c r="A40" s="425"/>
      <c r="B40" s="425"/>
      <c r="C40" s="425"/>
      <c r="D40" s="425"/>
      <c r="E40" s="425"/>
      <c r="F40" s="425"/>
      <c r="G40" s="425"/>
      <c r="H40" s="2562"/>
      <c r="I40" s="2562"/>
      <c r="J40" s="2733" t="s">
        <v>635</v>
      </c>
      <c r="K40" s="2578"/>
      <c r="L40" s="867">
        <f>'총괄(수정금지)'!K49</f>
        <v>47049000</v>
      </c>
      <c r="M40" s="867">
        <f>'총괄(수정금지)'!L49</f>
        <v>47049000</v>
      </c>
      <c r="N40" s="867">
        <f>'총괄(수정금지)'!M49</f>
        <v>0</v>
      </c>
    </row>
    <row r="41" spans="1:14" ht="17.25">
      <c r="A41" s="425"/>
      <c r="B41" s="425"/>
      <c r="C41" s="425"/>
      <c r="D41" s="425"/>
      <c r="E41" s="425"/>
      <c r="F41" s="425"/>
      <c r="G41" s="425"/>
      <c r="H41" s="2562"/>
      <c r="I41" s="2562"/>
      <c r="J41" s="2733" t="s">
        <v>636</v>
      </c>
      <c r="K41" s="2578"/>
      <c r="L41" s="867">
        <f>'총괄(수정금지)'!K50</f>
        <v>35100000</v>
      </c>
      <c r="M41" s="867">
        <f>'총괄(수정금지)'!L50</f>
        <v>35100000</v>
      </c>
      <c r="N41" s="867">
        <f>'총괄(수정금지)'!M50</f>
        <v>0</v>
      </c>
    </row>
    <row r="42" spans="1:14" ht="17.25">
      <c r="A42" s="425"/>
      <c r="B42" s="425"/>
      <c r="C42" s="425"/>
      <c r="D42" s="425"/>
      <c r="E42" s="425"/>
      <c r="F42" s="425"/>
      <c r="G42" s="425"/>
      <c r="H42" s="2562"/>
      <c r="I42" s="2562"/>
      <c r="J42" s="2733" t="s">
        <v>637</v>
      </c>
      <c r="K42" s="2578"/>
      <c r="L42" s="867">
        <f>'총괄(수정금지)'!K51</f>
        <v>122156490</v>
      </c>
      <c r="M42" s="867">
        <f>'총괄(수정금지)'!L51</f>
        <v>122156490</v>
      </c>
      <c r="N42" s="867">
        <f>'총괄(수정금지)'!M51</f>
        <v>0</v>
      </c>
    </row>
    <row r="43" spans="1:14" ht="17.25">
      <c r="A43" s="425"/>
      <c r="B43" s="425"/>
      <c r="C43" s="425"/>
      <c r="D43" s="425"/>
      <c r="E43" s="425"/>
      <c r="F43" s="425"/>
      <c r="G43" s="425"/>
      <c r="H43" s="2562"/>
      <c r="I43" s="2562"/>
      <c r="J43" s="2733" t="s">
        <v>639</v>
      </c>
      <c r="K43" s="2578"/>
      <c r="L43" s="867">
        <f>'총괄(수정금지)'!K52</f>
        <v>44285060</v>
      </c>
      <c r="M43" s="867">
        <f>'총괄(수정금지)'!L52</f>
        <v>44285060</v>
      </c>
      <c r="N43" s="867">
        <f>'총괄(수정금지)'!M52</f>
        <v>0</v>
      </c>
    </row>
    <row r="44" spans="1:14" ht="17.25">
      <c r="A44" s="425"/>
      <c r="B44" s="425"/>
      <c r="C44" s="425"/>
      <c r="D44" s="425"/>
      <c r="E44" s="425"/>
      <c r="F44" s="425"/>
      <c r="G44" s="425"/>
      <c r="H44" s="2562"/>
      <c r="I44" s="2562"/>
      <c r="J44" s="2733" t="s">
        <v>640</v>
      </c>
      <c r="K44" s="2578"/>
      <c r="L44" s="867">
        <f>'총괄(수정금지)'!K53</f>
        <v>45400000</v>
      </c>
      <c r="M44" s="867">
        <f>'총괄(수정금지)'!L53</f>
        <v>45400000</v>
      </c>
      <c r="N44" s="867">
        <f>'총괄(수정금지)'!M53</f>
        <v>0</v>
      </c>
    </row>
    <row r="45" spans="1:14" ht="17.25">
      <c r="A45" s="425"/>
      <c r="B45" s="425"/>
      <c r="C45" s="425"/>
      <c r="D45" s="425"/>
      <c r="E45" s="425"/>
      <c r="F45" s="425"/>
      <c r="G45" s="425"/>
      <c r="H45" s="2562"/>
      <c r="I45" s="2562"/>
      <c r="J45" s="2733" t="s">
        <v>641</v>
      </c>
      <c r="K45" s="2578"/>
      <c r="L45" s="867">
        <f>'총괄(수정금지)'!K54</f>
        <v>35100000</v>
      </c>
      <c r="M45" s="867">
        <f>'총괄(수정금지)'!L54</f>
        <v>35100000</v>
      </c>
      <c r="N45" s="867">
        <f>'총괄(수정금지)'!M54</f>
        <v>0</v>
      </c>
    </row>
    <row r="46" spans="1:14" ht="17.25">
      <c r="A46" s="425"/>
      <c r="B46" s="425"/>
      <c r="C46" s="425"/>
      <c r="D46" s="425"/>
      <c r="E46" s="425"/>
      <c r="F46" s="425"/>
      <c r="G46" s="425"/>
      <c r="H46" s="2562"/>
      <c r="I46" s="2559"/>
      <c r="J46" s="2733" t="s">
        <v>642</v>
      </c>
      <c r="K46" s="2578"/>
      <c r="L46" s="867">
        <f>'총괄(수정금지)'!K55</f>
        <v>0</v>
      </c>
      <c r="M46" s="867">
        <f>'총괄(수정금지)'!L55</f>
        <v>0</v>
      </c>
      <c r="N46" s="867">
        <f>'총괄(수정금지)'!M55</f>
        <v>0</v>
      </c>
    </row>
    <row r="47" spans="1:14" ht="17.25">
      <c r="A47" s="425"/>
      <c r="B47" s="425"/>
      <c r="C47" s="425"/>
      <c r="D47" s="425"/>
      <c r="E47" s="425"/>
      <c r="F47" s="425"/>
      <c r="G47" s="425"/>
      <c r="H47" s="2559"/>
      <c r="I47" s="2736" t="s">
        <v>55</v>
      </c>
      <c r="J47" s="2577"/>
      <c r="K47" s="2578"/>
      <c r="L47" s="882">
        <f t="shared" ref="L47:N47" si="12">SUM(L30:L46)</f>
        <v>1006888550</v>
      </c>
      <c r="M47" s="882">
        <f t="shared" si="12"/>
        <v>984800190</v>
      </c>
      <c r="N47" s="882">
        <f t="shared" si="12"/>
        <v>-22088360</v>
      </c>
    </row>
    <row r="48" spans="1:14" ht="17.25">
      <c r="A48" s="425"/>
      <c r="B48" s="425"/>
      <c r="C48" s="425"/>
      <c r="D48" s="425"/>
      <c r="E48" s="425"/>
      <c r="F48" s="425"/>
      <c r="G48" s="425"/>
      <c r="H48" s="2731" t="s">
        <v>440</v>
      </c>
      <c r="I48" s="2733" t="s">
        <v>440</v>
      </c>
      <c r="J48" s="2578"/>
      <c r="K48" s="771" t="s">
        <v>440</v>
      </c>
      <c r="L48" s="883">
        <f>'총괄(수정금지)'!K59</f>
        <v>200000</v>
      </c>
      <c r="M48" s="883">
        <f>'총괄(수정금지)'!L59</f>
        <v>200000</v>
      </c>
      <c r="N48" s="883">
        <f>'총괄(수정금지)'!M59</f>
        <v>0</v>
      </c>
    </row>
    <row r="49" spans="1:14" ht="17.25">
      <c r="A49" s="425"/>
      <c r="B49" s="425"/>
      <c r="C49" s="425"/>
      <c r="D49" s="425"/>
      <c r="E49" s="425"/>
      <c r="F49" s="425"/>
      <c r="G49" s="425"/>
      <c r="H49" s="2559"/>
      <c r="I49" s="2736" t="s">
        <v>55</v>
      </c>
      <c r="J49" s="2577"/>
      <c r="K49" s="2578"/>
      <c r="L49" s="882">
        <f t="shared" ref="L49:N49" si="13">SUM(L48)</f>
        <v>200000</v>
      </c>
      <c r="M49" s="882">
        <f t="shared" si="13"/>
        <v>200000</v>
      </c>
      <c r="N49" s="882">
        <f t="shared" si="13"/>
        <v>0</v>
      </c>
    </row>
    <row r="50" spans="1:14" ht="17.25">
      <c r="A50" s="425"/>
      <c r="B50" s="425"/>
      <c r="C50" s="425"/>
      <c r="D50" s="425"/>
      <c r="E50" s="425"/>
      <c r="F50" s="425"/>
      <c r="G50" s="425"/>
      <c r="H50" s="2731" t="s">
        <v>645</v>
      </c>
      <c r="I50" s="2735" t="s">
        <v>646</v>
      </c>
      <c r="J50" s="2600"/>
      <c r="K50" s="771" t="s">
        <v>495</v>
      </c>
      <c r="L50" s="867">
        <f>'총괄(수정금지)'!K64</f>
        <v>3000000</v>
      </c>
      <c r="M50" s="867">
        <f>'총괄(수정금지)'!L64</f>
        <v>3000000</v>
      </c>
      <c r="N50" s="867">
        <f>'총괄(수정금지)'!M64</f>
        <v>0</v>
      </c>
    </row>
    <row r="51" spans="1:14" ht="17.25">
      <c r="A51" s="425"/>
      <c r="B51" s="425"/>
      <c r="C51" s="425"/>
      <c r="D51" s="425"/>
      <c r="E51" s="425"/>
      <c r="F51" s="425"/>
      <c r="G51" s="425"/>
      <c r="H51" s="2562"/>
      <c r="I51" s="2575"/>
      <c r="J51" s="2569"/>
      <c r="K51" s="771" t="s">
        <v>505</v>
      </c>
      <c r="L51" s="867">
        <f>'총괄(수정금지)'!K66</f>
        <v>7800000</v>
      </c>
      <c r="M51" s="867">
        <f>'총괄(수정금지)'!L66</f>
        <v>7800000</v>
      </c>
      <c r="N51" s="867">
        <f>'총괄(수정금지)'!M66</f>
        <v>0</v>
      </c>
    </row>
    <row r="52" spans="1:14" ht="17.25">
      <c r="A52" s="425"/>
      <c r="B52" s="425"/>
      <c r="C52" s="425"/>
      <c r="D52" s="425"/>
      <c r="E52" s="425"/>
      <c r="F52" s="425"/>
      <c r="G52" s="425"/>
      <c r="H52" s="2559"/>
      <c r="I52" s="2736" t="s">
        <v>55</v>
      </c>
      <c r="J52" s="2577"/>
      <c r="K52" s="2578"/>
      <c r="L52" s="882">
        <f t="shared" ref="L52:N52" si="14">SUM(L50:L51)</f>
        <v>10800000</v>
      </c>
      <c r="M52" s="882">
        <f t="shared" si="14"/>
        <v>10800000</v>
      </c>
      <c r="N52" s="882">
        <f t="shared" si="14"/>
        <v>0</v>
      </c>
    </row>
    <row r="53" spans="1:14" ht="17.25">
      <c r="A53" s="425"/>
      <c r="B53" s="425"/>
      <c r="C53" s="425"/>
      <c r="D53" s="425"/>
      <c r="E53" s="425"/>
      <c r="F53" s="425"/>
      <c r="G53" s="425"/>
      <c r="H53" s="2737" t="s">
        <v>648</v>
      </c>
      <c r="I53" s="2577"/>
      <c r="J53" s="2577"/>
      <c r="K53" s="2578"/>
      <c r="L53" s="886">
        <f t="shared" ref="L53:N53" si="15">SUM(L52,L49,L47,L26,L22)</f>
        <v>1831214498</v>
      </c>
      <c r="M53" s="886">
        <f t="shared" si="15"/>
        <v>1790788608</v>
      </c>
      <c r="N53" s="886">
        <f t="shared" si="15"/>
        <v>-40425890</v>
      </c>
    </row>
    <row r="54" spans="1:14">
      <c r="A54" s="425"/>
      <c r="B54" s="425"/>
      <c r="C54" s="425"/>
      <c r="D54" s="425"/>
      <c r="E54" s="425"/>
      <c r="F54" s="425"/>
      <c r="G54" s="425"/>
      <c r="H54" s="425"/>
      <c r="I54" s="425"/>
      <c r="J54" s="425"/>
      <c r="K54" s="425"/>
      <c r="L54" s="425"/>
      <c r="M54" s="425"/>
      <c r="N54" s="425"/>
    </row>
    <row r="55" spans="1:14">
      <c r="A55" s="425"/>
      <c r="B55" s="425"/>
      <c r="C55" s="425"/>
      <c r="D55" s="425"/>
      <c r="E55" s="425"/>
      <c r="F55" s="425"/>
      <c r="G55" s="425"/>
      <c r="H55" s="425"/>
      <c r="I55" s="425"/>
      <c r="J55" s="425"/>
      <c r="K55" s="425"/>
      <c r="L55" s="855">
        <f>'총괄(수정금지)'!K7-L53</f>
        <v>0</v>
      </c>
      <c r="M55" s="855">
        <f>'총괄(수정금지)'!L7-M53</f>
        <v>0</v>
      </c>
      <c r="N55" s="855">
        <f>'총괄(수정금지)'!M7-N53</f>
        <v>0</v>
      </c>
    </row>
    <row r="56" spans="1:14">
      <c r="A56" s="425"/>
      <c r="B56" s="425"/>
      <c r="C56" s="425"/>
      <c r="D56" s="425"/>
      <c r="E56" s="425"/>
      <c r="F56" s="425"/>
      <c r="G56" s="425"/>
      <c r="H56" s="425"/>
      <c r="I56" s="425"/>
      <c r="J56" s="425"/>
      <c r="K56" s="425"/>
      <c r="L56" s="425"/>
      <c r="M56" s="425"/>
      <c r="N56" s="425"/>
    </row>
    <row r="57" spans="1:14">
      <c r="A57" s="425"/>
      <c r="B57" s="425"/>
      <c r="C57" s="425"/>
      <c r="D57" s="425"/>
      <c r="E57" s="425"/>
      <c r="F57" s="425"/>
      <c r="G57" s="425"/>
      <c r="H57" s="425"/>
      <c r="I57" s="425"/>
      <c r="J57" s="425"/>
      <c r="K57" s="425"/>
      <c r="L57" s="660">
        <f t="shared" ref="L57:N57" si="16">SUM(D26-L53)</f>
        <v>0</v>
      </c>
      <c r="M57" s="660">
        <f t="shared" si="16"/>
        <v>0</v>
      </c>
      <c r="N57" s="660">
        <f t="shared" si="16"/>
        <v>0</v>
      </c>
    </row>
    <row r="58" spans="1:14">
      <c r="A58" s="425"/>
      <c r="B58" s="425"/>
      <c r="C58" s="425"/>
      <c r="D58" s="425"/>
      <c r="E58" s="425"/>
      <c r="F58" s="425"/>
      <c r="G58" s="425"/>
      <c r="H58" s="425"/>
      <c r="I58" s="425"/>
      <c r="J58" s="425"/>
      <c r="K58" s="425"/>
      <c r="L58" s="425"/>
      <c r="M58" s="425"/>
      <c r="N58" s="425"/>
    </row>
    <row r="59" spans="1:14">
      <c r="A59" s="425"/>
      <c r="B59" s="425"/>
      <c r="C59" s="425"/>
      <c r="D59" s="425"/>
      <c r="E59" s="425"/>
      <c r="F59" s="425"/>
      <c r="G59" s="425"/>
      <c r="H59" s="425"/>
      <c r="I59" s="425"/>
      <c r="J59" s="425"/>
      <c r="K59" s="425"/>
      <c r="L59" s="425"/>
      <c r="M59" s="425"/>
      <c r="N59" s="425"/>
    </row>
    <row r="60" spans="1:14">
      <c r="A60" s="425"/>
      <c r="B60" s="425"/>
      <c r="C60" s="425"/>
      <c r="D60" s="425"/>
      <c r="E60" s="425"/>
      <c r="F60" s="425"/>
      <c r="G60" s="425"/>
      <c r="H60" s="425"/>
      <c r="I60" s="425"/>
      <c r="J60" s="425"/>
      <c r="K60" s="425"/>
      <c r="L60" s="425"/>
      <c r="M60" s="425"/>
      <c r="N60" s="425"/>
    </row>
    <row r="61" spans="1:14">
      <c r="A61" s="425"/>
      <c r="B61" s="425"/>
      <c r="C61" s="425"/>
      <c r="D61" s="425"/>
      <c r="E61" s="425"/>
      <c r="F61" s="425"/>
      <c r="G61" s="425"/>
      <c r="H61" s="425"/>
      <c r="I61" s="425"/>
      <c r="J61" s="425"/>
      <c r="K61" s="425"/>
      <c r="L61" s="425"/>
      <c r="M61" s="425"/>
      <c r="N61" s="425"/>
    </row>
    <row r="62" spans="1:14">
      <c r="A62" s="425"/>
      <c r="B62" s="425"/>
      <c r="C62" s="425"/>
      <c r="D62" s="425"/>
      <c r="E62" s="425"/>
      <c r="F62" s="425"/>
      <c r="G62" s="425"/>
      <c r="H62" s="425"/>
      <c r="I62" s="425"/>
      <c r="J62" s="425"/>
      <c r="K62" s="425"/>
      <c r="L62" s="425"/>
      <c r="M62" s="425"/>
      <c r="N62" s="425"/>
    </row>
    <row r="63" spans="1:14">
      <c r="A63" s="425"/>
      <c r="B63" s="425"/>
      <c r="C63" s="425"/>
      <c r="D63" s="425"/>
      <c r="E63" s="425"/>
      <c r="F63" s="425"/>
      <c r="G63" s="425"/>
      <c r="H63" s="425"/>
      <c r="I63" s="425"/>
      <c r="J63" s="425"/>
      <c r="K63" s="425"/>
      <c r="L63" s="425"/>
      <c r="M63" s="425"/>
      <c r="N63" s="425"/>
    </row>
    <row r="64" spans="1:14">
      <c r="A64" s="425"/>
      <c r="B64" s="425"/>
      <c r="C64" s="425"/>
      <c r="D64" s="425"/>
      <c r="E64" s="425"/>
      <c r="F64" s="425"/>
      <c r="G64" s="425"/>
      <c r="H64" s="425"/>
      <c r="I64" s="425"/>
      <c r="J64" s="425"/>
      <c r="K64" s="425"/>
      <c r="L64" s="425"/>
      <c r="M64" s="425"/>
      <c r="N64" s="425"/>
    </row>
    <row r="65" spans="1:14">
      <c r="A65" s="425"/>
      <c r="B65" s="425"/>
      <c r="C65" s="425"/>
      <c r="D65" s="425"/>
      <c r="E65" s="425"/>
      <c r="F65" s="425"/>
      <c r="G65" s="425"/>
      <c r="H65" s="425"/>
      <c r="I65" s="425"/>
      <c r="J65" s="425"/>
      <c r="K65" s="425"/>
      <c r="L65" s="425"/>
      <c r="M65" s="425"/>
      <c r="N65" s="425"/>
    </row>
    <row r="66" spans="1:14">
      <c r="A66" s="425"/>
      <c r="B66" s="425"/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  <c r="N66" s="425"/>
    </row>
    <row r="67" spans="1:14">
      <c r="A67" s="425"/>
      <c r="B67" s="425"/>
      <c r="C67" s="425"/>
      <c r="D67" s="425"/>
      <c r="E67" s="425"/>
      <c r="F67" s="425"/>
      <c r="G67" s="425"/>
      <c r="H67" s="425"/>
      <c r="I67" s="425"/>
      <c r="J67" s="425"/>
      <c r="K67" s="425"/>
      <c r="L67" s="425"/>
      <c r="M67" s="425"/>
      <c r="N67" s="425"/>
    </row>
    <row r="68" spans="1:14">
      <c r="A68" s="425"/>
      <c r="B68" s="425"/>
      <c r="C68" s="425"/>
      <c r="D68" s="425"/>
      <c r="E68" s="425"/>
      <c r="F68" s="425"/>
      <c r="G68" s="425"/>
      <c r="H68" s="425"/>
      <c r="I68" s="425"/>
      <c r="J68" s="425"/>
      <c r="K68" s="425"/>
      <c r="L68" s="425"/>
      <c r="M68" s="425"/>
      <c r="N68" s="425"/>
    </row>
    <row r="69" spans="1:14">
      <c r="A69" s="425"/>
      <c r="B69" s="425"/>
      <c r="C69" s="425"/>
      <c r="D69" s="425"/>
      <c r="E69" s="425"/>
      <c r="F69" s="425"/>
      <c r="G69" s="425"/>
      <c r="H69" s="425"/>
      <c r="I69" s="425"/>
      <c r="J69" s="425"/>
      <c r="K69" s="425"/>
      <c r="L69" s="425"/>
      <c r="M69" s="425"/>
      <c r="N69" s="425"/>
    </row>
    <row r="70" spans="1:14">
      <c r="A70" s="425"/>
      <c r="B70" s="425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  <c r="N70" s="425"/>
    </row>
    <row r="71" spans="1:14">
      <c r="A71" s="425"/>
      <c r="B71" s="425"/>
      <c r="C71" s="425"/>
      <c r="D71" s="425"/>
      <c r="E71" s="425"/>
      <c r="F71" s="425"/>
      <c r="G71" s="425"/>
      <c r="H71" s="425"/>
      <c r="I71" s="425"/>
      <c r="J71" s="425"/>
      <c r="K71" s="425"/>
      <c r="L71" s="425"/>
      <c r="M71" s="425"/>
      <c r="N71" s="425"/>
    </row>
    <row r="72" spans="1:14">
      <c r="A72" s="425"/>
      <c r="B72" s="425"/>
      <c r="C72" s="425"/>
      <c r="D72" s="425"/>
      <c r="E72" s="425"/>
      <c r="F72" s="425"/>
      <c r="G72" s="425"/>
      <c r="H72" s="425"/>
      <c r="I72" s="425"/>
      <c r="J72" s="425"/>
      <c r="K72" s="425"/>
      <c r="L72" s="425"/>
      <c r="M72" s="425"/>
      <c r="N72" s="425"/>
    </row>
    <row r="73" spans="1:14">
      <c r="A73" s="425"/>
      <c r="B73" s="425"/>
      <c r="C73" s="425"/>
      <c r="D73" s="425"/>
      <c r="E73" s="425"/>
      <c r="F73" s="425"/>
      <c r="G73" s="425"/>
      <c r="H73" s="425"/>
      <c r="I73" s="425"/>
      <c r="J73" s="425"/>
      <c r="K73" s="425"/>
      <c r="L73" s="425"/>
      <c r="M73" s="425"/>
      <c r="N73" s="425"/>
    </row>
    <row r="74" spans="1:14">
      <c r="A74" s="425"/>
      <c r="B74" s="425"/>
      <c r="C74" s="425"/>
      <c r="D74" s="425"/>
      <c r="E74" s="425"/>
      <c r="F74" s="425"/>
      <c r="G74" s="425"/>
      <c r="H74" s="425"/>
      <c r="I74" s="425"/>
      <c r="J74" s="425"/>
      <c r="K74" s="425"/>
      <c r="L74" s="425"/>
      <c r="M74" s="425"/>
      <c r="N74" s="425"/>
    </row>
    <row r="75" spans="1:14">
      <c r="A75" s="425"/>
      <c r="B75" s="425"/>
      <c r="C75" s="425"/>
      <c r="D75" s="425"/>
      <c r="E75" s="425"/>
      <c r="F75" s="425"/>
      <c r="G75" s="425"/>
      <c r="H75" s="425"/>
      <c r="I75" s="425"/>
      <c r="J75" s="425"/>
      <c r="K75" s="425"/>
      <c r="L75" s="425"/>
      <c r="M75" s="425"/>
      <c r="N75" s="425"/>
    </row>
    <row r="76" spans="1:14">
      <c r="A76" s="425"/>
      <c r="B76" s="425"/>
      <c r="C76" s="425"/>
      <c r="D76" s="425"/>
      <c r="E76" s="425"/>
      <c r="F76" s="425"/>
      <c r="G76" s="425"/>
      <c r="H76" s="425"/>
      <c r="I76" s="425"/>
      <c r="J76" s="425"/>
      <c r="K76" s="425"/>
      <c r="L76" s="425"/>
      <c r="M76" s="425"/>
      <c r="N76" s="425"/>
    </row>
    <row r="77" spans="1:14">
      <c r="A77" s="425"/>
      <c r="B77" s="425"/>
      <c r="C77" s="425"/>
      <c r="D77" s="425"/>
      <c r="E77" s="425"/>
      <c r="F77" s="425"/>
      <c r="G77" s="425"/>
      <c r="H77" s="425"/>
      <c r="I77" s="425"/>
      <c r="J77" s="425"/>
      <c r="K77" s="425"/>
      <c r="L77" s="425"/>
      <c r="M77" s="425"/>
      <c r="N77" s="425"/>
    </row>
    <row r="78" spans="1:14">
      <c r="A78" s="425"/>
      <c r="B78" s="425"/>
      <c r="C78" s="425"/>
      <c r="D78" s="425"/>
      <c r="E78" s="425"/>
      <c r="F78" s="425"/>
      <c r="G78" s="425"/>
      <c r="H78" s="425"/>
      <c r="I78" s="425"/>
      <c r="J78" s="425"/>
      <c r="K78" s="425"/>
      <c r="L78" s="425"/>
      <c r="M78" s="425"/>
      <c r="N78" s="425"/>
    </row>
    <row r="79" spans="1:14">
      <c r="A79" s="425"/>
      <c r="B79" s="425"/>
      <c r="C79" s="425"/>
      <c r="D79" s="425"/>
      <c r="E79" s="425"/>
      <c r="F79" s="425"/>
      <c r="G79" s="425"/>
      <c r="H79" s="425"/>
      <c r="I79" s="425"/>
      <c r="J79" s="425"/>
      <c r="K79" s="425"/>
      <c r="L79" s="425"/>
      <c r="M79" s="425"/>
      <c r="N79" s="425"/>
    </row>
    <row r="80" spans="1:14">
      <c r="A80" s="425"/>
      <c r="B80" s="425"/>
      <c r="C80" s="425"/>
      <c r="D80" s="425"/>
      <c r="E80" s="425"/>
      <c r="F80" s="425"/>
      <c r="G80" s="425"/>
      <c r="H80" s="425"/>
      <c r="I80" s="425"/>
      <c r="J80" s="425"/>
      <c r="K80" s="425"/>
      <c r="L80" s="425"/>
      <c r="M80" s="425"/>
      <c r="N80" s="425"/>
    </row>
    <row r="81" spans="1:14">
      <c r="A81" s="425"/>
      <c r="B81" s="425"/>
      <c r="C81" s="425"/>
      <c r="D81" s="425"/>
      <c r="E81" s="425"/>
      <c r="F81" s="425"/>
      <c r="G81" s="425"/>
      <c r="H81" s="425"/>
      <c r="I81" s="425"/>
      <c r="J81" s="425"/>
      <c r="K81" s="425"/>
      <c r="L81" s="425"/>
      <c r="M81" s="425"/>
      <c r="N81" s="425"/>
    </row>
    <row r="82" spans="1:14">
      <c r="A82" s="425"/>
      <c r="B82" s="425"/>
      <c r="C82" s="425"/>
      <c r="D82" s="425"/>
      <c r="E82" s="425"/>
      <c r="F82" s="425"/>
      <c r="G82" s="425"/>
      <c r="H82" s="425"/>
      <c r="I82" s="425"/>
      <c r="J82" s="425"/>
      <c r="K82" s="425"/>
      <c r="L82" s="425"/>
      <c r="M82" s="425"/>
      <c r="N82" s="425"/>
    </row>
    <row r="83" spans="1:14">
      <c r="A83" s="425"/>
      <c r="B83" s="425"/>
      <c r="C83" s="425"/>
      <c r="D83" s="425"/>
      <c r="E83" s="425"/>
      <c r="F83" s="425"/>
      <c r="G83" s="425"/>
      <c r="H83" s="425"/>
      <c r="I83" s="425"/>
      <c r="J83" s="425"/>
      <c r="K83" s="425"/>
      <c r="L83" s="425"/>
      <c r="M83" s="425"/>
      <c r="N83" s="425"/>
    </row>
    <row r="84" spans="1:14">
      <c r="A84" s="425"/>
      <c r="B84" s="425"/>
      <c r="C84" s="425"/>
      <c r="D84" s="425"/>
      <c r="E84" s="425"/>
      <c r="F84" s="425"/>
      <c r="G84" s="425"/>
      <c r="H84" s="425"/>
      <c r="I84" s="425"/>
      <c r="J84" s="425"/>
      <c r="K84" s="425"/>
      <c r="L84" s="425"/>
      <c r="M84" s="425"/>
      <c r="N84" s="425"/>
    </row>
    <row r="85" spans="1:14">
      <c r="A85" s="425"/>
      <c r="B85" s="425"/>
      <c r="C85" s="425"/>
      <c r="D85" s="425"/>
      <c r="E85" s="425"/>
      <c r="F85" s="425"/>
      <c r="G85" s="425"/>
      <c r="H85" s="425"/>
      <c r="I85" s="425"/>
      <c r="J85" s="425"/>
      <c r="K85" s="425"/>
      <c r="L85" s="425"/>
      <c r="M85" s="425"/>
      <c r="N85" s="425"/>
    </row>
    <row r="86" spans="1:14">
      <c r="A86" s="425"/>
      <c r="B86" s="425"/>
      <c r="C86" s="425"/>
      <c r="D86" s="425"/>
      <c r="E86" s="425"/>
      <c r="F86" s="425"/>
      <c r="G86" s="425"/>
      <c r="H86" s="425"/>
      <c r="I86" s="425"/>
      <c r="J86" s="425"/>
      <c r="K86" s="425"/>
      <c r="L86" s="425"/>
      <c r="M86" s="425"/>
      <c r="N86" s="425"/>
    </row>
    <row r="87" spans="1:14">
      <c r="A87" s="425"/>
      <c r="B87" s="425"/>
      <c r="C87" s="425"/>
      <c r="D87" s="425"/>
      <c r="E87" s="425"/>
      <c r="F87" s="425"/>
      <c r="G87" s="425"/>
      <c r="H87" s="425"/>
      <c r="I87" s="425"/>
      <c r="J87" s="425"/>
      <c r="K87" s="425"/>
      <c r="L87" s="425"/>
      <c r="M87" s="425"/>
      <c r="N87" s="425"/>
    </row>
    <row r="88" spans="1:14">
      <c r="A88" s="425"/>
      <c r="B88" s="425"/>
      <c r="C88" s="425"/>
      <c r="D88" s="425"/>
      <c r="E88" s="425"/>
      <c r="F88" s="425"/>
      <c r="G88" s="425"/>
      <c r="H88" s="425"/>
      <c r="I88" s="425"/>
      <c r="J88" s="425"/>
      <c r="K88" s="425"/>
      <c r="L88" s="425"/>
      <c r="M88" s="425"/>
      <c r="N88" s="425"/>
    </row>
    <row r="89" spans="1:14">
      <c r="A89" s="425"/>
      <c r="B89" s="425"/>
      <c r="C89" s="425"/>
      <c r="D89" s="425"/>
      <c r="E89" s="425"/>
      <c r="F89" s="425"/>
      <c r="G89" s="425"/>
      <c r="H89" s="425"/>
      <c r="I89" s="425"/>
      <c r="J89" s="425"/>
      <c r="K89" s="425"/>
      <c r="L89" s="425"/>
      <c r="M89" s="425"/>
      <c r="N89" s="425"/>
    </row>
    <row r="90" spans="1:14">
      <c r="A90" s="425"/>
      <c r="B90" s="425"/>
      <c r="C90" s="425"/>
      <c r="D90" s="425"/>
      <c r="E90" s="425"/>
      <c r="F90" s="425"/>
      <c r="G90" s="425"/>
      <c r="H90" s="425"/>
      <c r="I90" s="425"/>
      <c r="J90" s="425"/>
      <c r="K90" s="425"/>
      <c r="L90" s="425"/>
      <c r="M90" s="425"/>
      <c r="N90" s="425"/>
    </row>
    <row r="91" spans="1:14">
      <c r="A91" s="425"/>
      <c r="B91" s="425"/>
      <c r="C91" s="425"/>
      <c r="D91" s="425"/>
      <c r="E91" s="425"/>
      <c r="F91" s="425"/>
      <c r="G91" s="425"/>
      <c r="H91" s="425"/>
      <c r="I91" s="425"/>
      <c r="J91" s="425"/>
      <c r="K91" s="425"/>
      <c r="L91" s="425"/>
      <c r="M91" s="425"/>
      <c r="N91" s="425"/>
    </row>
    <row r="92" spans="1:14">
      <c r="A92" s="425"/>
      <c r="B92" s="425"/>
      <c r="C92" s="425"/>
      <c r="D92" s="425"/>
      <c r="E92" s="425"/>
      <c r="F92" s="425"/>
      <c r="G92" s="425"/>
      <c r="H92" s="425"/>
      <c r="I92" s="425"/>
      <c r="J92" s="425"/>
      <c r="K92" s="425"/>
      <c r="L92" s="425"/>
      <c r="M92" s="425"/>
      <c r="N92" s="425"/>
    </row>
    <row r="93" spans="1:14">
      <c r="A93" s="425"/>
      <c r="B93" s="425"/>
      <c r="C93" s="425"/>
      <c r="D93" s="425"/>
      <c r="E93" s="425"/>
      <c r="F93" s="425"/>
      <c r="G93" s="425"/>
      <c r="H93" s="425"/>
      <c r="I93" s="425"/>
      <c r="J93" s="425"/>
      <c r="K93" s="425"/>
      <c r="L93" s="425"/>
      <c r="M93" s="425"/>
      <c r="N93" s="425"/>
    </row>
    <row r="94" spans="1:14">
      <c r="A94" s="425"/>
      <c r="B94" s="425"/>
      <c r="C94" s="425"/>
      <c r="D94" s="425"/>
      <c r="E94" s="425"/>
      <c r="F94" s="425"/>
      <c r="G94" s="425"/>
      <c r="H94" s="425"/>
      <c r="I94" s="425"/>
      <c r="J94" s="425"/>
      <c r="K94" s="425"/>
      <c r="L94" s="425"/>
      <c r="M94" s="425"/>
      <c r="N94" s="425"/>
    </row>
    <row r="95" spans="1:14">
      <c r="A95" s="425"/>
      <c r="B95" s="425"/>
      <c r="C95" s="425"/>
      <c r="D95" s="425"/>
      <c r="E95" s="425"/>
      <c r="F95" s="425"/>
      <c r="G95" s="425"/>
      <c r="H95" s="425"/>
      <c r="I95" s="425"/>
      <c r="J95" s="425"/>
      <c r="K95" s="425"/>
      <c r="L95" s="425"/>
      <c r="M95" s="425"/>
      <c r="N95" s="425"/>
    </row>
    <row r="96" spans="1:14">
      <c r="A96" s="425"/>
      <c r="B96" s="425"/>
      <c r="C96" s="425"/>
      <c r="D96" s="425"/>
      <c r="E96" s="425"/>
      <c r="F96" s="425"/>
      <c r="G96" s="425"/>
      <c r="H96" s="425"/>
      <c r="I96" s="425"/>
      <c r="J96" s="425"/>
      <c r="K96" s="425"/>
      <c r="L96" s="425"/>
      <c r="M96" s="425"/>
      <c r="N96" s="425"/>
    </row>
    <row r="97" spans="1:14">
      <c r="A97" s="425"/>
      <c r="B97" s="425"/>
      <c r="C97" s="425"/>
      <c r="D97" s="425"/>
      <c r="E97" s="425"/>
      <c r="F97" s="425"/>
      <c r="G97" s="425"/>
      <c r="H97" s="425"/>
      <c r="I97" s="425"/>
      <c r="J97" s="425"/>
      <c r="K97" s="425"/>
      <c r="L97" s="425"/>
      <c r="M97" s="425"/>
      <c r="N97" s="425"/>
    </row>
    <row r="98" spans="1:14">
      <c r="A98" s="425"/>
      <c r="B98" s="425"/>
      <c r="C98" s="425"/>
      <c r="D98" s="425"/>
      <c r="E98" s="425"/>
      <c r="F98" s="425"/>
      <c r="G98" s="425"/>
      <c r="H98" s="425"/>
      <c r="I98" s="425"/>
      <c r="J98" s="425"/>
      <c r="K98" s="425"/>
      <c r="L98" s="425"/>
      <c r="M98" s="425"/>
      <c r="N98" s="425"/>
    </row>
    <row r="99" spans="1:14">
      <c r="A99" s="425"/>
      <c r="B99" s="425"/>
      <c r="C99" s="425"/>
      <c r="D99" s="425"/>
      <c r="E99" s="425"/>
      <c r="F99" s="425"/>
      <c r="G99" s="425"/>
      <c r="H99" s="425"/>
      <c r="I99" s="425"/>
      <c r="J99" s="425"/>
      <c r="K99" s="425"/>
      <c r="L99" s="425"/>
      <c r="M99" s="425"/>
      <c r="N99" s="425"/>
    </row>
    <row r="100" spans="1:14">
      <c r="A100" s="425"/>
      <c r="B100" s="425"/>
      <c r="C100" s="425"/>
      <c r="D100" s="425"/>
      <c r="E100" s="425"/>
      <c r="F100" s="425"/>
      <c r="G100" s="425"/>
      <c r="H100" s="425"/>
      <c r="I100" s="425"/>
      <c r="J100" s="425"/>
      <c r="K100" s="425"/>
      <c r="L100" s="425"/>
      <c r="M100" s="425"/>
      <c r="N100" s="425"/>
    </row>
    <row r="101" spans="1:14">
      <c r="A101" s="425"/>
      <c r="B101" s="425"/>
      <c r="C101" s="425"/>
      <c r="D101" s="425"/>
      <c r="E101" s="425"/>
      <c r="F101" s="425"/>
      <c r="G101" s="425"/>
      <c r="H101" s="425"/>
      <c r="I101" s="425"/>
      <c r="J101" s="425"/>
      <c r="K101" s="425"/>
      <c r="L101" s="425"/>
      <c r="M101" s="425"/>
      <c r="N101" s="425"/>
    </row>
    <row r="102" spans="1:14">
      <c r="A102" s="425"/>
      <c r="B102" s="425"/>
      <c r="C102" s="425"/>
      <c r="D102" s="425"/>
      <c r="E102" s="425"/>
      <c r="F102" s="425"/>
      <c r="G102" s="425"/>
      <c r="H102" s="425"/>
      <c r="I102" s="425"/>
      <c r="J102" s="425"/>
      <c r="K102" s="425"/>
      <c r="L102" s="425"/>
      <c r="M102" s="425"/>
      <c r="N102" s="425"/>
    </row>
    <row r="103" spans="1:14">
      <c r="A103" s="425"/>
      <c r="B103" s="425"/>
      <c r="C103" s="425"/>
      <c r="D103" s="425"/>
      <c r="E103" s="425"/>
      <c r="F103" s="425"/>
      <c r="G103" s="425"/>
      <c r="H103" s="425"/>
      <c r="I103" s="425"/>
      <c r="J103" s="425"/>
      <c r="K103" s="425"/>
      <c r="L103" s="425"/>
      <c r="M103" s="425"/>
      <c r="N103" s="425"/>
    </row>
    <row r="104" spans="1:14">
      <c r="A104" s="425"/>
      <c r="B104" s="425"/>
      <c r="C104" s="425"/>
      <c r="D104" s="425"/>
      <c r="E104" s="425"/>
      <c r="F104" s="425"/>
      <c r="G104" s="425"/>
      <c r="H104" s="425"/>
      <c r="I104" s="425"/>
      <c r="J104" s="425"/>
      <c r="K104" s="425"/>
      <c r="L104" s="425"/>
      <c r="M104" s="425"/>
      <c r="N104" s="425"/>
    </row>
    <row r="105" spans="1:14">
      <c r="A105" s="425"/>
      <c r="B105" s="425"/>
      <c r="C105" s="425"/>
      <c r="D105" s="425"/>
      <c r="E105" s="425"/>
      <c r="F105" s="425"/>
      <c r="G105" s="425"/>
      <c r="H105" s="425"/>
      <c r="I105" s="425"/>
      <c r="J105" s="425"/>
      <c r="K105" s="425"/>
      <c r="L105" s="425"/>
      <c r="M105" s="425"/>
      <c r="N105" s="425"/>
    </row>
    <row r="106" spans="1:14">
      <c r="A106" s="425"/>
      <c r="B106" s="425"/>
      <c r="C106" s="425"/>
      <c r="D106" s="425"/>
      <c r="E106" s="425"/>
      <c r="F106" s="425"/>
      <c r="G106" s="425"/>
      <c r="H106" s="425"/>
      <c r="I106" s="425"/>
      <c r="J106" s="425"/>
      <c r="K106" s="425"/>
      <c r="L106" s="425"/>
      <c r="M106" s="425"/>
      <c r="N106" s="425"/>
    </row>
    <row r="107" spans="1:14">
      <c r="A107" s="425"/>
      <c r="B107" s="425"/>
      <c r="C107" s="425"/>
      <c r="D107" s="425"/>
      <c r="E107" s="425"/>
      <c r="F107" s="425"/>
      <c r="G107" s="425"/>
      <c r="H107" s="425"/>
      <c r="I107" s="425"/>
      <c r="J107" s="425"/>
      <c r="K107" s="425"/>
      <c r="L107" s="425"/>
      <c r="M107" s="425"/>
      <c r="N107" s="425"/>
    </row>
    <row r="108" spans="1:14">
      <c r="A108" s="425"/>
      <c r="B108" s="425"/>
      <c r="C108" s="425"/>
      <c r="D108" s="425"/>
      <c r="E108" s="425"/>
      <c r="F108" s="425"/>
      <c r="G108" s="425"/>
      <c r="H108" s="425"/>
      <c r="I108" s="425"/>
      <c r="J108" s="425"/>
      <c r="K108" s="425"/>
      <c r="L108" s="425"/>
      <c r="M108" s="425"/>
      <c r="N108" s="425"/>
    </row>
    <row r="109" spans="1:14">
      <c r="A109" s="425"/>
      <c r="B109" s="425"/>
      <c r="C109" s="425"/>
      <c r="D109" s="425"/>
      <c r="E109" s="425"/>
      <c r="F109" s="425"/>
      <c r="G109" s="425"/>
      <c r="H109" s="425"/>
      <c r="I109" s="425"/>
      <c r="J109" s="425"/>
      <c r="K109" s="425"/>
      <c r="L109" s="425"/>
      <c r="M109" s="425"/>
      <c r="N109" s="425"/>
    </row>
    <row r="110" spans="1:14">
      <c r="A110" s="425"/>
      <c r="B110" s="425"/>
      <c r="C110" s="425"/>
      <c r="D110" s="425"/>
      <c r="E110" s="425"/>
      <c r="F110" s="425"/>
      <c r="G110" s="425"/>
      <c r="H110" s="425"/>
      <c r="I110" s="425"/>
      <c r="J110" s="425"/>
      <c r="K110" s="425"/>
      <c r="L110" s="425"/>
      <c r="M110" s="425"/>
      <c r="N110" s="425"/>
    </row>
    <row r="111" spans="1:14">
      <c r="A111" s="425"/>
      <c r="B111" s="425"/>
      <c r="C111" s="425"/>
      <c r="D111" s="425"/>
      <c r="E111" s="425"/>
      <c r="F111" s="425"/>
      <c r="G111" s="425"/>
      <c r="H111" s="425"/>
      <c r="I111" s="425"/>
      <c r="J111" s="425"/>
      <c r="K111" s="425"/>
      <c r="L111" s="425"/>
      <c r="M111" s="425"/>
      <c r="N111" s="425"/>
    </row>
    <row r="112" spans="1:14">
      <c r="A112" s="425"/>
      <c r="B112" s="425"/>
      <c r="C112" s="425"/>
      <c r="D112" s="425"/>
      <c r="E112" s="425"/>
      <c r="F112" s="425"/>
      <c r="G112" s="425"/>
      <c r="H112" s="425"/>
      <c r="I112" s="425"/>
      <c r="J112" s="425"/>
      <c r="K112" s="425"/>
      <c r="L112" s="425"/>
      <c r="M112" s="425"/>
      <c r="N112" s="425"/>
    </row>
    <row r="113" spans="1:14">
      <c r="A113" s="425"/>
      <c r="B113" s="425"/>
      <c r="C113" s="425"/>
      <c r="D113" s="425"/>
      <c r="E113" s="425"/>
      <c r="F113" s="425"/>
      <c r="G113" s="425"/>
      <c r="H113" s="425"/>
      <c r="I113" s="425"/>
      <c r="J113" s="425"/>
      <c r="K113" s="425"/>
      <c r="L113" s="425"/>
      <c r="M113" s="425"/>
      <c r="N113" s="425"/>
    </row>
    <row r="114" spans="1:14">
      <c r="A114" s="425"/>
      <c r="B114" s="425"/>
      <c r="C114" s="425"/>
      <c r="D114" s="425"/>
      <c r="E114" s="425"/>
      <c r="F114" s="425"/>
      <c r="G114" s="425"/>
      <c r="H114" s="425"/>
      <c r="I114" s="425"/>
      <c r="J114" s="425"/>
      <c r="K114" s="425"/>
      <c r="L114" s="425"/>
      <c r="M114" s="425"/>
      <c r="N114" s="425"/>
    </row>
    <row r="115" spans="1:14">
      <c r="A115" s="425"/>
      <c r="B115" s="425"/>
      <c r="C115" s="425"/>
      <c r="D115" s="425"/>
      <c r="E115" s="425"/>
      <c r="F115" s="425"/>
      <c r="G115" s="425"/>
      <c r="H115" s="425"/>
      <c r="I115" s="425"/>
      <c r="J115" s="425"/>
      <c r="K115" s="425"/>
      <c r="L115" s="425"/>
      <c r="M115" s="425"/>
      <c r="N115" s="425"/>
    </row>
    <row r="116" spans="1:14">
      <c r="A116" s="425"/>
      <c r="B116" s="425"/>
      <c r="C116" s="425"/>
      <c r="D116" s="425"/>
      <c r="E116" s="425"/>
      <c r="F116" s="425"/>
      <c r="G116" s="425"/>
      <c r="H116" s="425"/>
      <c r="I116" s="425"/>
      <c r="J116" s="425"/>
      <c r="K116" s="425"/>
      <c r="L116" s="425"/>
      <c r="M116" s="425"/>
      <c r="N116" s="425"/>
    </row>
    <row r="117" spans="1:14">
      <c r="A117" s="425"/>
      <c r="B117" s="425"/>
      <c r="C117" s="425"/>
      <c r="D117" s="425"/>
      <c r="E117" s="425"/>
      <c r="F117" s="425"/>
      <c r="G117" s="425"/>
      <c r="H117" s="425"/>
      <c r="I117" s="425"/>
      <c r="J117" s="425"/>
      <c r="K117" s="425"/>
      <c r="L117" s="425"/>
      <c r="M117" s="425"/>
      <c r="N117" s="425"/>
    </row>
    <row r="118" spans="1:14">
      <c r="A118" s="425"/>
      <c r="B118" s="425"/>
      <c r="C118" s="425"/>
      <c r="D118" s="425"/>
      <c r="E118" s="425"/>
      <c r="F118" s="425"/>
      <c r="G118" s="425"/>
      <c r="H118" s="425"/>
      <c r="I118" s="425"/>
      <c r="J118" s="425"/>
      <c r="K118" s="425"/>
      <c r="L118" s="425"/>
      <c r="M118" s="425"/>
      <c r="N118" s="425"/>
    </row>
    <row r="119" spans="1:14">
      <c r="A119" s="425"/>
      <c r="B119" s="425"/>
      <c r="C119" s="425"/>
      <c r="D119" s="425"/>
      <c r="E119" s="425"/>
      <c r="F119" s="425"/>
      <c r="G119" s="425"/>
      <c r="H119" s="425"/>
      <c r="I119" s="425"/>
      <c r="J119" s="425"/>
      <c r="K119" s="425"/>
      <c r="L119" s="425"/>
      <c r="M119" s="425"/>
      <c r="N119" s="425"/>
    </row>
    <row r="120" spans="1:14">
      <c r="A120" s="425"/>
      <c r="B120" s="425"/>
      <c r="C120" s="425"/>
      <c r="D120" s="425"/>
      <c r="E120" s="425"/>
      <c r="F120" s="425"/>
      <c r="G120" s="425"/>
      <c r="H120" s="425"/>
      <c r="I120" s="425"/>
      <c r="J120" s="425"/>
      <c r="K120" s="425"/>
      <c r="L120" s="425"/>
      <c r="M120" s="425"/>
      <c r="N120" s="425"/>
    </row>
    <row r="121" spans="1:14">
      <c r="A121" s="425"/>
      <c r="B121" s="425"/>
      <c r="C121" s="425"/>
      <c r="D121" s="425"/>
      <c r="E121" s="425"/>
      <c r="F121" s="425"/>
      <c r="G121" s="425"/>
      <c r="H121" s="425"/>
      <c r="I121" s="425"/>
      <c r="J121" s="425"/>
      <c r="K121" s="425"/>
      <c r="L121" s="425"/>
      <c r="M121" s="425"/>
      <c r="N121" s="425"/>
    </row>
    <row r="122" spans="1:14">
      <c r="A122" s="425"/>
      <c r="B122" s="425"/>
      <c r="C122" s="425"/>
      <c r="D122" s="425"/>
      <c r="E122" s="425"/>
      <c r="F122" s="425"/>
      <c r="G122" s="425"/>
      <c r="H122" s="425"/>
      <c r="I122" s="425"/>
      <c r="J122" s="425"/>
      <c r="K122" s="425"/>
      <c r="L122" s="425"/>
      <c r="M122" s="425"/>
      <c r="N122" s="425"/>
    </row>
    <row r="123" spans="1:14">
      <c r="A123" s="425"/>
      <c r="B123" s="425"/>
      <c r="C123" s="425"/>
      <c r="D123" s="425"/>
      <c r="E123" s="425"/>
      <c r="F123" s="425"/>
      <c r="G123" s="425"/>
      <c r="H123" s="425"/>
      <c r="I123" s="425"/>
      <c r="J123" s="425"/>
      <c r="K123" s="425"/>
      <c r="L123" s="425"/>
      <c r="M123" s="425"/>
      <c r="N123" s="425"/>
    </row>
    <row r="124" spans="1:14">
      <c r="A124" s="425"/>
      <c r="B124" s="425"/>
      <c r="C124" s="425"/>
      <c r="D124" s="425"/>
      <c r="E124" s="425"/>
      <c r="F124" s="425"/>
      <c r="G124" s="425"/>
      <c r="H124" s="425"/>
      <c r="I124" s="425"/>
      <c r="J124" s="425"/>
      <c r="K124" s="425"/>
      <c r="L124" s="425"/>
      <c r="M124" s="425"/>
      <c r="N124" s="425"/>
    </row>
    <row r="125" spans="1:14">
      <c r="A125" s="425"/>
      <c r="B125" s="425"/>
      <c r="C125" s="425"/>
      <c r="D125" s="425"/>
      <c r="E125" s="425"/>
      <c r="F125" s="425"/>
      <c r="G125" s="425"/>
      <c r="H125" s="425"/>
      <c r="I125" s="425"/>
      <c r="J125" s="425"/>
      <c r="K125" s="425"/>
      <c r="L125" s="425"/>
      <c r="M125" s="425"/>
      <c r="N125" s="425"/>
    </row>
    <row r="126" spans="1:14">
      <c r="A126" s="425"/>
      <c r="B126" s="425"/>
      <c r="C126" s="425"/>
      <c r="D126" s="425"/>
      <c r="E126" s="425"/>
      <c r="F126" s="425"/>
      <c r="G126" s="425"/>
      <c r="H126" s="425"/>
      <c r="I126" s="425"/>
      <c r="J126" s="425"/>
      <c r="K126" s="425"/>
      <c r="L126" s="425"/>
      <c r="M126" s="425"/>
      <c r="N126" s="425"/>
    </row>
    <row r="127" spans="1:14">
      <c r="A127" s="425"/>
      <c r="B127" s="425"/>
      <c r="C127" s="425"/>
      <c r="D127" s="425"/>
      <c r="E127" s="425"/>
      <c r="F127" s="425"/>
      <c r="G127" s="425"/>
      <c r="H127" s="425"/>
      <c r="I127" s="425"/>
      <c r="J127" s="425"/>
      <c r="K127" s="425"/>
      <c r="L127" s="425"/>
      <c r="M127" s="425"/>
      <c r="N127" s="425"/>
    </row>
    <row r="128" spans="1:14">
      <c r="A128" s="425"/>
      <c r="B128" s="425"/>
      <c r="C128" s="425"/>
      <c r="D128" s="425"/>
      <c r="E128" s="425"/>
      <c r="F128" s="425"/>
      <c r="G128" s="425"/>
      <c r="H128" s="425"/>
      <c r="I128" s="425"/>
      <c r="J128" s="425"/>
      <c r="K128" s="425"/>
      <c r="L128" s="425"/>
      <c r="M128" s="425"/>
      <c r="N128" s="425"/>
    </row>
    <row r="129" spans="1:14">
      <c r="A129" s="425"/>
      <c r="B129" s="425"/>
      <c r="C129" s="425"/>
      <c r="D129" s="425"/>
      <c r="E129" s="425"/>
      <c r="F129" s="425"/>
      <c r="G129" s="425"/>
      <c r="H129" s="425"/>
      <c r="I129" s="425"/>
      <c r="J129" s="425"/>
      <c r="K129" s="425"/>
      <c r="L129" s="425"/>
      <c r="M129" s="425"/>
      <c r="N129" s="425"/>
    </row>
    <row r="130" spans="1:14">
      <c r="A130" s="425"/>
      <c r="B130" s="425"/>
      <c r="C130" s="425"/>
      <c r="D130" s="425"/>
      <c r="E130" s="425"/>
      <c r="F130" s="425"/>
      <c r="G130" s="425"/>
      <c r="H130" s="425"/>
      <c r="I130" s="425"/>
      <c r="J130" s="425"/>
      <c r="K130" s="425"/>
      <c r="L130" s="425"/>
      <c r="M130" s="425"/>
      <c r="N130" s="425"/>
    </row>
    <row r="131" spans="1:14">
      <c r="A131" s="425"/>
      <c r="B131" s="425"/>
      <c r="C131" s="425"/>
      <c r="D131" s="425"/>
      <c r="E131" s="425"/>
      <c r="F131" s="425"/>
      <c r="G131" s="425"/>
      <c r="H131" s="425"/>
      <c r="I131" s="425"/>
      <c r="J131" s="425"/>
      <c r="K131" s="425"/>
      <c r="L131" s="425"/>
      <c r="M131" s="425"/>
      <c r="N131" s="425"/>
    </row>
    <row r="132" spans="1:14">
      <c r="A132" s="425"/>
      <c r="B132" s="425"/>
      <c r="C132" s="425"/>
      <c r="D132" s="425"/>
      <c r="E132" s="425"/>
      <c r="F132" s="425"/>
      <c r="G132" s="425"/>
      <c r="H132" s="425"/>
      <c r="I132" s="425"/>
      <c r="J132" s="425"/>
      <c r="K132" s="425"/>
      <c r="L132" s="425"/>
      <c r="M132" s="425"/>
      <c r="N132" s="425"/>
    </row>
    <row r="133" spans="1:14">
      <c r="A133" s="425"/>
      <c r="B133" s="425"/>
      <c r="C133" s="425"/>
      <c r="D133" s="425"/>
      <c r="E133" s="425"/>
      <c r="F133" s="425"/>
      <c r="G133" s="425"/>
      <c r="H133" s="425"/>
      <c r="I133" s="425"/>
      <c r="J133" s="425"/>
      <c r="K133" s="425"/>
      <c r="L133" s="425"/>
      <c r="M133" s="425"/>
      <c r="N133" s="425"/>
    </row>
    <row r="134" spans="1:14">
      <c r="A134" s="425"/>
      <c r="B134" s="425"/>
      <c r="C134" s="425"/>
      <c r="D134" s="425"/>
      <c r="E134" s="425"/>
      <c r="F134" s="425"/>
      <c r="G134" s="425"/>
      <c r="H134" s="425"/>
      <c r="I134" s="425"/>
      <c r="J134" s="425"/>
      <c r="K134" s="425"/>
      <c r="L134" s="425"/>
      <c r="M134" s="425"/>
      <c r="N134" s="425"/>
    </row>
    <row r="135" spans="1:14">
      <c r="A135" s="425"/>
      <c r="B135" s="425"/>
      <c r="C135" s="425"/>
      <c r="D135" s="425"/>
      <c r="E135" s="425"/>
      <c r="F135" s="425"/>
      <c r="G135" s="425"/>
      <c r="H135" s="425"/>
      <c r="I135" s="425"/>
      <c r="J135" s="425"/>
      <c r="K135" s="425"/>
      <c r="L135" s="425"/>
      <c r="M135" s="425"/>
      <c r="N135" s="425"/>
    </row>
    <row r="136" spans="1:14">
      <c r="A136" s="425"/>
      <c r="B136" s="425"/>
      <c r="C136" s="425"/>
      <c r="D136" s="425"/>
      <c r="E136" s="425"/>
      <c r="F136" s="425"/>
      <c r="G136" s="425"/>
      <c r="H136" s="425"/>
      <c r="I136" s="425"/>
      <c r="J136" s="425"/>
      <c r="K136" s="425"/>
      <c r="L136" s="425"/>
      <c r="M136" s="425"/>
      <c r="N136" s="425"/>
    </row>
    <row r="137" spans="1:14">
      <c r="A137" s="425"/>
      <c r="B137" s="425"/>
      <c r="C137" s="425"/>
      <c r="D137" s="425"/>
      <c r="E137" s="425"/>
      <c r="F137" s="425"/>
      <c r="G137" s="425"/>
      <c r="H137" s="425"/>
      <c r="I137" s="425"/>
      <c r="J137" s="425"/>
      <c r="K137" s="425"/>
      <c r="L137" s="425"/>
      <c r="M137" s="425"/>
      <c r="N137" s="425"/>
    </row>
    <row r="138" spans="1:14">
      <c r="A138" s="425"/>
      <c r="B138" s="425"/>
      <c r="C138" s="425"/>
      <c r="D138" s="425"/>
      <c r="E138" s="425"/>
      <c r="F138" s="425"/>
      <c r="G138" s="425"/>
      <c r="H138" s="425"/>
      <c r="I138" s="425"/>
      <c r="J138" s="425"/>
      <c r="K138" s="425"/>
      <c r="L138" s="425"/>
      <c r="M138" s="425"/>
      <c r="N138" s="425"/>
    </row>
    <row r="139" spans="1:14">
      <c r="A139" s="425"/>
      <c r="B139" s="425"/>
      <c r="C139" s="425"/>
      <c r="D139" s="425"/>
      <c r="E139" s="425"/>
      <c r="F139" s="425"/>
      <c r="G139" s="425"/>
      <c r="H139" s="425"/>
      <c r="I139" s="425"/>
      <c r="J139" s="425"/>
      <c r="K139" s="425"/>
      <c r="L139" s="425"/>
      <c r="M139" s="425"/>
      <c r="N139" s="425"/>
    </row>
    <row r="140" spans="1:14">
      <c r="A140" s="425"/>
      <c r="B140" s="425"/>
      <c r="C140" s="425"/>
      <c r="D140" s="425"/>
      <c r="E140" s="425"/>
      <c r="F140" s="425"/>
      <c r="G140" s="425"/>
      <c r="H140" s="425"/>
      <c r="I140" s="425"/>
      <c r="J140" s="425"/>
      <c r="K140" s="425"/>
      <c r="L140" s="425"/>
      <c r="M140" s="425"/>
      <c r="N140" s="425"/>
    </row>
    <row r="141" spans="1:14">
      <c r="A141" s="425"/>
      <c r="B141" s="425"/>
      <c r="C141" s="425"/>
      <c r="D141" s="425"/>
      <c r="E141" s="425"/>
      <c r="F141" s="425"/>
      <c r="G141" s="425"/>
      <c r="H141" s="425"/>
      <c r="I141" s="425"/>
      <c r="J141" s="425"/>
      <c r="K141" s="425"/>
      <c r="L141" s="425"/>
      <c r="M141" s="425"/>
      <c r="N141" s="425"/>
    </row>
    <row r="142" spans="1:14">
      <c r="A142" s="425"/>
      <c r="B142" s="425"/>
      <c r="C142" s="425"/>
      <c r="D142" s="425"/>
      <c r="E142" s="425"/>
      <c r="F142" s="425"/>
      <c r="G142" s="425"/>
      <c r="H142" s="425"/>
      <c r="I142" s="425"/>
      <c r="J142" s="425"/>
      <c r="K142" s="425"/>
      <c r="L142" s="425"/>
      <c r="M142" s="425"/>
      <c r="N142" s="425"/>
    </row>
    <row r="143" spans="1:14">
      <c r="A143" s="425"/>
      <c r="B143" s="425"/>
      <c r="C143" s="425"/>
      <c r="D143" s="425"/>
      <c r="E143" s="425"/>
      <c r="F143" s="425"/>
      <c r="G143" s="425"/>
      <c r="H143" s="425"/>
      <c r="I143" s="425"/>
      <c r="J143" s="425"/>
      <c r="K143" s="425"/>
      <c r="L143" s="425"/>
      <c r="M143" s="425"/>
      <c r="N143" s="425"/>
    </row>
    <row r="144" spans="1:14">
      <c r="A144" s="425"/>
      <c r="B144" s="425"/>
      <c r="C144" s="425"/>
      <c r="D144" s="425"/>
      <c r="E144" s="425"/>
      <c r="F144" s="425"/>
      <c r="G144" s="425"/>
      <c r="H144" s="425"/>
      <c r="I144" s="425"/>
      <c r="J144" s="425"/>
      <c r="K144" s="425"/>
      <c r="L144" s="425"/>
      <c r="M144" s="425"/>
      <c r="N144" s="425"/>
    </row>
    <row r="145" spans="1:14">
      <c r="A145" s="425"/>
      <c r="B145" s="425"/>
      <c r="C145" s="425"/>
      <c r="D145" s="425"/>
      <c r="E145" s="425"/>
      <c r="F145" s="425"/>
      <c r="G145" s="425"/>
      <c r="H145" s="425"/>
      <c r="I145" s="425"/>
      <c r="J145" s="425"/>
      <c r="K145" s="425"/>
      <c r="L145" s="425"/>
      <c r="M145" s="425"/>
      <c r="N145" s="425"/>
    </row>
    <row r="146" spans="1:14">
      <c r="A146" s="425"/>
      <c r="B146" s="425"/>
      <c r="C146" s="425"/>
      <c r="D146" s="425"/>
      <c r="E146" s="425"/>
      <c r="F146" s="425"/>
      <c r="G146" s="425"/>
      <c r="H146" s="425"/>
      <c r="I146" s="425"/>
      <c r="J146" s="425"/>
      <c r="K146" s="425"/>
      <c r="L146" s="425"/>
      <c r="M146" s="425"/>
      <c r="N146" s="425"/>
    </row>
    <row r="147" spans="1:14">
      <c r="A147" s="425"/>
      <c r="B147" s="425"/>
      <c r="C147" s="425"/>
      <c r="D147" s="425"/>
      <c r="E147" s="425"/>
      <c r="F147" s="425"/>
      <c r="G147" s="425"/>
      <c r="H147" s="425"/>
      <c r="I147" s="425"/>
      <c r="J147" s="425"/>
      <c r="K147" s="425"/>
      <c r="L147" s="425"/>
      <c r="M147" s="425"/>
      <c r="N147" s="425"/>
    </row>
    <row r="148" spans="1:14">
      <c r="A148" s="425"/>
      <c r="B148" s="425"/>
      <c r="C148" s="425"/>
      <c r="D148" s="425"/>
      <c r="E148" s="425"/>
      <c r="F148" s="425"/>
      <c r="G148" s="425"/>
      <c r="H148" s="425"/>
      <c r="I148" s="425"/>
      <c r="J148" s="425"/>
      <c r="K148" s="425"/>
      <c r="L148" s="425"/>
      <c r="M148" s="425"/>
      <c r="N148" s="425"/>
    </row>
    <row r="149" spans="1:14">
      <c r="A149" s="425"/>
      <c r="B149" s="425"/>
      <c r="C149" s="425"/>
      <c r="D149" s="425"/>
      <c r="E149" s="425"/>
      <c r="F149" s="425"/>
      <c r="G149" s="425"/>
      <c r="H149" s="425"/>
      <c r="I149" s="425"/>
      <c r="J149" s="425"/>
      <c r="K149" s="425"/>
      <c r="L149" s="425"/>
      <c r="M149" s="425"/>
      <c r="N149" s="425"/>
    </row>
    <row r="150" spans="1:14">
      <c r="A150" s="425"/>
      <c r="B150" s="425"/>
      <c r="C150" s="425"/>
      <c r="D150" s="425"/>
      <c r="E150" s="425"/>
      <c r="F150" s="425"/>
      <c r="G150" s="425"/>
      <c r="H150" s="425"/>
      <c r="I150" s="425"/>
      <c r="J150" s="425"/>
      <c r="K150" s="425"/>
      <c r="L150" s="425"/>
      <c r="M150" s="425"/>
      <c r="N150" s="425"/>
    </row>
    <row r="151" spans="1:14">
      <c r="A151" s="425"/>
      <c r="B151" s="425"/>
      <c r="C151" s="425"/>
      <c r="D151" s="425"/>
      <c r="E151" s="425"/>
      <c r="F151" s="425"/>
      <c r="G151" s="425"/>
      <c r="H151" s="425"/>
      <c r="I151" s="425"/>
      <c r="J151" s="425"/>
      <c r="K151" s="425"/>
      <c r="L151" s="425"/>
      <c r="M151" s="425"/>
      <c r="N151" s="425"/>
    </row>
    <row r="152" spans="1:14">
      <c r="A152" s="425"/>
      <c r="B152" s="425"/>
      <c r="C152" s="425"/>
      <c r="D152" s="425"/>
      <c r="E152" s="425"/>
      <c r="F152" s="425"/>
      <c r="G152" s="425"/>
      <c r="H152" s="425"/>
      <c r="I152" s="425"/>
      <c r="J152" s="425"/>
      <c r="K152" s="425"/>
      <c r="L152" s="425"/>
      <c r="M152" s="425"/>
      <c r="N152" s="425"/>
    </row>
    <row r="153" spans="1:14">
      <c r="A153" s="425"/>
      <c r="B153" s="425"/>
      <c r="C153" s="425"/>
      <c r="D153" s="425"/>
      <c r="E153" s="425"/>
      <c r="F153" s="425"/>
      <c r="G153" s="425"/>
      <c r="H153" s="425"/>
      <c r="I153" s="425"/>
      <c r="J153" s="425"/>
      <c r="K153" s="425"/>
      <c r="L153" s="425"/>
      <c r="M153" s="425"/>
      <c r="N153" s="425"/>
    </row>
    <row r="154" spans="1:14">
      <c r="A154" s="425"/>
      <c r="B154" s="425"/>
      <c r="C154" s="425"/>
      <c r="D154" s="425"/>
      <c r="E154" s="425"/>
      <c r="F154" s="425"/>
      <c r="G154" s="425"/>
      <c r="H154" s="425"/>
      <c r="I154" s="425"/>
      <c r="J154" s="425"/>
      <c r="K154" s="425"/>
      <c r="L154" s="425"/>
      <c r="M154" s="425"/>
      <c r="N154" s="425"/>
    </row>
    <row r="155" spans="1:14">
      <c r="A155" s="425"/>
      <c r="B155" s="425"/>
      <c r="C155" s="425"/>
      <c r="D155" s="425"/>
      <c r="E155" s="425"/>
      <c r="F155" s="425"/>
      <c r="G155" s="425"/>
      <c r="H155" s="425"/>
      <c r="I155" s="425"/>
      <c r="J155" s="425"/>
      <c r="K155" s="425"/>
      <c r="L155" s="425"/>
      <c r="M155" s="425"/>
      <c r="N155" s="425"/>
    </row>
    <row r="156" spans="1:14">
      <c r="A156" s="425"/>
      <c r="B156" s="425"/>
      <c r="C156" s="425"/>
      <c r="D156" s="425"/>
      <c r="E156" s="425"/>
      <c r="F156" s="425"/>
      <c r="G156" s="425"/>
      <c r="H156" s="425"/>
      <c r="I156" s="425"/>
      <c r="J156" s="425"/>
      <c r="K156" s="425"/>
      <c r="L156" s="425"/>
      <c r="M156" s="425"/>
      <c r="N156" s="425"/>
    </row>
    <row r="157" spans="1:14">
      <c r="A157" s="425"/>
      <c r="B157" s="425"/>
      <c r="C157" s="425"/>
      <c r="D157" s="425"/>
      <c r="E157" s="425"/>
      <c r="F157" s="425"/>
      <c r="G157" s="425"/>
      <c r="H157" s="425"/>
      <c r="I157" s="425"/>
      <c r="J157" s="425"/>
      <c r="K157" s="425"/>
      <c r="L157" s="425"/>
      <c r="M157" s="425"/>
      <c r="N157" s="425"/>
    </row>
    <row r="158" spans="1:14">
      <c r="A158" s="425"/>
      <c r="B158" s="425"/>
      <c r="C158" s="425"/>
      <c r="D158" s="425"/>
      <c r="E158" s="425"/>
      <c r="F158" s="425"/>
      <c r="G158" s="425"/>
      <c r="H158" s="425"/>
      <c r="I158" s="425"/>
      <c r="J158" s="425"/>
      <c r="K158" s="425"/>
      <c r="L158" s="425"/>
      <c r="M158" s="425"/>
      <c r="N158" s="425"/>
    </row>
    <row r="159" spans="1:14">
      <c r="A159" s="425"/>
      <c r="B159" s="425"/>
      <c r="C159" s="425"/>
      <c r="D159" s="425"/>
      <c r="E159" s="425"/>
      <c r="F159" s="425"/>
      <c r="G159" s="425"/>
      <c r="H159" s="425"/>
      <c r="I159" s="425"/>
      <c r="J159" s="425"/>
      <c r="K159" s="425"/>
      <c r="L159" s="425"/>
      <c r="M159" s="425"/>
      <c r="N159" s="425"/>
    </row>
    <row r="160" spans="1:14">
      <c r="A160" s="425"/>
      <c r="B160" s="425"/>
      <c r="C160" s="425"/>
      <c r="D160" s="425"/>
      <c r="E160" s="425"/>
      <c r="F160" s="425"/>
      <c r="G160" s="425"/>
      <c r="H160" s="425"/>
      <c r="I160" s="425"/>
      <c r="J160" s="425"/>
      <c r="K160" s="425"/>
      <c r="L160" s="425"/>
      <c r="M160" s="425"/>
      <c r="N160" s="425"/>
    </row>
    <row r="161" spans="1:14">
      <c r="A161" s="425"/>
      <c r="B161" s="425"/>
      <c r="C161" s="425"/>
      <c r="D161" s="425"/>
      <c r="E161" s="425"/>
      <c r="F161" s="425"/>
      <c r="G161" s="425"/>
      <c r="H161" s="425"/>
      <c r="I161" s="425"/>
      <c r="J161" s="425"/>
      <c r="K161" s="425"/>
      <c r="L161" s="425"/>
      <c r="M161" s="425"/>
      <c r="N161" s="425"/>
    </row>
    <row r="162" spans="1:14">
      <c r="A162" s="425"/>
      <c r="B162" s="425"/>
      <c r="C162" s="425"/>
      <c r="D162" s="425"/>
      <c r="E162" s="425"/>
      <c r="F162" s="425"/>
      <c r="G162" s="425"/>
      <c r="H162" s="425"/>
      <c r="I162" s="425"/>
      <c r="J162" s="425"/>
      <c r="K162" s="425"/>
      <c r="L162" s="425"/>
      <c r="M162" s="425"/>
      <c r="N162" s="425"/>
    </row>
    <row r="163" spans="1:14">
      <c r="A163" s="425"/>
      <c r="B163" s="425"/>
      <c r="C163" s="425"/>
      <c r="D163" s="425"/>
      <c r="E163" s="425"/>
      <c r="F163" s="425"/>
      <c r="G163" s="425"/>
      <c r="H163" s="425"/>
      <c r="I163" s="425"/>
      <c r="J163" s="425"/>
      <c r="K163" s="425"/>
      <c r="L163" s="425"/>
      <c r="M163" s="425"/>
      <c r="N163" s="425"/>
    </row>
    <row r="164" spans="1:14">
      <c r="A164" s="425"/>
      <c r="B164" s="425"/>
      <c r="C164" s="425"/>
      <c r="D164" s="425"/>
      <c r="E164" s="425"/>
      <c r="F164" s="425"/>
      <c r="G164" s="425"/>
      <c r="H164" s="425"/>
      <c r="I164" s="425"/>
      <c r="J164" s="425"/>
      <c r="K164" s="425"/>
      <c r="L164" s="425"/>
      <c r="M164" s="425"/>
      <c r="N164" s="425"/>
    </row>
    <row r="165" spans="1:14">
      <c r="A165" s="425"/>
      <c r="B165" s="425"/>
      <c r="C165" s="425"/>
      <c r="D165" s="425"/>
      <c r="E165" s="425"/>
      <c r="F165" s="425"/>
      <c r="G165" s="425"/>
      <c r="H165" s="425"/>
      <c r="I165" s="425"/>
      <c r="J165" s="425"/>
      <c r="K165" s="425"/>
      <c r="L165" s="425"/>
      <c r="M165" s="425"/>
      <c r="N165" s="425"/>
    </row>
    <row r="166" spans="1:14">
      <c r="A166" s="425"/>
      <c r="B166" s="425"/>
      <c r="C166" s="425"/>
      <c r="D166" s="425"/>
      <c r="E166" s="425"/>
      <c r="F166" s="425"/>
      <c r="G166" s="425"/>
      <c r="H166" s="425"/>
      <c r="I166" s="425"/>
      <c r="J166" s="425"/>
      <c r="K166" s="425"/>
      <c r="L166" s="425"/>
      <c r="M166" s="425"/>
      <c r="N166" s="425"/>
    </row>
    <row r="167" spans="1:14">
      <c r="A167" s="425"/>
      <c r="B167" s="425"/>
      <c r="C167" s="425"/>
      <c r="D167" s="425"/>
      <c r="E167" s="425"/>
      <c r="F167" s="425"/>
      <c r="G167" s="425"/>
      <c r="H167" s="425"/>
      <c r="I167" s="425"/>
      <c r="J167" s="425"/>
      <c r="K167" s="425"/>
      <c r="L167" s="425"/>
      <c r="M167" s="425"/>
      <c r="N167" s="425"/>
    </row>
    <row r="168" spans="1:14">
      <c r="A168" s="425"/>
      <c r="B168" s="425"/>
      <c r="C168" s="425"/>
      <c r="D168" s="425"/>
      <c r="E168" s="425"/>
      <c r="F168" s="425"/>
      <c r="G168" s="425"/>
      <c r="H168" s="425"/>
      <c r="I168" s="425"/>
      <c r="J168" s="425"/>
      <c r="K168" s="425"/>
      <c r="L168" s="425"/>
      <c r="M168" s="425"/>
      <c r="N168" s="425"/>
    </row>
    <row r="169" spans="1:14">
      <c r="A169" s="425"/>
      <c r="B169" s="425"/>
      <c r="C169" s="425"/>
      <c r="D169" s="425"/>
      <c r="E169" s="425"/>
      <c r="F169" s="425"/>
      <c r="G169" s="425"/>
      <c r="H169" s="425"/>
      <c r="I169" s="425"/>
      <c r="J169" s="425"/>
      <c r="K169" s="425"/>
      <c r="L169" s="425"/>
      <c r="M169" s="425"/>
      <c r="N169" s="425"/>
    </row>
    <row r="170" spans="1:14">
      <c r="A170" s="425"/>
      <c r="B170" s="425"/>
      <c r="C170" s="425"/>
      <c r="D170" s="425"/>
      <c r="E170" s="425"/>
      <c r="F170" s="425"/>
      <c r="G170" s="425"/>
      <c r="H170" s="425"/>
      <c r="I170" s="425"/>
      <c r="J170" s="425"/>
      <c r="K170" s="425"/>
      <c r="L170" s="425"/>
      <c r="M170" s="425"/>
      <c r="N170" s="425"/>
    </row>
    <row r="171" spans="1:14">
      <c r="A171" s="425"/>
      <c r="B171" s="425"/>
      <c r="C171" s="425"/>
      <c r="D171" s="425"/>
      <c r="E171" s="425"/>
      <c r="F171" s="425"/>
      <c r="G171" s="425"/>
      <c r="H171" s="425"/>
      <c r="I171" s="425"/>
      <c r="J171" s="425"/>
      <c r="K171" s="425"/>
      <c r="L171" s="425"/>
      <c r="M171" s="425"/>
      <c r="N171" s="425"/>
    </row>
    <row r="172" spans="1:14">
      <c r="A172" s="425"/>
      <c r="B172" s="425"/>
      <c r="C172" s="425"/>
      <c r="D172" s="425"/>
      <c r="E172" s="425"/>
      <c r="F172" s="425"/>
      <c r="G172" s="425"/>
      <c r="H172" s="425"/>
      <c r="I172" s="425"/>
      <c r="J172" s="425"/>
      <c r="K172" s="425"/>
      <c r="L172" s="425"/>
      <c r="M172" s="425"/>
      <c r="N172" s="425"/>
    </row>
    <row r="173" spans="1:14">
      <c r="A173" s="425"/>
      <c r="B173" s="425"/>
      <c r="C173" s="425"/>
      <c r="D173" s="425"/>
      <c r="E173" s="425"/>
      <c r="F173" s="425"/>
      <c r="G173" s="425"/>
      <c r="H173" s="425"/>
      <c r="I173" s="425"/>
      <c r="J173" s="425"/>
      <c r="K173" s="425"/>
      <c r="L173" s="425"/>
      <c r="M173" s="425"/>
      <c r="N173" s="425"/>
    </row>
    <row r="174" spans="1:14">
      <c r="A174" s="425"/>
      <c r="B174" s="425"/>
      <c r="C174" s="425"/>
      <c r="D174" s="425"/>
      <c r="E174" s="425"/>
      <c r="F174" s="425"/>
      <c r="G174" s="425"/>
      <c r="H174" s="425"/>
      <c r="I174" s="425"/>
      <c r="J174" s="425"/>
      <c r="K174" s="425"/>
      <c r="L174" s="425"/>
      <c r="M174" s="425"/>
      <c r="N174" s="425"/>
    </row>
    <row r="175" spans="1:14">
      <c r="A175" s="425"/>
      <c r="B175" s="425"/>
      <c r="C175" s="425"/>
      <c r="D175" s="425"/>
      <c r="E175" s="425"/>
      <c r="F175" s="425"/>
      <c r="G175" s="425"/>
      <c r="H175" s="425"/>
      <c r="I175" s="425"/>
      <c r="J175" s="425"/>
      <c r="K175" s="425"/>
      <c r="L175" s="425"/>
      <c r="M175" s="425"/>
      <c r="N175" s="425"/>
    </row>
    <row r="176" spans="1:14">
      <c r="A176" s="425"/>
      <c r="B176" s="425"/>
      <c r="C176" s="425"/>
      <c r="D176" s="425"/>
      <c r="E176" s="425"/>
      <c r="F176" s="425"/>
      <c r="G176" s="425"/>
      <c r="H176" s="425"/>
      <c r="I176" s="425"/>
      <c r="J176" s="425"/>
      <c r="K176" s="425"/>
      <c r="L176" s="425"/>
      <c r="M176" s="425"/>
      <c r="N176" s="425"/>
    </row>
    <row r="177" spans="1:14">
      <c r="A177" s="425"/>
      <c r="B177" s="425"/>
      <c r="C177" s="425"/>
      <c r="D177" s="425"/>
      <c r="E177" s="425"/>
      <c r="F177" s="425"/>
      <c r="G177" s="425"/>
      <c r="H177" s="425"/>
      <c r="I177" s="425"/>
      <c r="J177" s="425"/>
      <c r="K177" s="425"/>
      <c r="L177" s="425"/>
      <c r="M177" s="425"/>
      <c r="N177" s="425"/>
    </row>
    <row r="178" spans="1:14">
      <c r="A178" s="425"/>
      <c r="B178" s="425"/>
      <c r="C178" s="425"/>
      <c r="D178" s="425"/>
      <c r="E178" s="425"/>
      <c r="F178" s="425"/>
      <c r="G178" s="425"/>
      <c r="H178" s="425"/>
      <c r="I178" s="425"/>
      <c r="J178" s="425"/>
      <c r="K178" s="425"/>
      <c r="L178" s="425"/>
      <c r="M178" s="425"/>
      <c r="N178" s="425"/>
    </row>
    <row r="179" spans="1:14">
      <c r="A179" s="425"/>
      <c r="B179" s="425"/>
      <c r="C179" s="425"/>
      <c r="D179" s="425"/>
      <c r="E179" s="425"/>
      <c r="F179" s="425"/>
      <c r="G179" s="425"/>
      <c r="H179" s="425"/>
      <c r="I179" s="425"/>
      <c r="J179" s="425"/>
      <c r="K179" s="425"/>
      <c r="L179" s="425"/>
      <c r="M179" s="425"/>
      <c r="N179" s="425"/>
    </row>
    <row r="180" spans="1:14">
      <c r="A180" s="425"/>
      <c r="B180" s="425"/>
      <c r="C180" s="425"/>
      <c r="D180" s="425"/>
      <c r="E180" s="425"/>
      <c r="F180" s="425"/>
      <c r="G180" s="425"/>
      <c r="H180" s="425"/>
      <c r="I180" s="425"/>
      <c r="J180" s="425"/>
      <c r="K180" s="425"/>
      <c r="L180" s="425"/>
      <c r="M180" s="425"/>
      <c r="N180" s="425"/>
    </row>
    <row r="181" spans="1:14">
      <c r="A181" s="425"/>
      <c r="B181" s="425"/>
      <c r="C181" s="425"/>
      <c r="D181" s="425"/>
      <c r="E181" s="425"/>
      <c r="F181" s="425"/>
      <c r="G181" s="425"/>
      <c r="H181" s="425"/>
      <c r="I181" s="425"/>
      <c r="J181" s="425"/>
      <c r="K181" s="425"/>
      <c r="L181" s="425"/>
      <c r="M181" s="425"/>
      <c r="N181" s="425"/>
    </row>
    <row r="182" spans="1:14">
      <c r="A182" s="425"/>
      <c r="B182" s="425"/>
      <c r="C182" s="425"/>
      <c r="D182" s="425"/>
      <c r="E182" s="425"/>
      <c r="F182" s="425"/>
      <c r="G182" s="425"/>
      <c r="H182" s="425"/>
      <c r="I182" s="425"/>
      <c r="J182" s="425"/>
      <c r="K182" s="425"/>
      <c r="L182" s="425"/>
      <c r="M182" s="425"/>
      <c r="N182" s="425"/>
    </row>
    <row r="183" spans="1:14">
      <c r="A183" s="425"/>
      <c r="B183" s="425"/>
      <c r="C183" s="425"/>
      <c r="D183" s="425"/>
      <c r="E183" s="425"/>
      <c r="F183" s="425"/>
      <c r="G183" s="425"/>
      <c r="H183" s="425"/>
      <c r="I183" s="425"/>
      <c r="J183" s="425"/>
      <c r="K183" s="425"/>
      <c r="L183" s="425"/>
      <c r="M183" s="425"/>
      <c r="N183" s="425"/>
    </row>
    <row r="184" spans="1:14">
      <c r="A184" s="425"/>
      <c r="B184" s="425"/>
      <c r="C184" s="425"/>
      <c r="D184" s="425"/>
      <c r="E184" s="425"/>
      <c r="F184" s="425"/>
      <c r="G184" s="425"/>
      <c r="H184" s="425"/>
      <c r="I184" s="425"/>
      <c r="J184" s="425"/>
      <c r="K184" s="425"/>
      <c r="L184" s="425"/>
      <c r="M184" s="425"/>
      <c r="N184" s="425"/>
    </row>
    <row r="185" spans="1:14">
      <c r="A185" s="425"/>
      <c r="B185" s="425"/>
      <c r="C185" s="425"/>
      <c r="D185" s="425"/>
      <c r="E185" s="425"/>
      <c r="F185" s="425"/>
      <c r="G185" s="425"/>
      <c r="H185" s="425"/>
      <c r="I185" s="425"/>
      <c r="J185" s="425"/>
      <c r="K185" s="425"/>
      <c r="L185" s="425"/>
      <c r="M185" s="425"/>
      <c r="N185" s="425"/>
    </row>
    <row r="186" spans="1:14">
      <c r="A186" s="425"/>
      <c r="B186" s="425"/>
      <c r="C186" s="425"/>
      <c r="D186" s="425"/>
      <c r="E186" s="425"/>
      <c r="F186" s="425"/>
      <c r="G186" s="425"/>
      <c r="H186" s="425"/>
      <c r="I186" s="425"/>
      <c r="J186" s="425"/>
      <c r="K186" s="425"/>
      <c r="L186" s="425"/>
      <c r="M186" s="425"/>
      <c r="N186" s="425"/>
    </row>
    <row r="187" spans="1:14">
      <c r="A187" s="425"/>
      <c r="B187" s="425"/>
      <c r="C187" s="425"/>
      <c r="D187" s="425"/>
      <c r="E187" s="425"/>
      <c r="F187" s="425"/>
      <c r="G187" s="425"/>
      <c r="H187" s="425"/>
      <c r="I187" s="425"/>
      <c r="J187" s="425"/>
      <c r="K187" s="425"/>
      <c r="L187" s="425"/>
      <c r="M187" s="425"/>
      <c r="N187" s="425"/>
    </row>
    <row r="188" spans="1:14">
      <c r="A188" s="425"/>
      <c r="B188" s="425"/>
      <c r="C188" s="425"/>
      <c r="D188" s="425"/>
      <c r="E188" s="425"/>
      <c r="F188" s="425"/>
      <c r="G188" s="425"/>
      <c r="H188" s="425"/>
      <c r="I188" s="425"/>
      <c r="J188" s="425"/>
      <c r="K188" s="425"/>
      <c r="L188" s="425"/>
      <c r="M188" s="425"/>
      <c r="N188" s="425"/>
    </row>
    <row r="189" spans="1:14">
      <c r="A189" s="425"/>
      <c r="B189" s="425"/>
      <c r="C189" s="425"/>
      <c r="D189" s="425"/>
      <c r="E189" s="425"/>
      <c r="F189" s="425"/>
      <c r="G189" s="425"/>
      <c r="H189" s="425"/>
      <c r="I189" s="425"/>
      <c r="J189" s="425"/>
      <c r="K189" s="425"/>
      <c r="L189" s="425"/>
      <c r="M189" s="425"/>
      <c r="N189" s="425"/>
    </row>
    <row r="190" spans="1:14">
      <c r="A190" s="425"/>
      <c r="B190" s="425"/>
      <c r="C190" s="425"/>
      <c r="D190" s="425"/>
      <c r="E190" s="425"/>
      <c r="F190" s="425"/>
      <c r="G190" s="425"/>
      <c r="H190" s="425"/>
      <c r="I190" s="425"/>
      <c r="J190" s="425"/>
      <c r="K190" s="425"/>
      <c r="L190" s="425"/>
      <c r="M190" s="425"/>
      <c r="N190" s="425"/>
    </row>
    <row r="191" spans="1:14">
      <c r="A191" s="425"/>
      <c r="B191" s="425"/>
      <c r="C191" s="425"/>
      <c r="D191" s="425"/>
      <c r="E191" s="425"/>
      <c r="F191" s="425"/>
      <c r="G191" s="425"/>
      <c r="H191" s="425"/>
      <c r="I191" s="425"/>
      <c r="J191" s="425"/>
      <c r="K191" s="425"/>
      <c r="L191" s="425"/>
      <c r="M191" s="425"/>
      <c r="N191" s="425"/>
    </row>
    <row r="192" spans="1:14">
      <c r="A192" s="425"/>
      <c r="B192" s="425"/>
      <c r="C192" s="425"/>
      <c r="D192" s="425"/>
      <c r="E192" s="425"/>
      <c r="F192" s="425"/>
      <c r="G192" s="425"/>
      <c r="H192" s="425"/>
      <c r="I192" s="425"/>
      <c r="J192" s="425"/>
      <c r="K192" s="425"/>
      <c r="L192" s="425"/>
      <c r="M192" s="425"/>
      <c r="N192" s="425"/>
    </row>
    <row r="193" spans="1:14">
      <c r="A193" s="425"/>
      <c r="B193" s="425"/>
      <c r="C193" s="425"/>
      <c r="D193" s="425"/>
      <c r="E193" s="425"/>
      <c r="F193" s="425"/>
      <c r="G193" s="425"/>
      <c r="H193" s="425"/>
      <c r="I193" s="425"/>
      <c r="J193" s="425"/>
      <c r="K193" s="425"/>
      <c r="L193" s="425"/>
      <c r="M193" s="425"/>
      <c r="N193" s="425"/>
    </row>
    <row r="194" spans="1:14">
      <c r="A194" s="425"/>
      <c r="B194" s="425"/>
      <c r="C194" s="425"/>
      <c r="D194" s="425"/>
      <c r="E194" s="425"/>
      <c r="F194" s="425"/>
      <c r="G194" s="425"/>
      <c r="H194" s="425"/>
      <c r="I194" s="425"/>
      <c r="J194" s="425"/>
      <c r="K194" s="425"/>
      <c r="L194" s="425"/>
      <c r="M194" s="425"/>
      <c r="N194" s="425"/>
    </row>
    <row r="195" spans="1:14">
      <c r="A195" s="425"/>
      <c r="B195" s="425"/>
      <c r="C195" s="425"/>
      <c r="D195" s="425"/>
      <c r="E195" s="425"/>
      <c r="F195" s="425"/>
      <c r="G195" s="425"/>
      <c r="H195" s="425"/>
      <c r="I195" s="425"/>
      <c r="J195" s="425"/>
      <c r="K195" s="425"/>
      <c r="L195" s="425"/>
      <c r="M195" s="425"/>
      <c r="N195" s="425"/>
    </row>
    <row r="196" spans="1:14">
      <c r="A196" s="425"/>
      <c r="B196" s="425"/>
      <c r="C196" s="425"/>
      <c r="D196" s="425"/>
      <c r="E196" s="425"/>
      <c r="F196" s="425"/>
      <c r="G196" s="425"/>
      <c r="H196" s="425"/>
      <c r="I196" s="425"/>
      <c r="J196" s="425"/>
      <c r="K196" s="425"/>
      <c r="L196" s="425"/>
      <c r="M196" s="425"/>
      <c r="N196" s="425"/>
    </row>
    <row r="197" spans="1:14">
      <c r="A197" s="425"/>
      <c r="B197" s="425"/>
      <c r="C197" s="425"/>
      <c r="D197" s="425"/>
      <c r="E197" s="425"/>
      <c r="F197" s="425"/>
      <c r="G197" s="425"/>
      <c r="H197" s="425"/>
      <c r="I197" s="425"/>
      <c r="J197" s="425"/>
      <c r="K197" s="425"/>
      <c r="L197" s="425"/>
      <c r="M197" s="425"/>
      <c r="N197" s="425"/>
    </row>
    <row r="198" spans="1:14">
      <c r="A198" s="425"/>
      <c r="B198" s="425"/>
      <c r="C198" s="425"/>
      <c r="D198" s="425"/>
      <c r="E198" s="425"/>
      <c r="F198" s="425"/>
      <c r="G198" s="425"/>
      <c r="H198" s="425"/>
      <c r="I198" s="425"/>
      <c r="J198" s="425"/>
      <c r="K198" s="425"/>
      <c r="L198" s="425"/>
      <c r="M198" s="425"/>
      <c r="N198" s="425"/>
    </row>
    <row r="199" spans="1:14">
      <c r="A199" s="425"/>
      <c r="B199" s="425"/>
      <c r="C199" s="425"/>
      <c r="D199" s="425"/>
      <c r="E199" s="425"/>
      <c r="F199" s="425"/>
      <c r="G199" s="425"/>
      <c r="H199" s="425"/>
      <c r="I199" s="425"/>
      <c r="J199" s="425"/>
      <c r="K199" s="425"/>
      <c r="L199" s="425"/>
      <c r="M199" s="425"/>
      <c r="N199" s="425"/>
    </row>
    <row r="200" spans="1:14">
      <c r="A200" s="425"/>
      <c r="B200" s="425"/>
      <c r="C200" s="425"/>
      <c r="D200" s="425"/>
      <c r="E200" s="425"/>
      <c r="F200" s="425"/>
      <c r="G200" s="425"/>
      <c r="H200" s="425"/>
      <c r="I200" s="425"/>
      <c r="J200" s="425"/>
      <c r="K200" s="425"/>
      <c r="L200" s="425"/>
      <c r="M200" s="425"/>
      <c r="N200" s="425"/>
    </row>
    <row r="201" spans="1:14">
      <c r="A201" s="425"/>
      <c r="B201" s="425"/>
      <c r="C201" s="425"/>
      <c r="D201" s="425"/>
      <c r="E201" s="425"/>
      <c r="F201" s="425"/>
      <c r="G201" s="425"/>
      <c r="H201" s="425"/>
      <c r="I201" s="425"/>
      <c r="J201" s="425"/>
      <c r="K201" s="425"/>
      <c r="L201" s="425"/>
      <c r="M201" s="425"/>
      <c r="N201" s="425"/>
    </row>
    <row r="202" spans="1:14">
      <c r="A202" s="425"/>
      <c r="B202" s="425"/>
      <c r="C202" s="425"/>
      <c r="D202" s="425"/>
      <c r="E202" s="425"/>
      <c r="F202" s="425"/>
      <c r="G202" s="425"/>
      <c r="H202" s="425"/>
      <c r="I202" s="425"/>
      <c r="J202" s="425"/>
      <c r="K202" s="425"/>
      <c r="L202" s="425"/>
      <c r="M202" s="425"/>
      <c r="N202" s="425"/>
    </row>
    <row r="203" spans="1:14">
      <c r="A203" s="425"/>
      <c r="B203" s="425"/>
      <c r="C203" s="425"/>
      <c r="D203" s="425"/>
      <c r="E203" s="425"/>
      <c r="F203" s="425"/>
      <c r="G203" s="425"/>
      <c r="H203" s="425"/>
      <c r="I203" s="425"/>
      <c r="J203" s="425"/>
      <c r="K203" s="425"/>
      <c r="L203" s="425"/>
      <c r="M203" s="425"/>
      <c r="N203" s="425"/>
    </row>
    <row r="204" spans="1:14">
      <c r="A204" s="425"/>
      <c r="B204" s="425"/>
      <c r="C204" s="425"/>
      <c r="D204" s="425"/>
      <c r="E204" s="425"/>
      <c r="F204" s="425"/>
      <c r="G204" s="425"/>
      <c r="H204" s="425"/>
      <c r="I204" s="425"/>
      <c r="J204" s="425"/>
      <c r="K204" s="425"/>
      <c r="L204" s="425"/>
      <c r="M204" s="425"/>
      <c r="N204" s="425"/>
    </row>
    <row r="205" spans="1:14">
      <c r="A205" s="425"/>
      <c r="B205" s="425"/>
      <c r="C205" s="425"/>
      <c r="D205" s="425"/>
      <c r="E205" s="425"/>
      <c r="F205" s="425"/>
      <c r="G205" s="425"/>
      <c r="H205" s="425"/>
      <c r="I205" s="425"/>
      <c r="J205" s="425"/>
      <c r="K205" s="425"/>
      <c r="L205" s="425"/>
      <c r="M205" s="425"/>
      <c r="N205" s="425"/>
    </row>
    <row r="206" spans="1:14">
      <c r="A206" s="425"/>
      <c r="B206" s="425"/>
      <c r="C206" s="425"/>
      <c r="D206" s="425"/>
      <c r="E206" s="425"/>
      <c r="F206" s="425"/>
      <c r="G206" s="425"/>
      <c r="H206" s="425"/>
      <c r="I206" s="425"/>
      <c r="J206" s="425"/>
      <c r="K206" s="425"/>
      <c r="L206" s="425"/>
      <c r="M206" s="425"/>
      <c r="N206" s="425"/>
    </row>
    <row r="207" spans="1:14">
      <c r="A207" s="425"/>
      <c r="B207" s="425"/>
      <c r="C207" s="425"/>
      <c r="D207" s="425"/>
      <c r="E207" s="425"/>
      <c r="F207" s="425"/>
      <c r="G207" s="425"/>
      <c r="H207" s="425"/>
      <c r="I207" s="425"/>
      <c r="J207" s="425"/>
      <c r="K207" s="425"/>
      <c r="L207" s="425"/>
      <c r="M207" s="425"/>
      <c r="N207" s="425"/>
    </row>
    <row r="208" spans="1:14">
      <c r="A208" s="425"/>
      <c r="B208" s="425"/>
      <c r="C208" s="425"/>
      <c r="D208" s="425"/>
      <c r="E208" s="425"/>
      <c r="F208" s="425"/>
      <c r="G208" s="425"/>
      <c r="H208" s="425"/>
      <c r="I208" s="425"/>
      <c r="J208" s="425"/>
      <c r="K208" s="425"/>
      <c r="L208" s="425"/>
      <c r="M208" s="425"/>
      <c r="N208" s="425"/>
    </row>
    <row r="209" spans="1:14">
      <c r="A209" s="425"/>
      <c r="B209" s="425"/>
      <c r="C209" s="425"/>
      <c r="D209" s="425"/>
      <c r="E209" s="425"/>
      <c r="F209" s="425"/>
      <c r="G209" s="425"/>
      <c r="H209" s="425"/>
      <c r="I209" s="425"/>
      <c r="J209" s="425"/>
      <c r="K209" s="425"/>
      <c r="L209" s="425"/>
      <c r="M209" s="425"/>
      <c r="N209" s="425"/>
    </row>
    <row r="210" spans="1:14">
      <c r="A210" s="425"/>
      <c r="B210" s="425"/>
      <c r="C210" s="425"/>
      <c r="D210" s="425"/>
      <c r="E210" s="425"/>
      <c r="F210" s="425"/>
      <c r="G210" s="425"/>
      <c r="H210" s="425"/>
      <c r="I210" s="425"/>
      <c r="J210" s="425"/>
      <c r="K210" s="425"/>
      <c r="L210" s="425"/>
      <c r="M210" s="425"/>
      <c r="N210" s="425"/>
    </row>
    <row r="211" spans="1:14">
      <c r="A211" s="425"/>
      <c r="B211" s="425"/>
      <c r="C211" s="425"/>
      <c r="D211" s="425"/>
      <c r="E211" s="425"/>
      <c r="F211" s="425"/>
      <c r="G211" s="425"/>
      <c r="H211" s="425"/>
      <c r="I211" s="425"/>
      <c r="J211" s="425"/>
      <c r="K211" s="425"/>
      <c r="L211" s="425"/>
      <c r="M211" s="425"/>
      <c r="N211" s="425"/>
    </row>
    <row r="212" spans="1:14">
      <c r="A212" s="425"/>
      <c r="B212" s="425"/>
      <c r="C212" s="425"/>
      <c r="D212" s="425"/>
      <c r="E212" s="425"/>
      <c r="F212" s="425"/>
      <c r="G212" s="425"/>
      <c r="H212" s="425"/>
      <c r="I212" s="425"/>
      <c r="J212" s="425"/>
      <c r="K212" s="425"/>
      <c r="L212" s="425"/>
      <c r="M212" s="425"/>
      <c r="N212" s="425"/>
    </row>
    <row r="213" spans="1:14">
      <c r="A213" s="425"/>
      <c r="B213" s="425"/>
      <c r="C213" s="425"/>
      <c r="D213" s="425"/>
      <c r="E213" s="425"/>
      <c r="F213" s="425"/>
      <c r="G213" s="425"/>
      <c r="H213" s="425"/>
      <c r="I213" s="425"/>
      <c r="J213" s="425"/>
      <c r="K213" s="425"/>
      <c r="L213" s="425"/>
      <c r="M213" s="425"/>
      <c r="N213" s="425"/>
    </row>
    <row r="214" spans="1:14">
      <c r="A214" s="425"/>
      <c r="B214" s="425"/>
      <c r="C214" s="425"/>
      <c r="D214" s="425"/>
      <c r="E214" s="425"/>
      <c r="F214" s="425"/>
      <c r="G214" s="425"/>
      <c r="H214" s="425"/>
      <c r="I214" s="425"/>
      <c r="J214" s="425"/>
      <c r="K214" s="425"/>
      <c r="L214" s="425"/>
      <c r="M214" s="425"/>
      <c r="N214" s="425"/>
    </row>
    <row r="215" spans="1:14">
      <c r="A215" s="425"/>
      <c r="B215" s="425"/>
      <c r="C215" s="425"/>
      <c r="D215" s="425"/>
      <c r="E215" s="425"/>
      <c r="F215" s="425"/>
      <c r="G215" s="425"/>
      <c r="H215" s="425"/>
      <c r="I215" s="425"/>
      <c r="J215" s="425"/>
      <c r="K215" s="425"/>
      <c r="L215" s="425"/>
      <c r="M215" s="425"/>
      <c r="N215" s="425"/>
    </row>
    <row r="216" spans="1:14">
      <c r="A216" s="425"/>
      <c r="B216" s="425"/>
      <c r="C216" s="425"/>
      <c r="D216" s="425"/>
      <c r="E216" s="425"/>
      <c r="F216" s="425"/>
      <c r="G216" s="425"/>
      <c r="H216" s="425"/>
      <c r="I216" s="425"/>
      <c r="J216" s="425"/>
      <c r="K216" s="425"/>
      <c r="L216" s="425"/>
      <c r="M216" s="425"/>
      <c r="N216" s="425"/>
    </row>
    <row r="217" spans="1:14">
      <c r="A217" s="425"/>
      <c r="B217" s="425"/>
      <c r="C217" s="425"/>
      <c r="D217" s="425"/>
      <c r="E217" s="425"/>
      <c r="F217" s="425"/>
      <c r="G217" s="425"/>
      <c r="H217" s="425"/>
      <c r="I217" s="425"/>
      <c r="J217" s="425"/>
      <c r="K217" s="425"/>
      <c r="L217" s="425"/>
      <c r="M217" s="425"/>
      <c r="N217" s="425"/>
    </row>
    <row r="218" spans="1:14">
      <c r="A218" s="425"/>
      <c r="B218" s="425"/>
      <c r="C218" s="425"/>
      <c r="D218" s="425"/>
      <c r="E218" s="425"/>
      <c r="F218" s="425"/>
      <c r="G218" s="425"/>
      <c r="H218" s="425"/>
      <c r="I218" s="425"/>
      <c r="J218" s="425"/>
      <c r="K218" s="425"/>
      <c r="L218" s="425"/>
      <c r="M218" s="425"/>
      <c r="N218" s="425"/>
    </row>
    <row r="219" spans="1:14">
      <c r="A219" s="425"/>
      <c r="B219" s="425"/>
      <c r="C219" s="425"/>
      <c r="D219" s="425"/>
      <c r="E219" s="425"/>
      <c r="F219" s="425"/>
      <c r="G219" s="425"/>
      <c r="H219" s="425"/>
      <c r="I219" s="425"/>
      <c r="J219" s="425"/>
      <c r="K219" s="425"/>
      <c r="L219" s="425"/>
      <c r="M219" s="425"/>
      <c r="N219" s="425"/>
    </row>
    <row r="220" spans="1:14">
      <c r="A220" s="425"/>
      <c r="B220" s="425"/>
      <c r="C220" s="425"/>
      <c r="D220" s="425"/>
      <c r="E220" s="425"/>
      <c r="F220" s="425"/>
      <c r="G220" s="425"/>
      <c r="H220" s="425"/>
      <c r="I220" s="425"/>
      <c r="J220" s="425"/>
      <c r="K220" s="425"/>
      <c r="L220" s="425"/>
      <c r="M220" s="425"/>
      <c r="N220" s="425"/>
    </row>
    <row r="221" spans="1:14">
      <c r="A221" s="425"/>
      <c r="B221" s="425"/>
      <c r="C221" s="425"/>
      <c r="D221" s="425"/>
      <c r="E221" s="425"/>
      <c r="F221" s="425"/>
      <c r="G221" s="425"/>
      <c r="H221" s="425"/>
      <c r="I221" s="425"/>
      <c r="J221" s="425"/>
      <c r="K221" s="425"/>
      <c r="L221" s="425"/>
      <c r="M221" s="425"/>
      <c r="N221" s="425"/>
    </row>
    <row r="222" spans="1:14">
      <c r="A222" s="425"/>
      <c r="B222" s="425"/>
      <c r="C222" s="425"/>
      <c r="D222" s="425"/>
      <c r="E222" s="425"/>
      <c r="F222" s="425"/>
      <c r="G222" s="425"/>
      <c r="H222" s="425"/>
      <c r="I222" s="425"/>
      <c r="J222" s="425"/>
      <c r="K222" s="425"/>
      <c r="L222" s="425"/>
      <c r="M222" s="425"/>
      <c r="N222" s="425"/>
    </row>
    <row r="223" spans="1:14">
      <c r="A223" s="425"/>
      <c r="B223" s="425"/>
      <c r="C223" s="425"/>
      <c r="D223" s="425"/>
      <c r="E223" s="425"/>
      <c r="F223" s="425"/>
      <c r="G223" s="425"/>
      <c r="H223" s="425"/>
      <c r="I223" s="425"/>
      <c r="J223" s="425"/>
      <c r="K223" s="425"/>
      <c r="L223" s="425"/>
      <c r="M223" s="425"/>
      <c r="N223" s="425"/>
    </row>
    <row r="224" spans="1:14">
      <c r="A224" s="425"/>
      <c r="B224" s="425"/>
      <c r="C224" s="425"/>
      <c r="D224" s="425"/>
      <c r="E224" s="425"/>
      <c r="F224" s="425"/>
      <c r="G224" s="425"/>
      <c r="H224" s="425"/>
      <c r="I224" s="425"/>
      <c r="J224" s="425"/>
      <c r="K224" s="425"/>
      <c r="L224" s="425"/>
      <c r="M224" s="425"/>
      <c r="N224" s="425"/>
    </row>
    <row r="225" spans="1:14">
      <c r="A225" s="425"/>
      <c r="B225" s="425"/>
      <c r="C225" s="425"/>
      <c r="D225" s="425"/>
      <c r="E225" s="425"/>
      <c r="F225" s="425"/>
      <c r="G225" s="425"/>
      <c r="H225" s="425"/>
      <c r="I225" s="425"/>
      <c r="J225" s="425"/>
      <c r="K225" s="425"/>
      <c r="L225" s="425"/>
      <c r="M225" s="425"/>
      <c r="N225" s="425"/>
    </row>
    <row r="226" spans="1:14">
      <c r="A226" s="425"/>
      <c r="B226" s="425"/>
      <c r="C226" s="425"/>
      <c r="D226" s="425"/>
      <c r="E226" s="425"/>
      <c r="F226" s="425"/>
      <c r="G226" s="425"/>
      <c r="H226" s="425"/>
      <c r="I226" s="425"/>
      <c r="J226" s="425"/>
      <c r="K226" s="425"/>
      <c r="L226" s="425"/>
      <c r="M226" s="425"/>
      <c r="N226" s="425"/>
    </row>
    <row r="227" spans="1:14">
      <c r="A227" s="425"/>
      <c r="B227" s="425"/>
      <c r="C227" s="425"/>
      <c r="D227" s="425"/>
      <c r="E227" s="425"/>
      <c r="F227" s="425"/>
      <c r="G227" s="425"/>
      <c r="H227" s="425"/>
      <c r="I227" s="425"/>
      <c r="J227" s="425"/>
      <c r="K227" s="425"/>
      <c r="L227" s="425"/>
      <c r="M227" s="425"/>
      <c r="N227" s="425"/>
    </row>
    <row r="228" spans="1:14">
      <c r="A228" s="425"/>
      <c r="B228" s="425"/>
      <c r="C228" s="425"/>
      <c r="D228" s="425"/>
      <c r="E228" s="425"/>
      <c r="F228" s="425"/>
      <c r="G228" s="425"/>
      <c r="H228" s="425"/>
      <c r="I228" s="425"/>
      <c r="J228" s="425"/>
      <c r="K228" s="425"/>
      <c r="L228" s="425"/>
      <c r="M228" s="425"/>
      <c r="N228" s="425"/>
    </row>
    <row r="229" spans="1:14">
      <c r="A229" s="425"/>
      <c r="B229" s="425"/>
      <c r="C229" s="425"/>
      <c r="D229" s="425"/>
      <c r="E229" s="425"/>
      <c r="F229" s="425"/>
      <c r="G229" s="425"/>
      <c r="H229" s="425"/>
      <c r="I229" s="425"/>
      <c r="J229" s="425"/>
      <c r="K229" s="425"/>
      <c r="L229" s="425"/>
      <c r="M229" s="425"/>
      <c r="N229" s="425"/>
    </row>
    <row r="230" spans="1:14">
      <c r="A230" s="425"/>
      <c r="B230" s="425"/>
      <c r="C230" s="425"/>
      <c r="D230" s="425"/>
      <c r="E230" s="425"/>
      <c r="F230" s="425"/>
      <c r="G230" s="425"/>
      <c r="H230" s="425"/>
      <c r="I230" s="425"/>
      <c r="J230" s="425"/>
      <c r="K230" s="425"/>
      <c r="L230" s="425"/>
      <c r="M230" s="425"/>
      <c r="N230" s="425"/>
    </row>
    <row r="231" spans="1:14">
      <c r="A231" s="425"/>
      <c r="B231" s="425"/>
      <c r="C231" s="425"/>
      <c r="D231" s="425"/>
      <c r="E231" s="425"/>
      <c r="F231" s="425"/>
      <c r="G231" s="425"/>
      <c r="H231" s="425"/>
      <c r="I231" s="425"/>
      <c r="J231" s="425"/>
      <c r="K231" s="425"/>
      <c r="L231" s="425"/>
      <c r="M231" s="425"/>
      <c r="N231" s="425"/>
    </row>
    <row r="232" spans="1:14">
      <c r="A232" s="425"/>
      <c r="B232" s="425"/>
      <c r="C232" s="425"/>
      <c r="D232" s="425"/>
      <c r="E232" s="425"/>
      <c r="F232" s="425"/>
      <c r="G232" s="425"/>
      <c r="H232" s="425"/>
      <c r="I232" s="425"/>
      <c r="J232" s="425"/>
      <c r="K232" s="425"/>
      <c r="L232" s="425"/>
      <c r="M232" s="425"/>
      <c r="N232" s="425"/>
    </row>
    <row r="233" spans="1:14">
      <c r="A233" s="425"/>
      <c r="B233" s="425"/>
      <c r="C233" s="425"/>
      <c r="D233" s="425"/>
      <c r="E233" s="425"/>
      <c r="F233" s="425"/>
      <c r="G233" s="425"/>
      <c r="H233" s="425"/>
      <c r="I233" s="425"/>
      <c r="J233" s="425"/>
      <c r="K233" s="425"/>
      <c r="L233" s="425"/>
      <c r="M233" s="425"/>
      <c r="N233" s="425"/>
    </row>
    <row r="234" spans="1:14">
      <c r="A234" s="425"/>
      <c r="B234" s="425"/>
      <c r="C234" s="425"/>
      <c r="D234" s="425"/>
      <c r="E234" s="425"/>
      <c r="F234" s="425"/>
      <c r="G234" s="425"/>
      <c r="H234" s="425"/>
      <c r="I234" s="425"/>
      <c r="J234" s="425"/>
      <c r="K234" s="425"/>
      <c r="L234" s="425"/>
      <c r="M234" s="425"/>
      <c r="N234" s="425"/>
    </row>
    <row r="235" spans="1:14">
      <c r="A235" s="425"/>
      <c r="B235" s="425"/>
      <c r="C235" s="425"/>
      <c r="D235" s="425"/>
      <c r="E235" s="425"/>
      <c r="F235" s="425"/>
      <c r="G235" s="425"/>
      <c r="H235" s="425"/>
      <c r="I235" s="425"/>
      <c r="J235" s="425"/>
      <c r="K235" s="425"/>
      <c r="L235" s="425"/>
      <c r="M235" s="425"/>
      <c r="N235" s="425"/>
    </row>
    <row r="236" spans="1:14">
      <c r="A236" s="425"/>
      <c r="B236" s="425"/>
      <c r="C236" s="425"/>
      <c r="D236" s="425"/>
      <c r="E236" s="425"/>
      <c r="F236" s="425"/>
      <c r="G236" s="425"/>
      <c r="H236" s="425"/>
      <c r="I236" s="425"/>
      <c r="J236" s="425"/>
      <c r="K236" s="425"/>
      <c r="L236" s="425"/>
      <c r="M236" s="425"/>
      <c r="N236" s="425"/>
    </row>
    <row r="237" spans="1:14">
      <c r="A237" s="425"/>
      <c r="B237" s="425"/>
      <c r="C237" s="425"/>
      <c r="D237" s="425"/>
      <c r="E237" s="425"/>
      <c r="F237" s="425"/>
      <c r="G237" s="425"/>
      <c r="H237" s="425"/>
      <c r="I237" s="425"/>
      <c r="J237" s="425"/>
      <c r="K237" s="425"/>
      <c r="L237" s="425"/>
      <c r="M237" s="425"/>
      <c r="N237" s="425"/>
    </row>
    <row r="238" spans="1:14">
      <c r="A238" s="425"/>
      <c r="B238" s="425"/>
      <c r="C238" s="425"/>
      <c r="D238" s="425"/>
      <c r="E238" s="425"/>
      <c r="F238" s="425"/>
      <c r="G238" s="425"/>
      <c r="H238" s="425"/>
      <c r="I238" s="425"/>
      <c r="J238" s="425"/>
      <c r="K238" s="425"/>
      <c r="L238" s="425"/>
      <c r="M238" s="425"/>
      <c r="N238" s="425"/>
    </row>
    <row r="239" spans="1:14">
      <c r="A239" s="425"/>
      <c r="B239" s="425"/>
      <c r="C239" s="425"/>
      <c r="D239" s="425"/>
      <c r="E239" s="425"/>
      <c r="F239" s="425"/>
      <c r="G239" s="425"/>
      <c r="H239" s="425"/>
      <c r="I239" s="425"/>
      <c r="J239" s="425"/>
      <c r="K239" s="425"/>
      <c r="L239" s="425"/>
      <c r="M239" s="425"/>
      <c r="N239" s="425"/>
    </row>
    <row r="240" spans="1:14">
      <c r="A240" s="425"/>
      <c r="B240" s="425"/>
      <c r="C240" s="425"/>
      <c r="D240" s="425"/>
      <c r="E240" s="425"/>
      <c r="F240" s="425"/>
      <c r="G240" s="425"/>
      <c r="H240" s="425"/>
      <c r="I240" s="425"/>
      <c r="J240" s="425"/>
      <c r="K240" s="425"/>
      <c r="L240" s="425"/>
      <c r="M240" s="425"/>
      <c r="N240" s="425"/>
    </row>
    <row r="241" spans="1:14">
      <c r="A241" s="425"/>
      <c r="B241" s="425"/>
      <c r="C241" s="425"/>
      <c r="D241" s="425"/>
      <c r="E241" s="425"/>
      <c r="F241" s="425"/>
      <c r="G241" s="425"/>
      <c r="H241" s="425"/>
      <c r="I241" s="425"/>
      <c r="J241" s="425"/>
      <c r="K241" s="425"/>
      <c r="L241" s="425"/>
      <c r="M241" s="425"/>
      <c r="N241" s="425"/>
    </row>
    <row r="242" spans="1:14">
      <c r="A242" s="425"/>
      <c r="B242" s="425"/>
      <c r="C242" s="425"/>
      <c r="D242" s="425"/>
      <c r="E242" s="425"/>
      <c r="F242" s="425"/>
      <c r="G242" s="425"/>
      <c r="H242" s="425"/>
      <c r="I242" s="425"/>
      <c r="J242" s="425"/>
      <c r="K242" s="425"/>
      <c r="L242" s="425"/>
      <c r="M242" s="425"/>
      <c r="N242" s="425"/>
    </row>
    <row r="243" spans="1:14">
      <c r="A243" s="425"/>
      <c r="B243" s="425"/>
      <c r="C243" s="425"/>
      <c r="D243" s="425"/>
      <c r="E243" s="425"/>
      <c r="F243" s="425"/>
      <c r="G243" s="425"/>
      <c r="H243" s="425"/>
      <c r="I243" s="425"/>
      <c r="J243" s="425"/>
      <c r="K243" s="425"/>
      <c r="L243" s="425"/>
      <c r="M243" s="425"/>
      <c r="N243" s="425"/>
    </row>
    <row r="244" spans="1:14">
      <c r="A244" s="425"/>
      <c r="B244" s="425"/>
      <c r="C244" s="425"/>
      <c r="D244" s="425"/>
      <c r="E244" s="425"/>
      <c r="F244" s="425"/>
      <c r="G244" s="425"/>
      <c r="H244" s="425"/>
      <c r="I244" s="425"/>
      <c r="J244" s="425"/>
      <c r="K244" s="425"/>
      <c r="L244" s="425"/>
      <c r="M244" s="425"/>
      <c r="N244" s="425"/>
    </row>
    <row r="245" spans="1:14">
      <c r="A245" s="425"/>
      <c r="B245" s="425"/>
      <c r="C245" s="425"/>
      <c r="D245" s="425"/>
      <c r="E245" s="425"/>
      <c r="F245" s="425"/>
      <c r="G245" s="425"/>
      <c r="H245" s="425"/>
      <c r="I245" s="425"/>
      <c r="J245" s="425"/>
      <c r="K245" s="425"/>
      <c r="L245" s="425"/>
      <c r="M245" s="425"/>
      <c r="N245" s="425"/>
    </row>
    <row r="246" spans="1:14">
      <c r="A246" s="425"/>
      <c r="B246" s="425"/>
      <c r="C246" s="425"/>
      <c r="D246" s="425"/>
      <c r="E246" s="425"/>
      <c r="F246" s="425"/>
      <c r="G246" s="425"/>
      <c r="H246" s="425"/>
      <c r="I246" s="425"/>
      <c r="J246" s="425"/>
      <c r="K246" s="425"/>
      <c r="L246" s="425"/>
      <c r="M246" s="425"/>
      <c r="N246" s="425"/>
    </row>
    <row r="247" spans="1:14">
      <c r="A247" s="425"/>
      <c r="B247" s="425"/>
      <c r="C247" s="425"/>
      <c r="D247" s="425"/>
      <c r="E247" s="425"/>
      <c r="F247" s="425"/>
      <c r="G247" s="425"/>
      <c r="H247" s="425"/>
      <c r="I247" s="425"/>
      <c r="J247" s="425"/>
      <c r="K247" s="425"/>
      <c r="L247" s="425"/>
      <c r="M247" s="425"/>
      <c r="N247" s="425"/>
    </row>
    <row r="248" spans="1:14">
      <c r="A248" s="425"/>
      <c r="B248" s="425"/>
      <c r="C248" s="425"/>
      <c r="D248" s="425"/>
      <c r="E248" s="425"/>
      <c r="F248" s="425"/>
      <c r="G248" s="425"/>
      <c r="H248" s="425"/>
      <c r="I248" s="425"/>
      <c r="J248" s="425"/>
      <c r="K248" s="425"/>
      <c r="L248" s="425"/>
      <c r="M248" s="425"/>
      <c r="N248" s="425"/>
    </row>
    <row r="249" spans="1:14">
      <c r="A249" s="425"/>
      <c r="B249" s="425"/>
      <c r="C249" s="425"/>
      <c r="D249" s="425"/>
      <c r="E249" s="425"/>
      <c r="F249" s="425"/>
      <c r="G249" s="425"/>
      <c r="H249" s="425"/>
      <c r="I249" s="425"/>
      <c r="J249" s="425"/>
      <c r="K249" s="425"/>
      <c r="L249" s="425"/>
      <c r="M249" s="425"/>
      <c r="N249" s="425"/>
    </row>
    <row r="250" spans="1:14">
      <c r="A250" s="425"/>
      <c r="B250" s="425"/>
      <c r="C250" s="425"/>
      <c r="D250" s="425"/>
      <c r="E250" s="425"/>
      <c r="F250" s="425"/>
      <c r="G250" s="425"/>
      <c r="H250" s="425"/>
      <c r="I250" s="425"/>
      <c r="J250" s="425"/>
      <c r="K250" s="425"/>
      <c r="L250" s="425"/>
      <c r="M250" s="425"/>
      <c r="N250" s="425"/>
    </row>
    <row r="251" spans="1:14">
      <c r="A251" s="425"/>
      <c r="B251" s="425"/>
      <c r="C251" s="425"/>
      <c r="D251" s="425"/>
      <c r="E251" s="425"/>
      <c r="F251" s="425"/>
      <c r="G251" s="425"/>
      <c r="H251" s="425"/>
      <c r="I251" s="425"/>
      <c r="J251" s="425"/>
      <c r="K251" s="425"/>
      <c r="L251" s="425"/>
      <c r="M251" s="425"/>
      <c r="N251" s="425"/>
    </row>
    <row r="252" spans="1:14">
      <c r="A252" s="425"/>
      <c r="B252" s="425"/>
      <c r="C252" s="425"/>
      <c r="D252" s="425"/>
      <c r="E252" s="425"/>
      <c r="F252" s="425"/>
      <c r="G252" s="425"/>
      <c r="H252" s="425"/>
      <c r="I252" s="425"/>
      <c r="J252" s="425"/>
      <c r="K252" s="425"/>
      <c r="L252" s="425"/>
      <c r="M252" s="425"/>
      <c r="N252" s="425"/>
    </row>
    <row r="253" spans="1:14">
      <c r="A253" s="425"/>
      <c r="B253" s="425"/>
      <c r="C253" s="425"/>
      <c r="D253" s="425"/>
      <c r="E253" s="425"/>
      <c r="F253" s="425"/>
      <c r="G253" s="425"/>
      <c r="H253" s="425"/>
      <c r="I253" s="425"/>
      <c r="J253" s="425"/>
      <c r="K253" s="425"/>
      <c r="L253" s="425"/>
      <c r="M253" s="425"/>
      <c r="N253" s="425"/>
    </row>
    <row r="254" spans="1:14">
      <c r="A254" s="425"/>
      <c r="B254" s="425"/>
      <c r="C254" s="425"/>
      <c r="D254" s="425"/>
      <c r="E254" s="425"/>
      <c r="F254" s="425"/>
      <c r="G254" s="425"/>
      <c r="H254" s="425"/>
      <c r="I254" s="425"/>
      <c r="J254" s="425"/>
      <c r="K254" s="425"/>
      <c r="L254" s="425"/>
      <c r="M254" s="425"/>
      <c r="N254" s="425"/>
    </row>
    <row r="255" spans="1:14">
      <c r="A255" s="425"/>
      <c r="B255" s="425"/>
      <c r="C255" s="425"/>
      <c r="D255" s="425"/>
      <c r="E255" s="425"/>
      <c r="F255" s="425"/>
      <c r="G255" s="425"/>
      <c r="H255" s="425"/>
      <c r="I255" s="425"/>
      <c r="J255" s="425"/>
      <c r="K255" s="425"/>
      <c r="L255" s="425"/>
      <c r="M255" s="425"/>
      <c r="N255" s="425"/>
    </row>
    <row r="256" spans="1:14">
      <c r="A256" s="425"/>
      <c r="B256" s="425"/>
      <c r="C256" s="425"/>
      <c r="D256" s="425"/>
      <c r="E256" s="425"/>
      <c r="F256" s="425"/>
      <c r="G256" s="425"/>
      <c r="H256" s="425"/>
      <c r="I256" s="425"/>
      <c r="J256" s="425"/>
      <c r="K256" s="425"/>
      <c r="L256" s="425"/>
      <c r="M256" s="425"/>
      <c r="N256" s="425"/>
    </row>
    <row r="257" spans="1:14">
      <c r="A257" s="425"/>
      <c r="B257" s="425"/>
      <c r="C257" s="425"/>
      <c r="D257" s="425"/>
      <c r="E257" s="425"/>
      <c r="F257" s="425"/>
      <c r="G257" s="425"/>
      <c r="H257" s="425"/>
      <c r="I257" s="425"/>
      <c r="J257" s="425"/>
      <c r="K257" s="425"/>
      <c r="L257" s="425"/>
      <c r="M257" s="425"/>
      <c r="N257" s="425"/>
    </row>
    <row r="258" spans="1:14">
      <c r="A258" s="425"/>
      <c r="B258" s="425"/>
      <c r="C258" s="425"/>
      <c r="D258" s="425"/>
      <c r="E258" s="425"/>
      <c r="F258" s="425"/>
      <c r="G258" s="425"/>
      <c r="H258" s="425"/>
      <c r="I258" s="425"/>
      <c r="J258" s="425"/>
      <c r="K258" s="425"/>
      <c r="L258" s="425"/>
      <c r="M258" s="425"/>
      <c r="N258" s="425"/>
    </row>
    <row r="259" spans="1:14">
      <c r="A259" s="425"/>
      <c r="B259" s="425"/>
      <c r="C259" s="425"/>
      <c r="D259" s="425"/>
      <c r="E259" s="425"/>
      <c r="F259" s="425"/>
      <c r="G259" s="425"/>
      <c r="H259" s="425"/>
      <c r="I259" s="425"/>
      <c r="J259" s="425"/>
      <c r="K259" s="425"/>
      <c r="L259" s="425"/>
      <c r="M259" s="425"/>
      <c r="N259" s="425"/>
    </row>
    <row r="260" spans="1:14">
      <c r="A260" s="425"/>
      <c r="B260" s="425"/>
      <c r="C260" s="425"/>
      <c r="D260" s="425"/>
      <c r="E260" s="425"/>
      <c r="F260" s="425"/>
      <c r="G260" s="425"/>
      <c r="H260" s="425"/>
      <c r="I260" s="425"/>
      <c r="J260" s="425"/>
      <c r="K260" s="425"/>
      <c r="L260" s="425"/>
      <c r="M260" s="425"/>
      <c r="N260" s="425"/>
    </row>
    <row r="261" spans="1:14">
      <c r="A261" s="425"/>
      <c r="B261" s="425"/>
      <c r="C261" s="425"/>
      <c r="D261" s="425"/>
      <c r="E261" s="425"/>
      <c r="F261" s="425"/>
      <c r="G261" s="425"/>
      <c r="H261" s="425"/>
      <c r="I261" s="425"/>
      <c r="J261" s="425"/>
      <c r="K261" s="425"/>
      <c r="L261" s="425"/>
      <c r="M261" s="425"/>
      <c r="N261" s="425"/>
    </row>
    <row r="262" spans="1:14">
      <c r="A262" s="425"/>
      <c r="B262" s="425"/>
      <c r="C262" s="425"/>
      <c r="D262" s="425"/>
      <c r="E262" s="425"/>
      <c r="F262" s="425"/>
      <c r="G262" s="425"/>
      <c r="H262" s="425"/>
      <c r="I262" s="425"/>
      <c r="J262" s="425"/>
      <c r="K262" s="425"/>
      <c r="L262" s="425"/>
      <c r="M262" s="425"/>
      <c r="N262" s="425"/>
    </row>
    <row r="263" spans="1:14">
      <c r="A263" s="425"/>
      <c r="B263" s="425"/>
      <c r="C263" s="425"/>
      <c r="D263" s="425"/>
      <c r="E263" s="425"/>
      <c r="F263" s="425"/>
      <c r="G263" s="425"/>
      <c r="H263" s="425"/>
      <c r="I263" s="425"/>
      <c r="J263" s="425"/>
      <c r="K263" s="425"/>
      <c r="L263" s="425"/>
      <c r="M263" s="425"/>
      <c r="N263" s="425"/>
    </row>
    <row r="264" spans="1:14">
      <c r="A264" s="425"/>
      <c r="B264" s="425"/>
      <c r="C264" s="425"/>
      <c r="D264" s="425"/>
      <c r="E264" s="425"/>
      <c r="F264" s="425"/>
      <c r="G264" s="425"/>
      <c r="H264" s="425"/>
      <c r="I264" s="425"/>
      <c r="J264" s="425"/>
      <c r="K264" s="425"/>
      <c r="L264" s="425"/>
      <c r="M264" s="425"/>
      <c r="N264" s="425"/>
    </row>
    <row r="265" spans="1:14">
      <c r="A265" s="425"/>
      <c r="B265" s="425"/>
      <c r="C265" s="425"/>
      <c r="D265" s="425"/>
      <c r="E265" s="425"/>
      <c r="F265" s="425"/>
      <c r="G265" s="425"/>
      <c r="H265" s="425"/>
      <c r="I265" s="425"/>
      <c r="J265" s="425"/>
      <c r="K265" s="425"/>
      <c r="L265" s="425"/>
      <c r="M265" s="425"/>
      <c r="N265" s="425"/>
    </row>
    <row r="266" spans="1:14">
      <c r="A266" s="425"/>
      <c r="B266" s="425"/>
      <c r="C266" s="425"/>
      <c r="D266" s="425"/>
      <c r="E266" s="425"/>
      <c r="F266" s="425"/>
      <c r="G266" s="425"/>
      <c r="H266" s="425"/>
      <c r="I266" s="425"/>
      <c r="J266" s="425"/>
      <c r="K266" s="425"/>
      <c r="L266" s="425"/>
      <c r="M266" s="425"/>
      <c r="N266" s="425"/>
    </row>
    <row r="267" spans="1:14">
      <c r="A267" s="425"/>
      <c r="B267" s="425"/>
      <c r="C267" s="425"/>
      <c r="D267" s="425"/>
      <c r="E267" s="425"/>
      <c r="F267" s="425"/>
      <c r="G267" s="425"/>
      <c r="H267" s="425"/>
      <c r="I267" s="425"/>
      <c r="J267" s="425"/>
      <c r="K267" s="425"/>
      <c r="L267" s="425"/>
      <c r="M267" s="425"/>
      <c r="N267" s="425"/>
    </row>
    <row r="268" spans="1:14">
      <c r="A268" s="425"/>
      <c r="B268" s="425"/>
      <c r="C268" s="425"/>
      <c r="D268" s="425"/>
      <c r="E268" s="425"/>
      <c r="F268" s="425"/>
      <c r="G268" s="425"/>
      <c r="H268" s="425"/>
      <c r="I268" s="425"/>
      <c r="J268" s="425"/>
      <c r="K268" s="425"/>
      <c r="L268" s="425"/>
      <c r="M268" s="425"/>
      <c r="N268" s="425"/>
    </row>
    <row r="269" spans="1:14">
      <c r="A269" s="425"/>
      <c r="B269" s="425"/>
      <c r="C269" s="425"/>
      <c r="D269" s="425"/>
      <c r="E269" s="425"/>
      <c r="F269" s="425"/>
      <c r="G269" s="425"/>
      <c r="H269" s="425"/>
      <c r="I269" s="425"/>
      <c r="J269" s="425"/>
      <c r="K269" s="425"/>
      <c r="L269" s="425"/>
      <c r="M269" s="425"/>
      <c r="N269" s="425"/>
    </row>
    <row r="270" spans="1:14">
      <c r="A270" s="425"/>
      <c r="B270" s="425"/>
      <c r="C270" s="425"/>
      <c r="D270" s="425"/>
      <c r="E270" s="425"/>
      <c r="F270" s="425"/>
      <c r="G270" s="425"/>
      <c r="H270" s="425"/>
      <c r="I270" s="425"/>
      <c r="J270" s="425"/>
      <c r="K270" s="425"/>
      <c r="L270" s="425"/>
      <c r="M270" s="425"/>
      <c r="N270" s="425"/>
    </row>
    <row r="271" spans="1:14">
      <c r="A271" s="425"/>
      <c r="B271" s="425"/>
      <c r="C271" s="425"/>
      <c r="D271" s="425"/>
      <c r="E271" s="425"/>
      <c r="F271" s="425"/>
      <c r="G271" s="425"/>
      <c r="H271" s="425"/>
      <c r="I271" s="425"/>
      <c r="J271" s="425"/>
      <c r="K271" s="425"/>
      <c r="L271" s="425"/>
      <c r="M271" s="425"/>
      <c r="N271" s="425"/>
    </row>
    <row r="272" spans="1:14">
      <c r="A272" s="425"/>
      <c r="B272" s="425"/>
      <c r="C272" s="425"/>
      <c r="D272" s="425"/>
      <c r="E272" s="425"/>
      <c r="F272" s="425"/>
      <c r="G272" s="425"/>
      <c r="H272" s="425"/>
      <c r="I272" s="425"/>
      <c r="J272" s="425"/>
      <c r="K272" s="425"/>
      <c r="L272" s="425"/>
      <c r="M272" s="425"/>
      <c r="N272" s="425"/>
    </row>
    <row r="273" spans="1:14">
      <c r="A273" s="425"/>
      <c r="B273" s="425"/>
      <c r="C273" s="425"/>
      <c r="D273" s="425"/>
      <c r="E273" s="425"/>
      <c r="F273" s="425"/>
      <c r="G273" s="425"/>
      <c r="H273" s="425"/>
      <c r="I273" s="425"/>
      <c r="J273" s="425"/>
      <c r="K273" s="425"/>
      <c r="L273" s="425"/>
      <c r="M273" s="425"/>
      <c r="N273" s="425"/>
    </row>
    <row r="274" spans="1:14">
      <c r="A274" s="425"/>
      <c r="B274" s="425"/>
      <c r="C274" s="425"/>
      <c r="D274" s="425"/>
      <c r="E274" s="425"/>
      <c r="F274" s="425"/>
      <c r="G274" s="425"/>
      <c r="H274" s="425"/>
      <c r="I274" s="425"/>
      <c r="J274" s="425"/>
      <c r="K274" s="425"/>
      <c r="L274" s="425"/>
      <c r="M274" s="425"/>
      <c r="N274" s="425"/>
    </row>
    <row r="275" spans="1:14">
      <c r="A275" s="425"/>
      <c r="B275" s="425"/>
      <c r="C275" s="425"/>
      <c r="D275" s="425"/>
      <c r="E275" s="425"/>
      <c r="F275" s="425"/>
      <c r="G275" s="425"/>
      <c r="H275" s="425"/>
      <c r="I275" s="425"/>
      <c r="J275" s="425"/>
      <c r="K275" s="425"/>
      <c r="L275" s="425"/>
      <c r="M275" s="425"/>
      <c r="N275" s="425"/>
    </row>
    <row r="276" spans="1:14">
      <c r="A276" s="425"/>
      <c r="B276" s="425"/>
      <c r="C276" s="425"/>
      <c r="D276" s="425"/>
      <c r="E276" s="425"/>
      <c r="F276" s="425"/>
      <c r="G276" s="425"/>
      <c r="H276" s="425"/>
      <c r="I276" s="425"/>
      <c r="J276" s="425"/>
      <c r="K276" s="425"/>
      <c r="L276" s="425"/>
      <c r="M276" s="425"/>
      <c r="N276" s="425"/>
    </row>
    <row r="277" spans="1:14">
      <c r="A277" s="425"/>
      <c r="B277" s="425"/>
      <c r="C277" s="425"/>
      <c r="D277" s="425"/>
      <c r="E277" s="425"/>
      <c r="F277" s="425"/>
      <c r="G277" s="425"/>
      <c r="H277" s="425"/>
      <c r="I277" s="425"/>
      <c r="J277" s="425"/>
      <c r="K277" s="425"/>
      <c r="L277" s="425"/>
      <c r="M277" s="425"/>
      <c r="N277" s="425"/>
    </row>
    <row r="278" spans="1:14">
      <c r="A278" s="425"/>
      <c r="B278" s="425"/>
      <c r="C278" s="425"/>
      <c r="D278" s="425"/>
      <c r="E278" s="425"/>
      <c r="F278" s="425"/>
      <c r="G278" s="425"/>
      <c r="H278" s="425"/>
      <c r="I278" s="425"/>
      <c r="J278" s="425"/>
      <c r="K278" s="425"/>
      <c r="L278" s="425"/>
      <c r="M278" s="425"/>
      <c r="N278" s="425"/>
    </row>
    <row r="279" spans="1:14">
      <c r="A279" s="425"/>
      <c r="B279" s="425"/>
      <c r="C279" s="425"/>
      <c r="D279" s="425"/>
      <c r="E279" s="425"/>
      <c r="F279" s="425"/>
      <c r="G279" s="425"/>
      <c r="H279" s="425"/>
      <c r="I279" s="425"/>
      <c r="J279" s="425"/>
      <c r="K279" s="425"/>
      <c r="L279" s="425"/>
      <c r="M279" s="425"/>
      <c r="N279" s="425"/>
    </row>
    <row r="280" spans="1:14">
      <c r="A280" s="425"/>
      <c r="B280" s="425"/>
      <c r="C280" s="425"/>
      <c r="D280" s="425"/>
      <c r="E280" s="425"/>
      <c r="F280" s="425"/>
      <c r="G280" s="425"/>
      <c r="H280" s="425"/>
      <c r="I280" s="425"/>
      <c r="J280" s="425"/>
      <c r="K280" s="425"/>
      <c r="L280" s="425"/>
      <c r="M280" s="425"/>
      <c r="N280" s="425"/>
    </row>
    <row r="281" spans="1:14">
      <c r="A281" s="425"/>
      <c r="B281" s="425"/>
      <c r="C281" s="425"/>
      <c r="D281" s="425"/>
      <c r="E281" s="425"/>
      <c r="F281" s="425"/>
      <c r="G281" s="425"/>
      <c r="H281" s="425"/>
      <c r="I281" s="425"/>
      <c r="J281" s="425"/>
      <c r="K281" s="425"/>
      <c r="L281" s="425"/>
      <c r="M281" s="425"/>
      <c r="N281" s="425"/>
    </row>
    <row r="282" spans="1:14">
      <c r="A282" s="425"/>
      <c r="B282" s="425"/>
      <c r="C282" s="425"/>
      <c r="D282" s="425"/>
      <c r="E282" s="425"/>
      <c r="F282" s="425"/>
      <c r="G282" s="425"/>
      <c r="H282" s="425"/>
      <c r="I282" s="425"/>
      <c r="J282" s="425"/>
      <c r="K282" s="425"/>
      <c r="L282" s="425"/>
      <c r="M282" s="425"/>
      <c r="N282" s="425"/>
    </row>
    <row r="283" spans="1:14">
      <c r="A283" s="425"/>
      <c r="B283" s="425"/>
      <c r="C283" s="425"/>
      <c r="D283" s="425"/>
      <c r="E283" s="425"/>
      <c r="F283" s="425"/>
      <c r="G283" s="425"/>
      <c r="H283" s="425"/>
      <c r="I283" s="425"/>
      <c r="J283" s="425"/>
      <c r="K283" s="425"/>
      <c r="L283" s="425"/>
      <c r="M283" s="425"/>
      <c r="N283" s="425"/>
    </row>
    <row r="284" spans="1:14">
      <c r="A284" s="425"/>
      <c r="B284" s="425"/>
      <c r="C284" s="425"/>
      <c r="D284" s="425"/>
      <c r="E284" s="425"/>
      <c r="F284" s="425"/>
      <c r="G284" s="425"/>
      <c r="H284" s="425"/>
      <c r="I284" s="425"/>
      <c r="J284" s="425"/>
      <c r="K284" s="425"/>
      <c r="L284" s="425"/>
      <c r="M284" s="425"/>
      <c r="N284" s="425"/>
    </row>
    <row r="285" spans="1:14">
      <c r="A285" s="425"/>
      <c r="B285" s="425"/>
      <c r="C285" s="425"/>
      <c r="D285" s="425"/>
      <c r="E285" s="425"/>
      <c r="F285" s="425"/>
      <c r="G285" s="425"/>
      <c r="H285" s="425"/>
      <c r="I285" s="425"/>
      <c r="J285" s="425"/>
      <c r="K285" s="425"/>
      <c r="L285" s="425"/>
      <c r="M285" s="425"/>
      <c r="N285" s="425"/>
    </row>
    <row r="286" spans="1:14">
      <c r="A286" s="425"/>
      <c r="B286" s="425"/>
      <c r="C286" s="425"/>
      <c r="D286" s="425"/>
      <c r="E286" s="425"/>
      <c r="F286" s="425"/>
      <c r="G286" s="425"/>
      <c r="H286" s="425"/>
      <c r="I286" s="425"/>
      <c r="J286" s="425"/>
      <c r="K286" s="425"/>
      <c r="L286" s="425"/>
      <c r="M286" s="425"/>
      <c r="N286" s="425"/>
    </row>
    <row r="287" spans="1:14">
      <c r="A287" s="425"/>
      <c r="B287" s="425"/>
      <c r="C287" s="425"/>
      <c r="D287" s="425"/>
      <c r="E287" s="425"/>
      <c r="F287" s="425"/>
      <c r="G287" s="425"/>
      <c r="H287" s="425"/>
      <c r="I287" s="425"/>
      <c r="J287" s="425"/>
      <c r="K287" s="425"/>
      <c r="L287" s="425"/>
      <c r="M287" s="425"/>
      <c r="N287" s="425"/>
    </row>
    <row r="288" spans="1:14">
      <c r="A288" s="425"/>
      <c r="B288" s="425"/>
      <c r="C288" s="425"/>
      <c r="D288" s="425"/>
      <c r="E288" s="425"/>
      <c r="F288" s="425"/>
      <c r="G288" s="425"/>
      <c r="H288" s="425"/>
      <c r="I288" s="425"/>
      <c r="J288" s="425"/>
      <c r="K288" s="425"/>
      <c r="L288" s="425"/>
      <c r="M288" s="425"/>
      <c r="N288" s="425"/>
    </row>
    <row r="289" spans="1:14">
      <c r="A289" s="425"/>
      <c r="B289" s="425"/>
      <c r="C289" s="425"/>
      <c r="D289" s="425"/>
      <c r="E289" s="425"/>
      <c r="F289" s="425"/>
      <c r="G289" s="425"/>
      <c r="H289" s="425"/>
      <c r="I289" s="425"/>
      <c r="J289" s="425"/>
      <c r="K289" s="425"/>
      <c r="L289" s="425"/>
      <c r="M289" s="425"/>
      <c r="N289" s="425"/>
    </row>
    <row r="290" spans="1:14">
      <c r="A290" s="425"/>
      <c r="B290" s="425"/>
      <c r="C290" s="425"/>
      <c r="D290" s="425"/>
      <c r="E290" s="425"/>
      <c r="F290" s="425"/>
      <c r="G290" s="425"/>
      <c r="H290" s="425"/>
      <c r="I290" s="425"/>
      <c r="J290" s="425"/>
      <c r="K290" s="425"/>
      <c r="L290" s="425"/>
      <c r="M290" s="425"/>
      <c r="N290" s="425"/>
    </row>
    <row r="291" spans="1:14">
      <c r="A291" s="425"/>
      <c r="B291" s="425"/>
      <c r="C291" s="425"/>
      <c r="D291" s="425"/>
      <c r="E291" s="425"/>
      <c r="F291" s="425"/>
      <c r="G291" s="425"/>
      <c r="H291" s="425"/>
      <c r="I291" s="425"/>
      <c r="J291" s="425"/>
      <c r="K291" s="425"/>
      <c r="L291" s="425"/>
      <c r="M291" s="425"/>
      <c r="N291" s="425"/>
    </row>
    <row r="292" spans="1:14">
      <c r="A292" s="425"/>
      <c r="B292" s="425"/>
      <c r="C292" s="425"/>
      <c r="D292" s="425"/>
      <c r="E292" s="425"/>
      <c r="F292" s="425"/>
      <c r="G292" s="425"/>
      <c r="H292" s="425"/>
      <c r="I292" s="425"/>
      <c r="J292" s="425"/>
      <c r="K292" s="425"/>
      <c r="L292" s="425"/>
      <c r="M292" s="425"/>
      <c r="N292" s="425"/>
    </row>
    <row r="293" spans="1:14">
      <c r="A293" s="425"/>
      <c r="B293" s="425"/>
      <c r="C293" s="425"/>
      <c r="D293" s="425"/>
      <c r="E293" s="425"/>
      <c r="F293" s="425"/>
      <c r="G293" s="425"/>
      <c r="H293" s="425"/>
      <c r="I293" s="425"/>
      <c r="J293" s="425"/>
      <c r="K293" s="425"/>
      <c r="L293" s="425"/>
      <c r="M293" s="425"/>
      <c r="N293" s="425"/>
    </row>
    <row r="294" spans="1:14">
      <c r="A294" s="425"/>
      <c r="B294" s="425"/>
      <c r="C294" s="425"/>
      <c r="D294" s="425"/>
      <c r="E294" s="425"/>
      <c r="F294" s="425"/>
      <c r="G294" s="425"/>
      <c r="H294" s="425"/>
      <c r="I294" s="425"/>
      <c r="J294" s="425"/>
      <c r="K294" s="425"/>
      <c r="L294" s="425"/>
      <c r="M294" s="425"/>
      <c r="N294" s="425"/>
    </row>
    <row r="295" spans="1:14">
      <c r="A295" s="425"/>
      <c r="B295" s="425"/>
      <c r="C295" s="425"/>
      <c r="D295" s="425"/>
      <c r="E295" s="425"/>
      <c r="F295" s="425"/>
      <c r="G295" s="425"/>
      <c r="H295" s="425"/>
      <c r="I295" s="425"/>
      <c r="J295" s="425"/>
      <c r="K295" s="425"/>
      <c r="L295" s="425"/>
      <c r="M295" s="425"/>
      <c r="N295" s="425"/>
    </row>
    <row r="296" spans="1:14">
      <c r="A296" s="425"/>
      <c r="B296" s="425"/>
      <c r="C296" s="425"/>
      <c r="D296" s="425"/>
      <c r="E296" s="425"/>
      <c r="F296" s="425"/>
      <c r="G296" s="425"/>
      <c r="H296" s="425"/>
      <c r="I296" s="425"/>
      <c r="J296" s="425"/>
      <c r="K296" s="425"/>
      <c r="L296" s="425"/>
      <c r="M296" s="425"/>
      <c r="N296" s="425"/>
    </row>
    <row r="297" spans="1:14">
      <c r="A297" s="425"/>
      <c r="B297" s="425"/>
      <c r="C297" s="425"/>
      <c r="D297" s="425"/>
      <c r="E297" s="425"/>
      <c r="F297" s="425"/>
      <c r="G297" s="425"/>
      <c r="H297" s="425"/>
      <c r="I297" s="425"/>
      <c r="J297" s="425"/>
      <c r="K297" s="425"/>
      <c r="L297" s="425"/>
      <c r="M297" s="425"/>
      <c r="N297" s="425"/>
    </row>
    <row r="298" spans="1:14">
      <c r="A298" s="425"/>
      <c r="B298" s="425"/>
      <c r="C298" s="425"/>
      <c r="D298" s="425"/>
      <c r="E298" s="425"/>
      <c r="F298" s="425"/>
      <c r="G298" s="425"/>
      <c r="H298" s="425"/>
      <c r="I298" s="425"/>
      <c r="J298" s="425"/>
      <c r="K298" s="425"/>
      <c r="L298" s="425"/>
      <c r="M298" s="425"/>
      <c r="N298" s="425"/>
    </row>
    <row r="299" spans="1:14">
      <c r="A299" s="425"/>
      <c r="B299" s="425"/>
      <c r="C299" s="425"/>
      <c r="D299" s="425"/>
      <c r="E299" s="425"/>
      <c r="F299" s="425"/>
      <c r="G299" s="425"/>
      <c r="H299" s="425"/>
      <c r="I299" s="425"/>
      <c r="J299" s="425"/>
      <c r="K299" s="425"/>
      <c r="L299" s="425"/>
      <c r="M299" s="425"/>
      <c r="N299" s="425"/>
    </row>
    <row r="300" spans="1:14">
      <c r="A300" s="425"/>
      <c r="B300" s="425"/>
      <c r="C300" s="425"/>
      <c r="D300" s="425"/>
      <c r="E300" s="425"/>
      <c r="F300" s="425"/>
      <c r="G300" s="425"/>
      <c r="H300" s="425"/>
      <c r="I300" s="425"/>
      <c r="J300" s="425"/>
      <c r="K300" s="425"/>
      <c r="L300" s="425"/>
      <c r="M300" s="425"/>
      <c r="N300" s="425"/>
    </row>
    <row r="301" spans="1:14">
      <c r="A301" s="425"/>
      <c r="B301" s="425"/>
      <c r="C301" s="425"/>
      <c r="D301" s="425"/>
      <c r="E301" s="425"/>
      <c r="F301" s="425"/>
      <c r="G301" s="425"/>
      <c r="H301" s="425"/>
      <c r="I301" s="425"/>
      <c r="J301" s="425"/>
      <c r="K301" s="425"/>
      <c r="L301" s="425"/>
      <c r="M301" s="425"/>
      <c r="N301" s="425"/>
    </row>
    <row r="302" spans="1:14">
      <c r="A302" s="425"/>
      <c r="B302" s="425"/>
      <c r="C302" s="425"/>
      <c r="D302" s="425"/>
      <c r="E302" s="425"/>
      <c r="F302" s="425"/>
      <c r="G302" s="425"/>
      <c r="H302" s="425"/>
      <c r="I302" s="425"/>
      <c r="J302" s="425"/>
      <c r="K302" s="425"/>
      <c r="L302" s="425"/>
      <c r="M302" s="425"/>
      <c r="N302" s="425"/>
    </row>
    <row r="303" spans="1:14">
      <c r="A303" s="425"/>
      <c r="B303" s="425"/>
      <c r="C303" s="425"/>
      <c r="D303" s="425"/>
      <c r="E303" s="425"/>
      <c r="F303" s="425"/>
      <c r="G303" s="425"/>
      <c r="H303" s="425"/>
      <c r="I303" s="425"/>
      <c r="J303" s="425"/>
      <c r="K303" s="425"/>
      <c r="L303" s="425"/>
      <c r="M303" s="425"/>
      <c r="N303" s="425"/>
    </row>
    <row r="304" spans="1:14">
      <c r="A304" s="425"/>
      <c r="B304" s="425"/>
      <c r="C304" s="425"/>
      <c r="D304" s="425"/>
      <c r="E304" s="425"/>
      <c r="F304" s="425"/>
      <c r="G304" s="425"/>
      <c r="H304" s="425"/>
      <c r="I304" s="425"/>
      <c r="J304" s="425"/>
      <c r="K304" s="425"/>
      <c r="L304" s="425"/>
      <c r="M304" s="425"/>
      <c r="N304" s="425"/>
    </row>
    <row r="305" spans="1:14">
      <c r="A305" s="425"/>
      <c r="B305" s="425"/>
      <c r="C305" s="425"/>
      <c r="D305" s="425"/>
      <c r="E305" s="425"/>
      <c r="F305" s="425"/>
      <c r="G305" s="425"/>
      <c r="H305" s="425"/>
      <c r="I305" s="425"/>
      <c r="J305" s="425"/>
      <c r="K305" s="425"/>
      <c r="L305" s="425"/>
      <c r="M305" s="425"/>
      <c r="N305" s="425"/>
    </row>
    <row r="306" spans="1:14">
      <c r="A306" s="425"/>
      <c r="B306" s="425"/>
      <c r="C306" s="425"/>
      <c r="D306" s="425"/>
      <c r="E306" s="425"/>
      <c r="F306" s="425"/>
      <c r="G306" s="425"/>
      <c r="H306" s="425"/>
      <c r="I306" s="425"/>
      <c r="J306" s="425"/>
      <c r="K306" s="425"/>
      <c r="L306" s="425"/>
      <c r="M306" s="425"/>
      <c r="N306" s="425"/>
    </row>
    <row r="307" spans="1:14">
      <c r="A307" s="425"/>
      <c r="B307" s="425"/>
      <c r="C307" s="425"/>
      <c r="D307" s="425"/>
      <c r="E307" s="425"/>
      <c r="F307" s="425"/>
      <c r="G307" s="425"/>
      <c r="H307" s="425"/>
      <c r="I307" s="425"/>
      <c r="J307" s="425"/>
      <c r="K307" s="425"/>
      <c r="L307" s="425"/>
      <c r="M307" s="425"/>
      <c r="N307" s="425"/>
    </row>
    <row r="308" spans="1:14">
      <c r="A308" s="425"/>
      <c r="B308" s="425"/>
      <c r="C308" s="425"/>
      <c r="D308" s="425"/>
      <c r="E308" s="425"/>
      <c r="F308" s="425"/>
      <c r="G308" s="425"/>
      <c r="H308" s="425"/>
      <c r="I308" s="425"/>
      <c r="J308" s="425"/>
      <c r="K308" s="425"/>
      <c r="L308" s="425"/>
      <c r="M308" s="425"/>
      <c r="N308" s="425"/>
    </row>
    <row r="309" spans="1:14">
      <c r="A309" s="425"/>
      <c r="B309" s="425"/>
      <c r="C309" s="425"/>
      <c r="D309" s="425"/>
      <c r="E309" s="425"/>
      <c r="F309" s="425"/>
      <c r="G309" s="425"/>
      <c r="H309" s="425"/>
      <c r="I309" s="425"/>
      <c r="J309" s="425"/>
      <c r="K309" s="425"/>
      <c r="L309" s="425"/>
      <c r="M309" s="425"/>
      <c r="N309" s="425"/>
    </row>
    <row r="310" spans="1:14">
      <c r="A310" s="425"/>
      <c r="B310" s="425"/>
      <c r="C310" s="425"/>
      <c r="D310" s="425"/>
      <c r="E310" s="425"/>
      <c r="F310" s="425"/>
      <c r="G310" s="425"/>
      <c r="H310" s="425"/>
      <c r="I310" s="425"/>
      <c r="J310" s="425"/>
      <c r="K310" s="425"/>
      <c r="L310" s="425"/>
      <c r="M310" s="425"/>
      <c r="N310" s="425"/>
    </row>
    <row r="311" spans="1:14">
      <c r="A311" s="425"/>
      <c r="B311" s="425"/>
      <c r="C311" s="425"/>
      <c r="D311" s="425"/>
      <c r="E311" s="425"/>
      <c r="F311" s="425"/>
      <c r="G311" s="425"/>
      <c r="H311" s="425"/>
      <c r="I311" s="425"/>
      <c r="J311" s="425"/>
      <c r="K311" s="425"/>
      <c r="L311" s="425"/>
      <c r="M311" s="425"/>
      <c r="N311" s="425"/>
    </row>
    <row r="312" spans="1:14">
      <c r="A312" s="425"/>
      <c r="B312" s="425"/>
      <c r="C312" s="425"/>
      <c r="D312" s="425"/>
      <c r="E312" s="425"/>
      <c r="F312" s="425"/>
      <c r="G312" s="425"/>
      <c r="H312" s="425"/>
      <c r="I312" s="425"/>
      <c r="J312" s="425"/>
      <c r="K312" s="425"/>
      <c r="L312" s="425"/>
      <c r="M312" s="425"/>
      <c r="N312" s="425"/>
    </row>
    <row r="313" spans="1:14">
      <c r="A313" s="425"/>
      <c r="B313" s="425"/>
      <c r="C313" s="425"/>
      <c r="D313" s="425"/>
      <c r="E313" s="425"/>
      <c r="F313" s="425"/>
      <c r="G313" s="425"/>
      <c r="H313" s="425"/>
      <c r="I313" s="425"/>
      <c r="J313" s="425"/>
      <c r="K313" s="425"/>
      <c r="L313" s="425"/>
      <c r="M313" s="425"/>
      <c r="N313" s="425"/>
    </row>
    <row r="314" spans="1:14">
      <c r="A314" s="425"/>
      <c r="B314" s="425"/>
      <c r="C314" s="425"/>
      <c r="D314" s="425"/>
      <c r="E314" s="425"/>
      <c r="F314" s="425"/>
      <c r="G314" s="425"/>
      <c r="H314" s="425"/>
      <c r="I314" s="425"/>
      <c r="J314" s="425"/>
      <c r="K314" s="425"/>
      <c r="L314" s="425"/>
      <c r="M314" s="425"/>
      <c r="N314" s="425"/>
    </row>
    <row r="315" spans="1:14">
      <c r="A315" s="425"/>
      <c r="B315" s="425"/>
      <c r="C315" s="425"/>
      <c r="D315" s="425"/>
      <c r="E315" s="425"/>
      <c r="F315" s="425"/>
      <c r="G315" s="425"/>
      <c r="H315" s="425"/>
      <c r="I315" s="425"/>
      <c r="J315" s="425"/>
      <c r="K315" s="425"/>
      <c r="L315" s="425"/>
      <c r="M315" s="425"/>
      <c r="N315" s="425"/>
    </row>
    <row r="316" spans="1:14">
      <c r="A316" s="425"/>
      <c r="B316" s="425"/>
      <c r="C316" s="425"/>
      <c r="D316" s="425"/>
      <c r="E316" s="425"/>
      <c r="F316" s="425"/>
      <c r="G316" s="425"/>
      <c r="H316" s="425"/>
      <c r="I316" s="425"/>
      <c r="J316" s="425"/>
      <c r="K316" s="425"/>
      <c r="L316" s="425"/>
      <c r="M316" s="425"/>
      <c r="N316" s="425"/>
    </row>
    <row r="317" spans="1:14">
      <c r="A317" s="425"/>
      <c r="B317" s="425"/>
      <c r="C317" s="425"/>
      <c r="D317" s="425"/>
      <c r="E317" s="425"/>
      <c r="F317" s="425"/>
      <c r="G317" s="425"/>
      <c r="H317" s="425"/>
      <c r="I317" s="425"/>
      <c r="J317" s="425"/>
      <c r="K317" s="425"/>
      <c r="L317" s="425"/>
      <c r="M317" s="425"/>
      <c r="N317" s="425"/>
    </row>
    <row r="318" spans="1:14">
      <c r="A318" s="425"/>
      <c r="B318" s="425"/>
      <c r="C318" s="425"/>
      <c r="D318" s="425"/>
      <c r="E318" s="425"/>
      <c r="F318" s="425"/>
      <c r="G318" s="425"/>
      <c r="H318" s="425"/>
      <c r="I318" s="425"/>
      <c r="J318" s="425"/>
      <c r="K318" s="425"/>
      <c r="L318" s="425"/>
      <c r="M318" s="425"/>
      <c r="N318" s="425"/>
    </row>
    <row r="319" spans="1:14">
      <c r="A319" s="425"/>
      <c r="B319" s="425"/>
      <c r="C319" s="425"/>
      <c r="D319" s="425"/>
      <c r="E319" s="425"/>
      <c r="F319" s="425"/>
      <c r="G319" s="425"/>
      <c r="H319" s="425"/>
      <c r="I319" s="425"/>
      <c r="J319" s="425"/>
      <c r="K319" s="425"/>
      <c r="L319" s="425"/>
      <c r="M319" s="425"/>
      <c r="N319" s="425"/>
    </row>
    <row r="320" spans="1:14">
      <c r="A320" s="425"/>
      <c r="B320" s="425"/>
      <c r="C320" s="425"/>
      <c r="D320" s="425"/>
      <c r="E320" s="425"/>
      <c r="F320" s="425"/>
      <c r="G320" s="425"/>
      <c r="H320" s="425"/>
      <c r="I320" s="425"/>
      <c r="J320" s="425"/>
      <c r="K320" s="425"/>
      <c r="L320" s="425"/>
      <c r="M320" s="425"/>
      <c r="N320" s="425"/>
    </row>
    <row r="321" spans="1:14">
      <c r="A321" s="425"/>
      <c r="B321" s="425"/>
      <c r="C321" s="425"/>
      <c r="D321" s="425"/>
      <c r="E321" s="425"/>
      <c r="F321" s="425"/>
      <c r="G321" s="425"/>
      <c r="H321" s="425"/>
      <c r="I321" s="425"/>
      <c r="J321" s="425"/>
      <c r="K321" s="425"/>
      <c r="L321" s="425"/>
      <c r="M321" s="425"/>
      <c r="N321" s="425"/>
    </row>
    <row r="322" spans="1:14">
      <c r="A322" s="425"/>
      <c r="B322" s="425"/>
      <c r="C322" s="425"/>
      <c r="D322" s="425"/>
      <c r="E322" s="425"/>
      <c r="F322" s="425"/>
      <c r="G322" s="425"/>
      <c r="H322" s="425"/>
      <c r="I322" s="425"/>
      <c r="J322" s="425"/>
      <c r="K322" s="425"/>
      <c r="L322" s="425"/>
      <c r="M322" s="425"/>
      <c r="N322" s="425"/>
    </row>
    <row r="323" spans="1:14">
      <c r="A323" s="425"/>
      <c r="B323" s="425"/>
      <c r="C323" s="425"/>
      <c r="D323" s="425"/>
      <c r="E323" s="425"/>
      <c r="F323" s="425"/>
      <c r="G323" s="425"/>
      <c r="H323" s="425"/>
      <c r="I323" s="425"/>
      <c r="J323" s="425"/>
      <c r="K323" s="425"/>
      <c r="L323" s="425"/>
      <c r="M323" s="425"/>
      <c r="N323" s="425"/>
    </row>
    <row r="324" spans="1:14">
      <c r="A324" s="425"/>
      <c r="B324" s="425"/>
      <c r="C324" s="425"/>
      <c r="D324" s="425"/>
      <c r="E324" s="425"/>
      <c r="F324" s="425"/>
      <c r="G324" s="425"/>
      <c r="H324" s="425"/>
      <c r="I324" s="425"/>
      <c r="J324" s="425"/>
      <c r="K324" s="425"/>
      <c r="L324" s="425"/>
      <c r="M324" s="425"/>
      <c r="N324" s="425"/>
    </row>
    <row r="325" spans="1:14">
      <c r="A325" s="425"/>
      <c r="B325" s="425"/>
      <c r="C325" s="425"/>
      <c r="D325" s="425"/>
      <c r="E325" s="425"/>
      <c r="F325" s="425"/>
      <c r="G325" s="425"/>
      <c r="H325" s="425"/>
      <c r="I325" s="425"/>
      <c r="J325" s="425"/>
      <c r="K325" s="425"/>
      <c r="L325" s="425"/>
      <c r="M325" s="425"/>
      <c r="N325" s="425"/>
    </row>
    <row r="326" spans="1:14">
      <c r="A326" s="425"/>
      <c r="B326" s="425"/>
      <c r="C326" s="425"/>
      <c r="D326" s="425"/>
      <c r="E326" s="425"/>
      <c r="F326" s="425"/>
      <c r="G326" s="425"/>
      <c r="H326" s="425"/>
      <c r="I326" s="425"/>
      <c r="J326" s="425"/>
      <c r="K326" s="425"/>
      <c r="L326" s="425"/>
      <c r="M326" s="425"/>
      <c r="N326" s="425"/>
    </row>
    <row r="327" spans="1:14">
      <c r="A327" s="425"/>
      <c r="B327" s="425"/>
      <c r="C327" s="425"/>
      <c r="D327" s="425"/>
      <c r="E327" s="425"/>
      <c r="F327" s="425"/>
      <c r="G327" s="425"/>
      <c r="H327" s="425"/>
      <c r="I327" s="425"/>
      <c r="J327" s="425"/>
      <c r="K327" s="425"/>
      <c r="L327" s="425"/>
      <c r="M327" s="425"/>
      <c r="N327" s="425"/>
    </row>
    <row r="328" spans="1:14">
      <c r="A328" s="425"/>
      <c r="B328" s="425"/>
      <c r="C328" s="425"/>
      <c r="D328" s="425"/>
      <c r="E328" s="425"/>
      <c r="F328" s="425"/>
      <c r="G328" s="425"/>
      <c r="H328" s="425"/>
      <c r="I328" s="425"/>
      <c r="J328" s="425"/>
      <c r="K328" s="425"/>
      <c r="L328" s="425"/>
      <c r="M328" s="425"/>
      <c r="N328" s="425"/>
    </row>
    <row r="329" spans="1:14">
      <c r="A329" s="425"/>
      <c r="B329" s="425"/>
      <c r="C329" s="425"/>
      <c r="D329" s="425"/>
      <c r="E329" s="425"/>
      <c r="F329" s="425"/>
      <c r="G329" s="425"/>
      <c r="H329" s="425"/>
      <c r="I329" s="425"/>
      <c r="J329" s="425"/>
      <c r="K329" s="425"/>
      <c r="L329" s="425"/>
      <c r="M329" s="425"/>
      <c r="N329" s="425"/>
    </row>
    <row r="330" spans="1:14">
      <c r="A330" s="425"/>
      <c r="B330" s="425"/>
      <c r="C330" s="425"/>
      <c r="D330" s="425"/>
      <c r="E330" s="425"/>
      <c r="F330" s="425"/>
      <c r="G330" s="425"/>
      <c r="H330" s="425"/>
      <c r="I330" s="425"/>
      <c r="J330" s="425"/>
      <c r="K330" s="425"/>
      <c r="L330" s="425"/>
      <c r="M330" s="425"/>
      <c r="N330" s="425"/>
    </row>
    <row r="331" spans="1:14">
      <c r="A331" s="425"/>
      <c r="B331" s="425"/>
      <c r="C331" s="425"/>
      <c r="D331" s="425"/>
      <c r="E331" s="425"/>
      <c r="F331" s="425"/>
      <c r="G331" s="425"/>
      <c r="H331" s="425"/>
      <c r="I331" s="425"/>
      <c r="J331" s="425"/>
      <c r="K331" s="425"/>
      <c r="L331" s="425"/>
      <c r="M331" s="425"/>
      <c r="N331" s="425"/>
    </row>
    <row r="332" spans="1:14">
      <c r="A332" s="425"/>
      <c r="B332" s="425"/>
      <c r="C332" s="425"/>
      <c r="D332" s="425"/>
      <c r="E332" s="425"/>
      <c r="F332" s="425"/>
      <c r="G332" s="425"/>
      <c r="H332" s="425"/>
      <c r="I332" s="425"/>
      <c r="J332" s="425"/>
      <c r="K332" s="425"/>
      <c r="L332" s="425"/>
      <c r="M332" s="425"/>
      <c r="N332" s="425"/>
    </row>
    <row r="333" spans="1:14">
      <c r="A333" s="425"/>
      <c r="B333" s="425"/>
      <c r="C333" s="425"/>
      <c r="D333" s="425"/>
      <c r="E333" s="425"/>
      <c r="F333" s="425"/>
      <c r="G333" s="425"/>
      <c r="H333" s="425"/>
      <c r="I333" s="425"/>
      <c r="J333" s="425"/>
      <c r="K333" s="425"/>
      <c r="L333" s="425"/>
      <c r="M333" s="425"/>
      <c r="N333" s="425"/>
    </row>
    <row r="334" spans="1:14">
      <c r="A334" s="425"/>
      <c r="B334" s="425"/>
      <c r="C334" s="425"/>
      <c r="D334" s="425"/>
      <c r="E334" s="425"/>
      <c r="F334" s="425"/>
      <c r="G334" s="425"/>
      <c r="H334" s="425"/>
      <c r="I334" s="425"/>
      <c r="J334" s="425"/>
      <c r="K334" s="425"/>
      <c r="L334" s="425"/>
      <c r="M334" s="425"/>
      <c r="N334" s="425"/>
    </row>
    <row r="335" spans="1:14">
      <c r="A335" s="425"/>
      <c r="B335" s="425"/>
      <c r="C335" s="425"/>
      <c r="D335" s="425"/>
      <c r="E335" s="425"/>
      <c r="F335" s="425"/>
      <c r="G335" s="425"/>
      <c r="H335" s="425"/>
      <c r="I335" s="425"/>
      <c r="J335" s="425"/>
      <c r="K335" s="425"/>
      <c r="L335" s="425"/>
      <c r="M335" s="425"/>
      <c r="N335" s="425"/>
    </row>
    <row r="336" spans="1:14">
      <c r="A336" s="425"/>
      <c r="B336" s="425"/>
      <c r="C336" s="425"/>
      <c r="D336" s="425"/>
      <c r="E336" s="425"/>
      <c r="F336" s="425"/>
      <c r="G336" s="425"/>
      <c r="H336" s="425"/>
      <c r="I336" s="425"/>
      <c r="J336" s="425"/>
      <c r="K336" s="425"/>
      <c r="L336" s="425"/>
      <c r="M336" s="425"/>
      <c r="N336" s="425"/>
    </row>
    <row r="337" spans="1:14">
      <c r="A337" s="425"/>
      <c r="B337" s="425"/>
      <c r="C337" s="425"/>
      <c r="D337" s="425"/>
      <c r="E337" s="425"/>
      <c r="F337" s="425"/>
      <c r="G337" s="425"/>
      <c r="H337" s="425"/>
      <c r="I337" s="425"/>
      <c r="J337" s="425"/>
      <c r="K337" s="425"/>
      <c r="L337" s="425"/>
      <c r="M337" s="425"/>
      <c r="N337" s="425"/>
    </row>
    <row r="338" spans="1:14">
      <c r="A338" s="425"/>
      <c r="B338" s="425"/>
      <c r="C338" s="425"/>
      <c r="D338" s="425"/>
      <c r="E338" s="425"/>
      <c r="F338" s="425"/>
      <c r="G338" s="425"/>
      <c r="H338" s="425"/>
      <c r="I338" s="425"/>
      <c r="J338" s="425"/>
      <c r="K338" s="425"/>
      <c r="L338" s="425"/>
      <c r="M338" s="425"/>
      <c r="N338" s="425"/>
    </row>
    <row r="339" spans="1:14">
      <c r="A339" s="425"/>
      <c r="B339" s="425"/>
      <c r="C339" s="425"/>
      <c r="D339" s="425"/>
      <c r="E339" s="425"/>
      <c r="F339" s="425"/>
      <c r="G339" s="425"/>
      <c r="H339" s="425"/>
      <c r="I339" s="425"/>
      <c r="J339" s="425"/>
      <c r="K339" s="425"/>
      <c r="L339" s="425"/>
      <c r="M339" s="425"/>
      <c r="N339" s="425"/>
    </row>
    <row r="340" spans="1:14">
      <c r="A340" s="425"/>
      <c r="B340" s="425"/>
      <c r="C340" s="425"/>
      <c r="D340" s="425"/>
      <c r="E340" s="425"/>
      <c r="F340" s="425"/>
      <c r="G340" s="425"/>
      <c r="H340" s="425"/>
      <c r="I340" s="425"/>
      <c r="J340" s="425"/>
      <c r="K340" s="425"/>
      <c r="L340" s="425"/>
      <c r="M340" s="425"/>
      <c r="N340" s="425"/>
    </row>
    <row r="341" spans="1:14">
      <c r="A341" s="425"/>
      <c r="B341" s="425"/>
      <c r="C341" s="425"/>
      <c r="D341" s="425"/>
      <c r="E341" s="425"/>
      <c r="F341" s="425"/>
      <c r="G341" s="425"/>
      <c r="H341" s="425"/>
      <c r="I341" s="425"/>
      <c r="J341" s="425"/>
      <c r="K341" s="425"/>
      <c r="L341" s="425"/>
      <c r="M341" s="425"/>
      <c r="N341" s="425"/>
    </row>
    <row r="342" spans="1:14">
      <c r="A342" s="425"/>
      <c r="B342" s="425"/>
      <c r="C342" s="425"/>
      <c r="D342" s="425"/>
      <c r="E342" s="425"/>
      <c r="F342" s="425"/>
      <c r="G342" s="425"/>
      <c r="H342" s="425"/>
      <c r="I342" s="425"/>
      <c r="J342" s="425"/>
      <c r="K342" s="425"/>
      <c r="L342" s="425"/>
      <c r="M342" s="425"/>
      <c r="N342" s="425"/>
    </row>
    <row r="343" spans="1:14">
      <c r="A343" s="425"/>
      <c r="B343" s="425"/>
      <c r="C343" s="425"/>
      <c r="D343" s="425"/>
      <c r="E343" s="425"/>
      <c r="F343" s="425"/>
      <c r="G343" s="425"/>
      <c r="H343" s="425"/>
      <c r="I343" s="425"/>
      <c r="J343" s="425"/>
      <c r="K343" s="425"/>
      <c r="L343" s="425"/>
      <c r="M343" s="425"/>
      <c r="N343" s="425"/>
    </row>
    <row r="344" spans="1:14">
      <c r="A344" s="425"/>
      <c r="B344" s="425"/>
      <c r="C344" s="425"/>
      <c r="D344" s="425"/>
      <c r="E344" s="425"/>
      <c r="F344" s="425"/>
      <c r="G344" s="425"/>
      <c r="H344" s="425"/>
      <c r="I344" s="425"/>
      <c r="J344" s="425"/>
      <c r="K344" s="425"/>
      <c r="L344" s="425"/>
      <c r="M344" s="425"/>
      <c r="N344" s="425"/>
    </row>
    <row r="345" spans="1:14">
      <c r="A345" s="425"/>
      <c r="B345" s="425"/>
      <c r="C345" s="425"/>
      <c r="D345" s="425"/>
      <c r="E345" s="425"/>
      <c r="F345" s="425"/>
      <c r="G345" s="425"/>
      <c r="H345" s="425"/>
      <c r="I345" s="425"/>
      <c r="J345" s="425"/>
      <c r="K345" s="425"/>
      <c r="L345" s="425"/>
      <c r="M345" s="425"/>
      <c r="N345" s="425"/>
    </row>
    <row r="346" spans="1:14">
      <c r="A346" s="425"/>
      <c r="B346" s="425"/>
      <c r="C346" s="425"/>
      <c r="D346" s="425"/>
      <c r="E346" s="425"/>
      <c r="F346" s="425"/>
      <c r="G346" s="425"/>
      <c r="H346" s="425"/>
      <c r="I346" s="425"/>
      <c r="J346" s="425"/>
      <c r="K346" s="425"/>
      <c r="L346" s="425"/>
      <c r="M346" s="425"/>
      <c r="N346" s="425"/>
    </row>
    <row r="347" spans="1:14">
      <c r="A347" s="425"/>
      <c r="B347" s="425"/>
      <c r="C347" s="425"/>
      <c r="D347" s="425"/>
      <c r="E347" s="425"/>
      <c r="F347" s="425"/>
      <c r="G347" s="425"/>
      <c r="H347" s="425"/>
      <c r="I347" s="425"/>
      <c r="J347" s="425"/>
      <c r="K347" s="425"/>
      <c r="L347" s="425"/>
      <c r="M347" s="425"/>
      <c r="N347" s="425"/>
    </row>
    <row r="348" spans="1:14">
      <c r="A348" s="425"/>
      <c r="B348" s="425"/>
      <c r="C348" s="425"/>
      <c r="D348" s="425"/>
      <c r="E348" s="425"/>
      <c r="F348" s="425"/>
      <c r="G348" s="425"/>
      <c r="H348" s="425"/>
      <c r="I348" s="425"/>
      <c r="J348" s="425"/>
      <c r="K348" s="425"/>
      <c r="L348" s="425"/>
      <c r="M348" s="425"/>
      <c r="N348" s="425"/>
    </row>
    <row r="349" spans="1:14">
      <c r="A349" s="425"/>
      <c r="B349" s="425"/>
      <c r="C349" s="425"/>
      <c r="D349" s="425"/>
      <c r="E349" s="425"/>
      <c r="F349" s="425"/>
      <c r="G349" s="425"/>
      <c r="H349" s="425"/>
      <c r="I349" s="425"/>
      <c r="J349" s="425"/>
      <c r="K349" s="425"/>
      <c r="L349" s="425"/>
      <c r="M349" s="425"/>
      <c r="N349" s="425"/>
    </row>
    <row r="350" spans="1:14">
      <c r="A350" s="425"/>
      <c r="B350" s="425"/>
      <c r="C350" s="425"/>
      <c r="D350" s="425"/>
      <c r="E350" s="425"/>
      <c r="F350" s="425"/>
      <c r="G350" s="425"/>
      <c r="H350" s="425"/>
      <c r="I350" s="425"/>
      <c r="J350" s="425"/>
      <c r="K350" s="425"/>
      <c r="L350" s="425"/>
      <c r="M350" s="425"/>
      <c r="N350" s="425"/>
    </row>
    <row r="351" spans="1:14">
      <c r="A351" s="425"/>
      <c r="B351" s="425"/>
      <c r="C351" s="425"/>
      <c r="D351" s="425"/>
      <c r="E351" s="425"/>
      <c r="F351" s="425"/>
      <c r="G351" s="425"/>
      <c r="H351" s="425"/>
      <c r="I351" s="425"/>
      <c r="J351" s="425"/>
      <c r="K351" s="425"/>
      <c r="L351" s="425"/>
      <c r="M351" s="425"/>
      <c r="N351" s="425"/>
    </row>
    <row r="352" spans="1:14">
      <c r="A352" s="425"/>
      <c r="B352" s="425"/>
      <c r="C352" s="425"/>
      <c r="D352" s="425"/>
      <c r="E352" s="425"/>
      <c r="F352" s="425"/>
      <c r="G352" s="425"/>
      <c r="H352" s="425"/>
      <c r="I352" s="425"/>
      <c r="J352" s="425"/>
      <c r="K352" s="425"/>
      <c r="L352" s="425"/>
      <c r="M352" s="425"/>
      <c r="N352" s="425"/>
    </row>
    <row r="353" spans="1:14">
      <c r="A353" s="425"/>
      <c r="B353" s="425"/>
      <c r="C353" s="425"/>
      <c r="D353" s="425"/>
      <c r="E353" s="425"/>
      <c r="F353" s="425"/>
      <c r="G353" s="425"/>
      <c r="H353" s="425"/>
      <c r="I353" s="425"/>
      <c r="J353" s="425"/>
      <c r="K353" s="425"/>
      <c r="L353" s="425"/>
      <c r="M353" s="425"/>
      <c r="N353" s="425"/>
    </row>
    <row r="354" spans="1:14">
      <c r="A354" s="425"/>
      <c r="B354" s="425"/>
      <c r="C354" s="425"/>
      <c r="D354" s="425"/>
      <c r="E354" s="425"/>
      <c r="F354" s="425"/>
      <c r="G354" s="425"/>
      <c r="H354" s="425"/>
      <c r="I354" s="425"/>
      <c r="J354" s="425"/>
      <c r="K354" s="425"/>
      <c r="L354" s="425"/>
      <c r="M354" s="425"/>
      <c r="N354" s="425"/>
    </row>
    <row r="355" spans="1:14">
      <c r="A355" s="425"/>
      <c r="B355" s="425"/>
      <c r="C355" s="425"/>
      <c r="D355" s="425"/>
      <c r="E355" s="425"/>
      <c r="F355" s="425"/>
      <c r="G355" s="425"/>
      <c r="H355" s="425"/>
      <c r="I355" s="425"/>
      <c r="J355" s="425"/>
      <c r="K355" s="425"/>
      <c r="L355" s="425"/>
      <c r="M355" s="425"/>
      <c r="N355" s="425"/>
    </row>
    <row r="356" spans="1:14">
      <c r="A356" s="425"/>
      <c r="B356" s="425"/>
      <c r="C356" s="425"/>
      <c r="D356" s="425"/>
      <c r="E356" s="425"/>
      <c r="F356" s="425"/>
      <c r="G356" s="425"/>
      <c r="H356" s="425"/>
      <c r="I356" s="425"/>
      <c r="J356" s="425"/>
      <c r="K356" s="425"/>
      <c r="L356" s="425"/>
      <c r="M356" s="425"/>
      <c r="N356" s="425"/>
    </row>
    <row r="357" spans="1:14">
      <c r="A357" s="425"/>
      <c r="B357" s="425"/>
      <c r="C357" s="425"/>
      <c r="D357" s="425"/>
      <c r="E357" s="425"/>
      <c r="F357" s="425"/>
      <c r="G357" s="425"/>
      <c r="H357" s="425"/>
      <c r="I357" s="425"/>
      <c r="J357" s="425"/>
      <c r="K357" s="425"/>
      <c r="L357" s="425"/>
      <c r="M357" s="425"/>
      <c r="N357" s="425"/>
    </row>
    <row r="358" spans="1:14">
      <c r="A358" s="425"/>
      <c r="B358" s="425"/>
      <c r="C358" s="425"/>
      <c r="D358" s="425"/>
      <c r="E358" s="425"/>
      <c r="F358" s="425"/>
      <c r="G358" s="425"/>
      <c r="H358" s="425"/>
      <c r="I358" s="425"/>
      <c r="J358" s="425"/>
      <c r="K358" s="425"/>
      <c r="L358" s="425"/>
      <c r="M358" s="425"/>
      <c r="N358" s="425"/>
    </row>
    <row r="359" spans="1:14">
      <c r="A359" s="425"/>
      <c r="B359" s="425"/>
      <c r="C359" s="425"/>
      <c r="D359" s="425"/>
      <c r="E359" s="425"/>
      <c r="F359" s="425"/>
      <c r="G359" s="425"/>
      <c r="H359" s="425"/>
      <c r="I359" s="425"/>
      <c r="J359" s="425"/>
      <c r="K359" s="425"/>
      <c r="L359" s="425"/>
      <c r="M359" s="425"/>
      <c r="N359" s="425"/>
    </row>
    <row r="360" spans="1:14">
      <c r="A360" s="425"/>
      <c r="B360" s="425"/>
      <c r="C360" s="425"/>
      <c r="D360" s="425"/>
      <c r="E360" s="425"/>
      <c r="F360" s="425"/>
      <c r="G360" s="425"/>
      <c r="H360" s="425"/>
      <c r="I360" s="425"/>
      <c r="J360" s="425"/>
      <c r="K360" s="425"/>
      <c r="L360" s="425"/>
      <c r="M360" s="425"/>
      <c r="N360" s="425"/>
    </row>
    <row r="361" spans="1:14">
      <c r="A361" s="425"/>
      <c r="B361" s="425"/>
      <c r="C361" s="425"/>
      <c r="D361" s="425"/>
      <c r="E361" s="425"/>
      <c r="F361" s="425"/>
      <c r="G361" s="425"/>
      <c r="H361" s="425"/>
      <c r="I361" s="425"/>
      <c r="J361" s="425"/>
      <c r="K361" s="425"/>
      <c r="L361" s="425"/>
      <c r="M361" s="425"/>
      <c r="N361" s="425"/>
    </row>
    <row r="362" spans="1:14">
      <c r="A362" s="425"/>
      <c r="B362" s="425"/>
      <c r="C362" s="425"/>
      <c r="D362" s="425"/>
      <c r="E362" s="425"/>
      <c r="F362" s="425"/>
      <c r="G362" s="425"/>
      <c r="H362" s="425"/>
      <c r="I362" s="425"/>
      <c r="J362" s="425"/>
      <c r="K362" s="425"/>
      <c r="L362" s="425"/>
      <c r="M362" s="425"/>
      <c r="N362" s="425"/>
    </row>
    <row r="363" spans="1:14">
      <c r="A363" s="425"/>
      <c r="B363" s="425"/>
      <c r="C363" s="425"/>
      <c r="D363" s="425"/>
      <c r="E363" s="425"/>
      <c r="F363" s="425"/>
      <c r="G363" s="425"/>
      <c r="H363" s="425"/>
      <c r="I363" s="425"/>
      <c r="J363" s="425"/>
      <c r="K363" s="425"/>
      <c r="L363" s="425"/>
      <c r="M363" s="425"/>
      <c r="N363" s="425"/>
    </row>
    <row r="364" spans="1:14">
      <c r="A364" s="425"/>
      <c r="B364" s="425"/>
      <c r="C364" s="425"/>
      <c r="D364" s="425"/>
      <c r="E364" s="425"/>
      <c r="F364" s="425"/>
      <c r="G364" s="425"/>
      <c r="H364" s="425"/>
      <c r="I364" s="425"/>
      <c r="J364" s="425"/>
      <c r="K364" s="425"/>
      <c r="L364" s="425"/>
      <c r="M364" s="425"/>
      <c r="N364" s="425"/>
    </row>
    <row r="365" spans="1:14">
      <c r="A365" s="425"/>
      <c r="B365" s="425"/>
      <c r="C365" s="425"/>
      <c r="D365" s="425"/>
      <c r="E365" s="425"/>
      <c r="F365" s="425"/>
      <c r="G365" s="425"/>
      <c r="H365" s="425"/>
      <c r="I365" s="425"/>
      <c r="J365" s="425"/>
      <c r="K365" s="425"/>
      <c r="L365" s="425"/>
      <c r="M365" s="425"/>
      <c r="N365" s="425"/>
    </row>
    <row r="366" spans="1:14">
      <c r="A366" s="425"/>
      <c r="B366" s="425"/>
      <c r="C366" s="425"/>
      <c r="D366" s="425"/>
      <c r="E366" s="425"/>
      <c r="F366" s="425"/>
      <c r="G366" s="425"/>
      <c r="H366" s="425"/>
      <c r="I366" s="425"/>
      <c r="J366" s="425"/>
      <c r="K366" s="425"/>
      <c r="L366" s="425"/>
      <c r="M366" s="425"/>
      <c r="N366" s="425"/>
    </row>
    <row r="367" spans="1:14">
      <c r="A367" s="425"/>
      <c r="B367" s="425"/>
      <c r="C367" s="425"/>
      <c r="D367" s="425"/>
      <c r="E367" s="425"/>
      <c r="F367" s="425"/>
      <c r="G367" s="425"/>
      <c r="H367" s="425"/>
      <c r="I367" s="425"/>
      <c r="J367" s="425"/>
      <c r="K367" s="425"/>
      <c r="L367" s="425"/>
      <c r="M367" s="425"/>
      <c r="N367" s="425"/>
    </row>
    <row r="368" spans="1:14">
      <c r="A368" s="425"/>
      <c r="B368" s="425"/>
      <c r="C368" s="425"/>
      <c r="D368" s="425"/>
      <c r="E368" s="425"/>
      <c r="F368" s="425"/>
      <c r="G368" s="425"/>
      <c r="H368" s="425"/>
      <c r="I368" s="425"/>
      <c r="J368" s="425"/>
      <c r="K368" s="425"/>
      <c r="L368" s="425"/>
      <c r="M368" s="425"/>
      <c r="N368" s="425"/>
    </row>
    <row r="369" spans="1:14">
      <c r="A369" s="425"/>
      <c r="B369" s="425"/>
      <c r="C369" s="425"/>
      <c r="D369" s="425"/>
      <c r="E369" s="425"/>
      <c r="F369" s="425"/>
      <c r="G369" s="425"/>
      <c r="H369" s="425"/>
      <c r="I369" s="425"/>
      <c r="J369" s="425"/>
      <c r="K369" s="425"/>
      <c r="L369" s="425"/>
      <c r="M369" s="425"/>
      <c r="N369" s="425"/>
    </row>
    <row r="370" spans="1:14">
      <c r="A370" s="425"/>
      <c r="B370" s="425"/>
      <c r="C370" s="425"/>
      <c r="D370" s="425"/>
      <c r="E370" s="425"/>
      <c r="F370" s="425"/>
      <c r="G370" s="425"/>
      <c r="H370" s="425"/>
      <c r="I370" s="425"/>
      <c r="J370" s="425"/>
      <c r="K370" s="425"/>
      <c r="L370" s="425"/>
      <c r="M370" s="425"/>
      <c r="N370" s="425"/>
    </row>
    <row r="371" spans="1:14">
      <c r="A371" s="425"/>
      <c r="B371" s="425"/>
      <c r="C371" s="425"/>
      <c r="D371" s="425"/>
      <c r="E371" s="425"/>
      <c r="F371" s="425"/>
      <c r="G371" s="425"/>
      <c r="H371" s="425"/>
      <c r="I371" s="425"/>
      <c r="J371" s="425"/>
      <c r="K371" s="425"/>
      <c r="L371" s="425"/>
      <c r="M371" s="425"/>
      <c r="N371" s="425"/>
    </row>
    <row r="372" spans="1:14">
      <c r="A372" s="425"/>
      <c r="B372" s="425"/>
      <c r="C372" s="425"/>
      <c r="D372" s="425"/>
      <c r="E372" s="425"/>
      <c r="F372" s="425"/>
      <c r="G372" s="425"/>
      <c r="H372" s="425"/>
      <c r="I372" s="425"/>
      <c r="J372" s="425"/>
      <c r="K372" s="425"/>
      <c r="L372" s="425"/>
      <c r="M372" s="425"/>
      <c r="N372" s="425"/>
    </row>
    <row r="373" spans="1:14">
      <c r="A373" s="425"/>
      <c r="B373" s="425"/>
      <c r="C373" s="425"/>
      <c r="D373" s="425"/>
      <c r="E373" s="425"/>
      <c r="F373" s="425"/>
      <c r="G373" s="425"/>
      <c r="H373" s="425"/>
      <c r="I373" s="425"/>
      <c r="J373" s="425"/>
      <c r="K373" s="425"/>
      <c r="L373" s="425"/>
      <c r="M373" s="425"/>
      <c r="N373" s="425"/>
    </row>
    <row r="374" spans="1:14">
      <c r="A374" s="425"/>
      <c r="B374" s="425"/>
      <c r="C374" s="425"/>
      <c r="D374" s="425"/>
      <c r="E374" s="425"/>
      <c r="F374" s="425"/>
      <c r="G374" s="425"/>
      <c r="H374" s="425"/>
      <c r="I374" s="425"/>
      <c r="J374" s="425"/>
      <c r="K374" s="425"/>
      <c r="L374" s="425"/>
      <c r="M374" s="425"/>
      <c r="N374" s="425"/>
    </row>
    <row r="375" spans="1:14">
      <c r="A375" s="425"/>
      <c r="B375" s="425"/>
      <c r="C375" s="425"/>
      <c r="D375" s="425"/>
      <c r="E375" s="425"/>
      <c r="F375" s="425"/>
      <c r="G375" s="425"/>
      <c r="H375" s="425"/>
      <c r="I375" s="425"/>
      <c r="J375" s="425"/>
      <c r="K375" s="425"/>
      <c r="L375" s="425"/>
      <c r="M375" s="425"/>
      <c r="N375" s="425"/>
    </row>
    <row r="376" spans="1:14">
      <c r="A376" s="425"/>
      <c r="B376" s="425"/>
      <c r="C376" s="425"/>
      <c r="D376" s="425"/>
      <c r="E376" s="425"/>
      <c r="F376" s="425"/>
      <c r="G376" s="425"/>
      <c r="H376" s="425"/>
      <c r="I376" s="425"/>
      <c r="J376" s="425"/>
      <c r="K376" s="425"/>
      <c r="L376" s="425"/>
      <c r="M376" s="425"/>
      <c r="N376" s="425"/>
    </row>
    <row r="377" spans="1:14">
      <c r="A377" s="425"/>
      <c r="B377" s="425"/>
      <c r="C377" s="425"/>
      <c r="D377" s="425"/>
      <c r="E377" s="425"/>
      <c r="F377" s="425"/>
      <c r="G377" s="425"/>
      <c r="H377" s="425"/>
      <c r="I377" s="425"/>
      <c r="J377" s="425"/>
      <c r="K377" s="425"/>
      <c r="L377" s="425"/>
      <c r="M377" s="425"/>
      <c r="N377" s="425"/>
    </row>
    <row r="378" spans="1:14">
      <c r="A378" s="425"/>
      <c r="B378" s="425"/>
      <c r="C378" s="425"/>
      <c r="D378" s="425"/>
      <c r="E378" s="425"/>
      <c r="F378" s="425"/>
      <c r="G378" s="425"/>
      <c r="H378" s="425"/>
      <c r="I378" s="425"/>
      <c r="J378" s="425"/>
      <c r="K378" s="425"/>
      <c r="L378" s="425"/>
      <c r="M378" s="425"/>
      <c r="N378" s="425"/>
    </row>
    <row r="379" spans="1:14">
      <c r="A379" s="425"/>
      <c r="B379" s="425"/>
      <c r="C379" s="425"/>
      <c r="D379" s="425"/>
      <c r="E379" s="425"/>
      <c r="F379" s="425"/>
      <c r="G379" s="425"/>
      <c r="H379" s="425"/>
      <c r="I379" s="425"/>
      <c r="J379" s="425"/>
      <c r="K379" s="425"/>
      <c r="L379" s="425"/>
      <c r="M379" s="425"/>
      <c r="N379" s="425"/>
    </row>
    <row r="380" spans="1:14">
      <c r="A380" s="425"/>
      <c r="B380" s="425"/>
      <c r="C380" s="425"/>
      <c r="D380" s="425"/>
      <c r="E380" s="425"/>
      <c r="F380" s="425"/>
      <c r="G380" s="425"/>
      <c r="H380" s="425"/>
      <c r="I380" s="425"/>
      <c r="J380" s="425"/>
      <c r="K380" s="425"/>
      <c r="L380" s="425"/>
      <c r="M380" s="425"/>
      <c r="N380" s="425"/>
    </row>
    <row r="381" spans="1:14">
      <c r="A381" s="425"/>
      <c r="B381" s="425"/>
      <c r="C381" s="425"/>
      <c r="D381" s="425"/>
      <c r="E381" s="425"/>
      <c r="F381" s="425"/>
      <c r="G381" s="425"/>
      <c r="H381" s="425"/>
      <c r="I381" s="425"/>
      <c r="J381" s="425"/>
      <c r="K381" s="425"/>
      <c r="L381" s="425"/>
      <c r="M381" s="425"/>
      <c r="N381" s="425"/>
    </row>
    <row r="382" spans="1:14">
      <c r="A382" s="425"/>
      <c r="B382" s="425"/>
      <c r="C382" s="425"/>
      <c r="D382" s="425"/>
      <c r="E382" s="425"/>
      <c r="F382" s="425"/>
      <c r="G382" s="425"/>
      <c r="H382" s="425"/>
      <c r="I382" s="425"/>
      <c r="J382" s="425"/>
      <c r="K382" s="425"/>
      <c r="L382" s="425"/>
      <c r="M382" s="425"/>
      <c r="N382" s="425"/>
    </row>
    <row r="383" spans="1:14">
      <c r="A383" s="425"/>
      <c r="B383" s="425"/>
      <c r="C383" s="425"/>
      <c r="D383" s="425"/>
      <c r="E383" s="425"/>
      <c r="F383" s="425"/>
      <c r="G383" s="425"/>
      <c r="H383" s="425"/>
      <c r="I383" s="425"/>
      <c r="J383" s="425"/>
      <c r="K383" s="425"/>
      <c r="L383" s="425"/>
      <c r="M383" s="425"/>
      <c r="N383" s="425"/>
    </row>
    <row r="384" spans="1:14">
      <c r="A384" s="425"/>
      <c r="B384" s="425"/>
      <c r="C384" s="425"/>
      <c r="D384" s="425"/>
      <c r="E384" s="425"/>
      <c r="F384" s="425"/>
      <c r="G384" s="425"/>
      <c r="H384" s="425"/>
      <c r="I384" s="425"/>
      <c r="J384" s="425"/>
      <c r="K384" s="425"/>
      <c r="L384" s="425"/>
      <c r="M384" s="425"/>
      <c r="N384" s="425"/>
    </row>
    <row r="385" spans="1:14">
      <c r="A385" s="425"/>
      <c r="B385" s="425"/>
      <c r="C385" s="425"/>
      <c r="D385" s="425"/>
      <c r="E385" s="425"/>
      <c r="F385" s="425"/>
      <c r="G385" s="425"/>
      <c r="H385" s="425"/>
      <c r="I385" s="425"/>
      <c r="J385" s="425"/>
      <c r="K385" s="425"/>
      <c r="L385" s="425"/>
      <c r="M385" s="425"/>
      <c r="N385" s="425"/>
    </row>
    <row r="386" spans="1:14">
      <c r="A386" s="425"/>
      <c r="B386" s="425"/>
      <c r="C386" s="425"/>
      <c r="D386" s="425"/>
      <c r="E386" s="425"/>
      <c r="F386" s="425"/>
      <c r="G386" s="425"/>
      <c r="H386" s="425"/>
      <c r="I386" s="425"/>
      <c r="J386" s="425"/>
      <c r="K386" s="425"/>
      <c r="L386" s="425"/>
      <c r="M386" s="425"/>
      <c r="N386" s="425"/>
    </row>
    <row r="387" spans="1:14">
      <c r="A387" s="425"/>
      <c r="B387" s="425"/>
      <c r="C387" s="425"/>
      <c r="D387" s="425"/>
      <c r="E387" s="425"/>
      <c r="F387" s="425"/>
      <c r="G387" s="425"/>
      <c r="H387" s="425"/>
      <c r="I387" s="425"/>
      <c r="J387" s="425"/>
      <c r="K387" s="425"/>
      <c r="L387" s="425"/>
      <c r="M387" s="425"/>
      <c r="N387" s="425"/>
    </row>
    <row r="388" spans="1:14">
      <c r="A388" s="425"/>
      <c r="B388" s="425"/>
      <c r="C388" s="425"/>
      <c r="D388" s="425"/>
      <c r="E388" s="425"/>
      <c r="F388" s="425"/>
      <c r="G388" s="425"/>
      <c r="H388" s="425"/>
      <c r="I388" s="425"/>
      <c r="J388" s="425"/>
      <c r="K388" s="425"/>
      <c r="L388" s="425"/>
      <c r="M388" s="425"/>
      <c r="N388" s="425"/>
    </row>
    <row r="389" spans="1:14">
      <c r="A389" s="425"/>
      <c r="B389" s="425"/>
      <c r="C389" s="425"/>
      <c r="D389" s="425"/>
      <c r="E389" s="425"/>
      <c r="F389" s="425"/>
      <c r="G389" s="425"/>
      <c r="H389" s="425"/>
      <c r="I389" s="425"/>
      <c r="J389" s="425"/>
      <c r="K389" s="425"/>
      <c r="L389" s="425"/>
      <c r="M389" s="425"/>
      <c r="N389" s="425"/>
    </row>
    <row r="390" spans="1:14">
      <c r="A390" s="425"/>
      <c r="B390" s="425"/>
      <c r="C390" s="425"/>
      <c r="D390" s="425"/>
      <c r="E390" s="425"/>
      <c r="F390" s="425"/>
      <c r="G390" s="425"/>
      <c r="H390" s="425"/>
      <c r="I390" s="425"/>
      <c r="J390" s="425"/>
      <c r="K390" s="425"/>
      <c r="L390" s="425"/>
      <c r="M390" s="425"/>
      <c r="N390" s="425"/>
    </row>
    <row r="391" spans="1:14">
      <c r="A391" s="425"/>
      <c r="B391" s="425"/>
      <c r="C391" s="425"/>
      <c r="D391" s="425"/>
      <c r="E391" s="425"/>
      <c r="F391" s="425"/>
      <c r="G391" s="425"/>
      <c r="H391" s="425"/>
      <c r="I391" s="425"/>
      <c r="J391" s="425"/>
      <c r="K391" s="425"/>
      <c r="L391" s="425"/>
      <c r="M391" s="425"/>
      <c r="N391" s="425"/>
    </row>
    <row r="392" spans="1:14">
      <c r="A392" s="425"/>
      <c r="B392" s="425"/>
      <c r="C392" s="425"/>
      <c r="D392" s="425"/>
      <c r="E392" s="425"/>
      <c r="F392" s="425"/>
      <c r="G392" s="425"/>
      <c r="H392" s="425"/>
      <c r="I392" s="425"/>
      <c r="J392" s="425"/>
      <c r="K392" s="425"/>
      <c r="L392" s="425"/>
      <c r="M392" s="425"/>
      <c r="N392" s="425"/>
    </row>
    <row r="393" spans="1:14">
      <c r="A393" s="425"/>
      <c r="B393" s="425"/>
      <c r="C393" s="425"/>
      <c r="D393" s="425"/>
      <c r="E393" s="425"/>
      <c r="F393" s="425"/>
      <c r="G393" s="425"/>
      <c r="H393" s="425"/>
      <c r="I393" s="425"/>
      <c r="J393" s="425"/>
      <c r="K393" s="425"/>
      <c r="L393" s="425"/>
      <c r="M393" s="425"/>
      <c r="N393" s="425"/>
    </row>
    <row r="394" spans="1:14">
      <c r="A394" s="425"/>
      <c r="B394" s="425"/>
      <c r="C394" s="425"/>
      <c r="D394" s="425"/>
      <c r="E394" s="425"/>
      <c r="F394" s="425"/>
      <c r="G394" s="425"/>
      <c r="H394" s="425"/>
      <c r="I394" s="425"/>
      <c r="J394" s="425"/>
      <c r="K394" s="425"/>
      <c r="L394" s="425"/>
      <c r="M394" s="425"/>
      <c r="N394" s="425"/>
    </row>
    <row r="395" spans="1:14">
      <c r="A395" s="425"/>
      <c r="B395" s="425"/>
      <c r="C395" s="425"/>
      <c r="D395" s="425"/>
      <c r="E395" s="425"/>
      <c r="F395" s="425"/>
      <c r="G395" s="425"/>
      <c r="H395" s="425"/>
      <c r="I395" s="425"/>
      <c r="J395" s="425"/>
      <c r="K395" s="425"/>
      <c r="L395" s="425"/>
      <c r="M395" s="425"/>
      <c r="N395" s="425"/>
    </row>
    <row r="396" spans="1:14">
      <c r="A396" s="425"/>
      <c r="B396" s="425"/>
      <c r="C396" s="425"/>
      <c r="D396" s="425"/>
      <c r="E396" s="425"/>
      <c r="F396" s="425"/>
      <c r="G396" s="425"/>
      <c r="H396" s="425"/>
      <c r="I396" s="425"/>
      <c r="J396" s="425"/>
      <c r="K396" s="425"/>
      <c r="L396" s="425"/>
      <c r="M396" s="425"/>
      <c r="N396" s="425"/>
    </row>
    <row r="397" spans="1:14">
      <c r="A397" s="425"/>
      <c r="B397" s="425"/>
      <c r="C397" s="425"/>
      <c r="D397" s="425"/>
      <c r="E397" s="425"/>
      <c r="F397" s="425"/>
      <c r="G397" s="425"/>
      <c r="H397" s="425"/>
      <c r="I397" s="425"/>
      <c r="J397" s="425"/>
      <c r="K397" s="425"/>
      <c r="L397" s="425"/>
      <c r="M397" s="425"/>
      <c r="N397" s="425"/>
    </row>
    <row r="398" spans="1:14">
      <c r="A398" s="425"/>
      <c r="B398" s="425"/>
      <c r="C398" s="425"/>
      <c r="D398" s="425"/>
      <c r="E398" s="425"/>
      <c r="F398" s="425"/>
      <c r="G398" s="425"/>
      <c r="H398" s="425"/>
      <c r="I398" s="425"/>
      <c r="J398" s="425"/>
      <c r="K398" s="425"/>
      <c r="L398" s="425"/>
      <c r="M398" s="425"/>
      <c r="N398" s="425"/>
    </row>
    <row r="399" spans="1:14">
      <c r="A399" s="425"/>
      <c r="B399" s="425"/>
      <c r="C399" s="425"/>
      <c r="D399" s="425"/>
      <c r="E399" s="425"/>
      <c r="F399" s="425"/>
      <c r="G399" s="425"/>
      <c r="H399" s="425"/>
      <c r="I399" s="425"/>
      <c r="J399" s="425"/>
      <c r="K399" s="425"/>
      <c r="L399" s="425"/>
      <c r="M399" s="425"/>
      <c r="N399" s="425"/>
    </row>
    <row r="400" spans="1:14">
      <c r="A400" s="425"/>
      <c r="B400" s="425"/>
      <c r="C400" s="425"/>
      <c r="D400" s="425"/>
      <c r="E400" s="425"/>
      <c r="F400" s="425"/>
      <c r="G400" s="425"/>
      <c r="H400" s="425"/>
      <c r="I400" s="425"/>
      <c r="J400" s="425"/>
      <c r="K400" s="425"/>
      <c r="L400" s="425"/>
      <c r="M400" s="425"/>
      <c r="N400" s="425"/>
    </row>
    <row r="401" spans="1:14">
      <c r="A401" s="425"/>
      <c r="B401" s="425"/>
      <c r="C401" s="425"/>
      <c r="D401" s="425"/>
      <c r="E401" s="425"/>
      <c r="F401" s="425"/>
      <c r="G401" s="425"/>
      <c r="H401" s="425"/>
      <c r="I401" s="425"/>
      <c r="J401" s="425"/>
      <c r="K401" s="425"/>
      <c r="L401" s="425"/>
      <c r="M401" s="425"/>
      <c r="N401" s="425"/>
    </row>
    <row r="402" spans="1:14">
      <c r="A402" s="425"/>
      <c r="B402" s="425"/>
      <c r="C402" s="425"/>
      <c r="D402" s="425"/>
      <c r="E402" s="425"/>
      <c r="F402" s="425"/>
      <c r="G402" s="425"/>
      <c r="H402" s="425"/>
      <c r="I402" s="425"/>
      <c r="J402" s="425"/>
      <c r="K402" s="425"/>
      <c r="L402" s="425"/>
      <c r="M402" s="425"/>
      <c r="N402" s="425"/>
    </row>
    <row r="403" spans="1:14">
      <c r="A403" s="425"/>
      <c r="B403" s="425"/>
      <c r="C403" s="425"/>
      <c r="D403" s="425"/>
      <c r="E403" s="425"/>
      <c r="F403" s="425"/>
      <c r="G403" s="425"/>
      <c r="H403" s="425"/>
      <c r="I403" s="425"/>
      <c r="J403" s="425"/>
      <c r="K403" s="425"/>
      <c r="L403" s="425"/>
      <c r="M403" s="425"/>
      <c r="N403" s="425"/>
    </row>
    <row r="404" spans="1:14">
      <c r="A404" s="425"/>
      <c r="B404" s="425"/>
      <c r="C404" s="425"/>
      <c r="D404" s="425"/>
      <c r="E404" s="425"/>
      <c r="F404" s="425"/>
      <c r="G404" s="425"/>
      <c r="H404" s="425"/>
      <c r="I404" s="425"/>
      <c r="J404" s="425"/>
      <c r="K404" s="425"/>
      <c r="L404" s="425"/>
      <c r="M404" s="425"/>
      <c r="N404" s="425"/>
    </row>
    <row r="405" spans="1:14">
      <c r="A405" s="425"/>
      <c r="B405" s="425"/>
      <c r="C405" s="425"/>
      <c r="D405" s="425"/>
      <c r="E405" s="425"/>
      <c r="F405" s="425"/>
      <c r="G405" s="425"/>
      <c r="H405" s="425"/>
      <c r="I405" s="425"/>
      <c r="J405" s="425"/>
      <c r="K405" s="425"/>
      <c r="L405" s="425"/>
      <c r="M405" s="425"/>
      <c r="N405" s="425"/>
    </row>
    <row r="406" spans="1:14">
      <c r="A406" s="425"/>
      <c r="B406" s="425"/>
      <c r="C406" s="425"/>
      <c r="D406" s="425"/>
      <c r="E406" s="425"/>
      <c r="F406" s="425"/>
      <c r="G406" s="425"/>
      <c r="H406" s="425"/>
      <c r="I406" s="425"/>
      <c r="J406" s="425"/>
      <c r="K406" s="425"/>
      <c r="L406" s="425"/>
      <c r="M406" s="425"/>
      <c r="N406" s="425"/>
    </row>
    <row r="407" spans="1:14">
      <c r="A407" s="425"/>
      <c r="B407" s="425"/>
      <c r="C407" s="425"/>
      <c r="D407" s="425"/>
      <c r="E407" s="425"/>
      <c r="F407" s="425"/>
      <c r="G407" s="425"/>
      <c r="H407" s="425"/>
      <c r="I407" s="425"/>
      <c r="J407" s="425"/>
      <c r="K407" s="425"/>
      <c r="L407" s="425"/>
      <c r="M407" s="425"/>
      <c r="N407" s="425"/>
    </row>
    <row r="408" spans="1:14">
      <c r="A408" s="425"/>
      <c r="B408" s="425"/>
      <c r="C408" s="425"/>
      <c r="D408" s="425"/>
      <c r="E408" s="425"/>
      <c r="F408" s="425"/>
      <c r="G408" s="425"/>
      <c r="H408" s="425"/>
      <c r="I408" s="425"/>
      <c r="J408" s="425"/>
      <c r="K408" s="425"/>
      <c r="L408" s="425"/>
      <c r="M408" s="425"/>
      <c r="N408" s="425"/>
    </row>
    <row r="409" spans="1:14">
      <c r="A409" s="425"/>
      <c r="B409" s="425"/>
      <c r="C409" s="425"/>
      <c r="D409" s="425"/>
      <c r="E409" s="425"/>
      <c r="F409" s="425"/>
      <c r="G409" s="425"/>
      <c r="H409" s="425"/>
      <c r="I409" s="425"/>
      <c r="J409" s="425"/>
      <c r="K409" s="425"/>
      <c r="L409" s="425"/>
      <c r="M409" s="425"/>
      <c r="N409" s="425"/>
    </row>
    <row r="410" spans="1:14">
      <c r="A410" s="425"/>
      <c r="B410" s="425"/>
      <c r="C410" s="425"/>
      <c r="D410" s="425"/>
      <c r="E410" s="425"/>
      <c r="F410" s="425"/>
      <c r="G410" s="425"/>
      <c r="H410" s="425"/>
      <c r="I410" s="425"/>
      <c r="J410" s="425"/>
      <c r="K410" s="425"/>
      <c r="L410" s="425"/>
      <c r="M410" s="425"/>
      <c r="N410" s="425"/>
    </row>
    <row r="411" spans="1:14">
      <c r="A411" s="425"/>
      <c r="B411" s="425"/>
      <c r="C411" s="425"/>
      <c r="D411" s="425"/>
      <c r="E411" s="425"/>
      <c r="F411" s="425"/>
      <c r="G411" s="425"/>
      <c r="H411" s="425"/>
      <c r="I411" s="425"/>
      <c r="J411" s="425"/>
      <c r="K411" s="425"/>
      <c r="L411" s="425"/>
      <c r="M411" s="425"/>
      <c r="N411" s="425"/>
    </row>
    <row r="412" spans="1:14">
      <c r="A412" s="425"/>
      <c r="B412" s="425"/>
      <c r="C412" s="425"/>
      <c r="D412" s="425"/>
      <c r="E412" s="425"/>
      <c r="F412" s="425"/>
      <c r="G412" s="425"/>
      <c r="H412" s="425"/>
      <c r="I412" s="425"/>
      <c r="J412" s="425"/>
      <c r="K412" s="425"/>
      <c r="L412" s="425"/>
      <c r="M412" s="425"/>
      <c r="N412" s="425"/>
    </row>
    <row r="413" spans="1:14">
      <c r="A413" s="425"/>
      <c r="B413" s="425"/>
      <c r="C413" s="425"/>
      <c r="D413" s="425"/>
      <c r="E413" s="425"/>
      <c r="F413" s="425"/>
      <c r="G413" s="425"/>
      <c r="H413" s="425"/>
      <c r="I413" s="425"/>
      <c r="J413" s="425"/>
      <c r="K413" s="425"/>
      <c r="L413" s="425"/>
      <c r="M413" s="425"/>
      <c r="N413" s="425"/>
    </row>
    <row r="414" spans="1:14">
      <c r="A414" s="425"/>
      <c r="B414" s="425"/>
      <c r="C414" s="425"/>
      <c r="D414" s="425"/>
      <c r="E414" s="425"/>
      <c r="F414" s="425"/>
      <c r="G414" s="425"/>
      <c r="H414" s="425"/>
      <c r="I414" s="425"/>
      <c r="J414" s="425"/>
      <c r="K414" s="425"/>
      <c r="L414" s="425"/>
      <c r="M414" s="425"/>
      <c r="N414" s="425"/>
    </row>
    <row r="415" spans="1:14">
      <c r="A415" s="425"/>
      <c r="B415" s="425"/>
      <c r="C415" s="425"/>
      <c r="D415" s="425"/>
      <c r="E415" s="425"/>
      <c r="F415" s="425"/>
      <c r="G415" s="425"/>
      <c r="H415" s="425"/>
      <c r="I415" s="425"/>
      <c r="J415" s="425"/>
      <c r="K415" s="425"/>
      <c r="L415" s="425"/>
      <c r="M415" s="425"/>
      <c r="N415" s="425"/>
    </row>
    <row r="416" spans="1:14">
      <c r="A416" s="425"/>
      <c r="B416" s="425"/>
      <c r="C416" s="425"/>
      <c r="D416" s="425"/>
      <c r="E416" s="425"/>
      <c r="F416" s="425"/>
      <c r="G416" s="425"/>
      <c r="H416" s="425"/>
      <c r="I416" s="425"/>
      <c r="J416" s="425"/>
      <c r="K416" s="425"/>
      <c r="L416" s="425"/>
      <c r="M416" s="425"/>
      <c r="N416" s="425"/>
    </row>
    <row r="417" spans="1:14">
      <c r="A417" s="425"/>
      <c r="B417" s="425"/>
      <c r="C417" s="425"/>
      <c r="D417" s="425"/>
      <c r="E417" s="425"/>
      <c r="F417" s="425"/>
      <c r="G417" s="425"/>
      <c r="H417" s="425"/>
      <c r="I417" s="425"/>
      <c r="J417" s="425"/>
      <c r="K417" s="425"/>
      <c r="L417" s="425"/>
      <c r="M417" s="425"/>
      <c r="N417" s="425"/>
    </row>
    <row r="418" spans="1:14">
      <c r="A418" s="425"/>
      <c r="B418" s="425"/>
      <c r="C418" s="425"/>
      <c r="D418" s="425"/>
      <c r="E418" s="425"/>
      <c r="F418" s="425"/>
      <c r="G418" s="425"/>
      <c r="H418" s="425"/>
      <c r="I418" s="425"/>
      <c r="J418" s="425"/>
      <c r="K418" s="425"/>
      <c r="L418" s="425"/>
      <c r="M418" s="425"/>
      <c r="N418" s="425"/>
    </row>
    <row r="419" spans="1:14">
      <c r="A419" s="425"/>
      <c r="B419" s="425"/>
      <c r="C419" s="425"/>
      <c r="D419" s="425"/>
      <c r="E419" s="425"/>
      <c r="F419" s="425"/>
      <c r="G419" s="425"/>
      <c r="H419" s="425"/>
      <c r="I419" s="425"/>
      <c r="J419" s="425"/>
      <c r="K419" s="425"/>
      <c r="L419" s="425"/>
      <c r="M419" s="425"/>
      <c r="N419" s="425"/>
    </row>
    <row r="420" spans="1:14">
      <c r="A420" s="425"/>
      <c r="B420" s="425"/>
      <c r="C420" s="425"/>
      <c r="D420" s="425"/>
      <c r="E420" s="425"/>
      <c r="F420" s="425"/>
      <c r="G420" s="425"/>
      <c r="H420" s="425"/>
      <c r="I420" s="425"/>
      <c r="J420" s="425"/>
      <c r="K420" s="425"/>
      <c r="L420" s="425"/>
      <c r="M420" s="425"/>
      <c r="N420" s="425"/>
    </row>
    <row r="421" spans="1:14">
      <c r="A421" s="425"/>
      <c r="B421" s="425"/>
      <c r="C421" s="425"/>
      <c r="D421" s="425"/>
      <c r="E421" s="425"/>
      <c r="F421" s="425"/>
      <c r="G421" s="425"/>
      <c r="H421" s="425"/>
      <c r="I421" s="425"/>
      <c r="J421" s="425"/>
      <c r="K421" s="425"/>
      <c r="L421" s="425"/>
      <c r="M421" s="425"/>
      <c r="N421" s="425"/>
    </row>
    <row r="422" spans="1:14">
      <c r="A422" s="425"/>
      <c r="B422" s="425"/>
      <c r="C422" s="425"/>
      <c r="D422" s="425"/>
      <c r="E422" s="425"/>
      <c r="F422" s="425"/>
      <c r="G422" s="425"/>
      <c r="H422" s="425"/>
      <c r="I422" s="425"/>
      <c r="J422" s="425"/>
      <c r="K422" s="425"/>
      <c r="L422" s="425"/>
      <c r="M422" s="425"/>
      <c r="N422" s="425"/>
    </row>
    <row r="423" spans="1:14">
      <c r="A423" s="425"/>
      <c r="B423" s="425"/>
      <c r="C423" s="425"/>
      <c r="D423" s="425"/>
      <c r="E423" s="425"/>
      <c r="F423" s="425"/>
      <c r="G423" s="425"/>
      <c r="H423" s="425"/>
      <c r="I423" s="425"/>
      <c r="J423" s="425"/>
      <c r="K423" s="425"/>
      <c r="L423" s="425"/>
      <c r="M423" s="425"/>
      <c r="N423" s="425"/>
    </row>
    <row r="424" spans="1:14">
      <c r="A424" s="425"/>
      <c r="B424" s="425"/>
      <c r="C424" s="425"/>
      <c r="D424" s="425"/>
      <c r="E424" s="425"/>
      <c r="F424" s="425"/>
      <c r="G424" s="425"/>
      <c r="H424" s="425"/>
      <c r="I424" s="425"/>
      <c r="J424" s="425"/>
      <c r="K424" s="425"/>
      <c r="L424" s="425"/>
      <c r="M424" s="425"/>
      <c r="N424" s="425"/>
    </row>
    <row r="425" spans="1:14">
      <c r="A425" s="425"/>
      <c r="B425" s="425"/>
      <c r="C425" s="425"/>
      <c r="D425" s="425"/>
      <c r="E425" s="425"/>
      <c r="F425" s="425"/>
      <c r="G425" s="425"/>
      <c r="H425" s="425"/>
      <c r="I425" s="425"/>
      <c r="J425" s="425"/>
      <c r="K425" s="425"/>
      <c r="L425" s="425"/>
      <c r="M425" s="425"/>
      <c r="N425" s="425"/>
    </row>
    <row r="426" spans="1:14">
      <c r="A426" s="425"/>
      <c r="B426" s="425"/>
      <c r="C426" s="425"/>
      <c r="D426" s="425"/>
      <c r="E426" s="425"/>
      <c r="F426" s="425"/>
      <c r="G426" s="425"/>
      <c r="H426" s="425"/>
      <c r="I426" s="425"/>
      <c r="J426" s="425"/>
      <c r="K426" s="425"/>
      <c r="L426" s="425"/>
      <c r="M426" s="425"/>
      <c r="N426" s="425"/>
    </row>
    <row r="427" spans="1:14">
      <c r="A427" s="425"/>
      <c r="B427" s="425"/>
      <c r="C427" s="425"/>
      <c r="D427" s="425"/>
      <c r="E427" s="425"/>
      <c r="F427" s="425"/>
      <c r="G427" s="425"/>
      <c r="H427" s="425"/>
      <c r="I427" s="425"/>
      <c r="J427" s="425"/>
      <c r="K427" s="425"/>
      <c r="L427" s="425"/>
      <c r="M427" s="425"/>
      <c r="N427" s="425"/>
    </row>
    <row r="428" spans="1:14">
      <c r="A428" s="425"/>
      <c r="B428" s="425"/>
      <c r="C428" s="425"/>
      <c r="D428" s="425"/>
      <c r="E428" s="425"/>
      <c r="F428" s="425"/>
      <c r="G428" s="425"/>
      <c r="H428" s="425"/>
      <c r="I428" s="425"/>
      <c r="J428" s="425"/>
      <c r="K428" s="425"/>
      <c r="L428" s="425"/>
      <c r="M428" s="425"/>
      <c r="N428" s="425"/>
    </row>
    <row r="429" spans="1:14">
      <c r="A429" s="425"/>
      <c r="B429" s="425"/>
      <c r="C429" s="425"/>
      <c r="D429" s="425"/>
      <c r="E429" s="425"/>
      <c r="F429" s="425"/>
      <c r="G429" s="425"/>
      <c r="H429" s="425"/>
      <c r="I429" s="425"/>
      <c r="J429" s="425"/>
      <c r="K429" s="425"/>
      <c r="L429" s="425"/>
      <c r="M429" s="425"/>
      <c r="N429" s="425"/>
    </row>
    <row r="430" spans="1:14">
      <c r="A430" s="425"/>
      <c r="B430" s="425"/>
      <c r="C430" s="425"/>
      <c r="D430" s="425"/>
      <c r="E430" s="425"/>
      <c r="F430" s="425"/>
      <c r="G430" s="425"/>
      <c r="H430" s="425"/>
      <c r="I430" s="425"/>
      <c r="J430" s="425"/>
      <c r="K430" s="425"/>
      <c r="L430" s="425"/>
      <c r="M430" s="425"/>
      <c r="N430" s="425"/>
    </row>
    <row r="431" spans="1:14">
      <c r="A431" s="425"/>
      <c r="B431" s="425"/>
      <c r="C431" s="425"/>
      <c r="D431" s="425"/>
      <c r="E431" s="425"/>
      <c r="F431" s="425"/>
      <c r="G431" s="425"/>
      <c r="H431" s="425"/>
      <c r="I431" s="425"/>
      <c r="J431" s="425"/>
      <c r="K431" s="425"/>
      <c r="L431" s="425"/>
      <c r="M431" s="425"/>
      <c r="N431" s="425"/>
    </row>
    <row r="432" spans="1:14">
      <c r="A432" s="425"/>
      <c r="B432" s="425"/>
      <c r="C432" s="425"/>
      <c r="D432" s="425"/>
      <c r="E432" s="425"/>
      <c r="F432" s="425"/>
      <c r="G432" s="425"/>
      <c r="H432" s="425"/>
      <c r="I432" s="425"/>
      <c r="J432" s="425"/>
      <c r="K432" s="425"/>
      <c r="L432" s="425"/>
      <c r="M432" s="425"/>
      <c r="N432" s="425"/>
    </row>
    <row r="433" spans="1:14">
      <c r="A433" s="425"/>
      <c r="B433" s="425"/>
      <c r="C433" s="425"/>
      <c r="D433" s="425"/>
      <c r="E433" s="425"/>
      <c r="F433" s="425"/>
      <c r="G433" s="425"/>
      <c r="H433" s="425"/>
      <c r="I433" s="425"/>
      <c r="J433" s="425"/>
      <c r="K433" s="425"/>
      <c r="L433" s="425"/>
      <c r="M433" s="425"/>
      <c r="N433" s="425"/>
    </row>
    <row r="434" spans="1:14">
      <c r="A434" s="425"/>
      <c r="B434" s="425"/>
      <c r="C434" s="425"/>
      <c r="D434" s="425"/>
      <c r="E434" s="425"/>
      <c r="F434" s="425"/>
      <c r="G434" s="425"/>
      <c r="H434" s="425"/>
      <c r="I434" s="425"/>
      <c r="J434" s="425"/>
      <c r="K434" s="425"/>
      <c r="L434" s="425"/>
      <c r="M434" s="425"/>
      <c r="N434" s="425"/>
    </row>
    <row r="435" spans="1:14">
      <c r="A435" s="425"/>
      <c r="B435" s="425"/>
      <c r="C435" s="425"/>
      <c r="D435" s="425"/>
      <c r="E435" s="425"/>
      <c r="F435" s="425"/>
      <c r="G435" s="425"/>
      <c r="H435" s="425"/>
      <c r="I435" s="425"/>
      <c r="J435" s="425"/>
      <c r="K435" s="425"/>
      <c r="L435" s="425"/>
      <c r="M435" s="425"/>
      <c r="N435" s="425"/>
    </row>
    <row r="436" spans="1:14">
      <c r="A436" s="425"/>
      <c r="B436" s="425"/>
      <c r="C436" s="425"/>
      <c r="D436" s="425"/>
      <c r="E436" s="425"/>
      <c r="F436" s="425"/>
      <c r="G436" s="425"/>
      <c r="H436" s="425"/>
      <c r="I436" s="425"/>
      <c r="J436" s="425"/>
      <c r="K436" s="425"/>
      <c r="L436" s="425"/>
      <c r="M436" s="425"/>
      <c r="N436" s="425"/>
    </row>
    <row r="437" spans="1:14">
      <c r="A437" s="425"/>
      <c r="B437" s="425"/>
      <c r="C437" s="425"/>
      <c r="D437" s="425"/>
      <c r="E437" s="425"/>
      <c r="F437" s="425"/>
      <c r="G437" s="425"/>
      <c r="H437" s="425"/>
      <c r="I437" s="425"/>
      <c r="J437" s="425"/>
      <c r="K437" s="425"/>
      <c r="L437" s="425"/>
      <c r="M437" s="425"/>
      <c r="N437" s="425"/>
    </row>
    <row r="438" spans="1:14">
      <c r="A438" s="425"/>
      <c r="B438" s="425"/>
      <c r="C438" s="425"/>
      <c r="D438" s="425"/>
      <c r="E438" s="425"/>
      <c r="F438" s="425"/>
      <c r="G438" s="425"/>
      <c r="H438" s="425"/>
      <c r="I438" s="425"/>
      <c r="J438" s="425"/>
      <c r="K438" s="425"/>
      <c r="L438" s="425"/>
      <c r="M438" s="425"/>
      <c r="N438" s="425"/>
    </row>
    <row r="439" spans="1:14">
      <c r="A439" s="425"/>
      <c r="B439" s="425"/>
      <c r="C439" s="425"/>
      <c r="D439" s="425"/>
      <c r="E439" s="425"/>
      <c r="F439" s="425"/>
      <c r="G439" s="425"/>
      <c r="H439" s="425"/>
      <c r="I439" s="425"/>
      <c r="J439" s="425"/>
      <c r="K439" s="425"/>
      <c r="L439" s="425"/>
      <c r="M439" s="425"/>
      <c r="N439" s="425"/>
    </row>
    <row r="440" spans="1:14">
      <c r="A440" s="425"/>
      <c r="B440" s="425"/>
      <c r="C440" s="425"/>
      <c r="D440" s="425"/>
      <c r="E440" s="425"/>
      <c r="F440" s="425"/>
      <c r="G440" s="425"/>
      <c r="H440" s="425"/>
      <c r="I440" s="425"/>
      <c r="J440" s="425"/>
      <c r="K440" s="425"/>
      <c r="L440" s="425"/>
      <c r="M440" s="425"/>
      <c r="N440" s="425"/>
    </row>
    <row r="441" spans="1:14">
      <c r="A441" s="425"/>
      <c r="B441" s="425"/>
      <c r="C441" s="425"/>
      <c r="D441" s="425"/>
      <c r="E441" s="425"/>
      <c r="F441" s="425"/>
      <c r="G441" s="425"/>
      <c r="H441" s="425"/>
      <c r="I441" s="425"/>
      <c r="J441" s="425"/>
      <c r="K441" s="425"/>
      <c r="L441" s="425"/>
      <c r="M441" s="425"/>
      <c r="N441" s="425"/>
    </row>
    <row r="442" spans="1:14">
      <c r="A442" s="425"/>
      <c r="B442" s="425"/>
      <c r="C442" s="425"/>
      <c r="D442" s="425"/>
      <c r="E442" s="425"/>
      <c r="F442" s="425"/>
      <c r="G442" s="425"/>
      <c r="H442" s="425"/>
      <c r="I442" s="425"/>
      <c r="J442" s="425"/>
      <c r="K442" s="425"/>
      <c r="L442" s="425"/>
      <c r="M442" s="425"/>
      <c r="N442" s="425"/>
    </row>
    <row r="443" spans="1:14">
      <c r="A443" s="425"/>
      <c r="B443" s="425"/>
      <c r="C443" s="425"/>
      <c r="D443" s="425"/>
      <c r="E443" s="425"/>
      <c r="F443" s="425"/>
      <c r="G443" s="425"/>
      <c r="H443" s="425"/>
      <c r="I443" s="425"/>
      <c r="J443" s="425"/>
      <c r="K443" s="425"/>
      <c r="L443" s="425"/>
      <c r="M443" s="425"/>
      <c r="N443" s="425"/>
    </row>
    <row r="444" spans="1:14">
      <c r="A444" s="425"/>
      <c r="B444" s="425"/>
      <c r="C444" s="425"/>
      <c r="D444" s="425"/>
      <c r="E444" s="425"/>
      <c r="F444" s="425"/>
      <c r="G444" s="425"/>
      <c r="H444" s="425"/>
      <c r="I444" s="425"/>
      <c r="J444" s="425"/>
      <c r="K444" s="425"/>
      <c r="L444" s="425"/>
      <c r="M444" s="425"/>
      <c r="N444" s="425"/>
    </row>
    <row r="445" spans="1:14">
      <c r="A445" s="425"/>
      <c r="B445" s="425"/>
      <c r="C445" s="425"/>
      <c r="D445" s="425"/>
      <c r="E445" s="425"/>
      <c r="F445" s="425"/>
      <c r="G445" s="425"/>
      <c r="H445" s="425"/>
      <c r="I445" s="425"/>
      <c r="J445" s="425"/>
      <c r="K445" s="425"/>
      <c r="L445" s="425"/>
      <c r="M445" s="425"/>
      <c r="N445" s="425"/>
    </row>
    <row r="446" spans="1:14">
      <c r="A446" s="425"/>
      <c r="B446" s="425"/>
      <c r="C446" s="425"/>
      <c r="D446" s="425"/>
      <c r="E446" s="425"/>
      <c r="F446" s="425"/>
      <c r="G446" s="425"/>
      <c r="H446" s="425"/>
      <c r="I446" s="425"/>
      <c r="J446" s="425"/>
      <c r="K446" s="425"/>
      <c r="L446" s="425"/>
      <c r="M446" s="425"/>
      <c r="N446" s="425"/>
    </row>
    <row r="447" spans="1:14">
      <c r="A447" s="425"/>
      <c r="B447" s="425"/>
      <c r="C447" s="425"/>
      <c r="D447" s="425"/>
      <c r="E447" s="425"/>
      <c r="F447" s="425"/>
      <c r="G447" s="425"/>
      <c r="H447" s="425"/>
      <c r="I447" s="425"/>
      <c r="J447" s="425"/>
      <c r="K447" s="425"/>
      <c r="L447" s="425"/>
      <c r="M447" s="425"/>
      <c r="N447" s="425"/>
    </row>
    <row r="448" spans="1:14">
      <c r="A448" s="425"/>
      <c r="B448" s="425"/>
      <c r="C448" s="425"/>
      <c r="D448" s="425"/>
      <c r="E448" s="425"/>
      <c r="F448" s="425"/>
      <c r="G448" s="425"/>
      <c r="H448" s="425"/>
      <c r="I448" s="425"/>
      <c r="J448" s="425"/>
      <c r="K448" s="425"/>
      <c r="L448" s="425"/>
      <c r="M448" s="425"/>
      <c r="N448" s="425"/>
    </row>
    <row r="449" spans="1:14">
      <c r="A449" s="425"/>
      <c r="B449" s="425"/>
      <c r="C449" s="425"/>
      <c r="D449" s="425"/>
      <c r="E449" s="425"/>
      <c r="F449" s="425"/>
      <c r="G449" s="425"/>
      <c r="H449" s="425"/>
      <c r="I449" s="425"/>
      <c r="J449" s="425"/>
      <c r="K449" s="425"/>
      <c r="L449" s="425"/>
      <c r="M449" s="425"/>
      <c r="N449" s="425"/>
    </row>
    <row r="450" spans="1:14">
      <c r="A450" s="425"/>
      <c r="B450" s="425"/>
      <c r="C450" s="425"/>
      <c r="D450" s="425"/>
      <c r="E450" s="425"/>
      <c r="F450" s="425"/>
      <c r="G450" s="425"/>
      <c r="H450" s="425"/>
      <c r="I450" s="425"/>
      <c r="J450" s="425"/>
      <c r="K450" s="425"/>
      <c r="L450" s="425"/>
      <c r="M450" s="425"/>
      <c r="N450" s="425"/>
    </row>
    <row r="451" spans="1:14">
      <c r="A451" s="425"/>
      <c r="B451" s="425"/>
      <c r="C451" s="425"/>
      <c r="D451" s="425"/>
      <c r="E451" s="425"/>
      <c r="F451" s="425"/>
      <c r="G451" s="425"/>
      <c r="H451" s="425"/>
      <c r="I451" s="425"/>
      <c r="J451" s="425"/>
      <c r="K451" s="425"/>
      <c r="L451" s="425"/>
      <c r="M451" s="425"/>
      <c r="N451" s="425"/>
    </row>
    <row r="452" spans="1:14">
      <c r="A452" s="425"/>
      <c r="B452" s="425"/>
      <c r="C452" s="425"/>
      <c r="D452" s="425"/>
      <c r="E452" s="425"/>
      <c r="F452" s="425"/>
      <c r="G452" s="425"/>
      <c r="H452" s="425"/>
      <c r="I452" s="425"/>
      <c r="J452" s="425"/>
      <c r="K452" s="425"/>
      <c r="L452" s="425"/>
      <c r="M452" s="425"/>
      <c r="N452" s="425"/>
    </row>
    <row r="453" spans="1:14">
      <c r="A453" s="425"/>
      <c r="B453" s="425"/>
      <c r="C453" s="425"/>
      <c r="D453" s="425"/>
      <c r="E453" s="425"/>
      <c r="F453" s="425"/>
      <c r="G453" s="425"/>
      <c r="H453" s="425"/>
      <c r="I453" s="425"/>
      <c r="J453" s="425"/>
      <c r="K453" s="425"/>
      <c r="L453" s="425"/>
      <c r="M453" s="425"/>
      <c r="N453" s="425"/>
    </row>
    <row r="454" spans="1:14">
      <c r="A454" s="425"/>
      <c r="B454" s="425"/>
      <c r="C454" s="425"/>
      <c r="D454" s="425"/>
      <c r="E454" s="425"/>
      <c r="F454" s="425"/>
      <c r="G454" s="425"/>
      <c r="H454" s="425"/>
      <c r="I454" s="425"/>
      <c r="J454" s="425"/>
      <c r="K454" s="425"/>
      <c r="L454" s="425"/>
      <c r="M454" s="425"/>
      <c r="N454" s="425"/>
    </row>
    <row r="455" spans="1:14">
      <c r="A455" s="425"/>
      <c r="B455" s="425"/>
      <c r="C455" s="425"/>
      <c r="D455" s="425"/>
      <c r="E455" s="425"/>
      <c r="F455" s="425"/>
      <c r="G455" s="425"/>
      <c r="H455" s="425"/>
      <c r="I455" s="425"/>
      <c r="J455" s="425"/>
      <c r="K455" s="425"/>
      <c r="L455" s="425"/>
      <c r="M455" s="425"/>
      <c r="N455" s="425"/>
    </row>
    <row r="456" spans="1:14">
      <c r="A456" s="425"/>
      <c r="B456" s="425"/>
      <c r="C456" s="425"/>
      <c r="D456" s="425"/>
      <c r="E456" s="425"/>
      <c r="F456" s="425"/>
      <c r="G456" s="425"/>
      <c r="H456" s="425"/>
      <c r="I456" s="425"/>
      <c r="J456" s="425"/>
      <c r="K456" s="425"/>
      <c r="L456" s="425"/>
      <c r="M456" s="425"/>
      <c r="N456" s="425"/>
    </row>
    <row r="457" spans="1:14">
      <c r="A457" s="425"/>
      <c r="B457" s="425"/>
      <c r="C457" s="425"/>
      <c r="D457" s="425"/>
      <c r="E457" s="425"/>
      <c r="F457" s="425"/>
      <c r="G457" s="425"/>
      <c r="H457" s="425"/>
      <c r="I457" s="425"/>
      <c r="J457" s="425"/>
      <c r="K457" s="425"/>
      <c r="L457" s="425"/>
      <c r="M457" s="425"/>
      <c r="N457" s="425"/>
    </row>
    <row r="458" spans="1:14">
      <c r="A458" s="425"/>
      <c r="B458" s="425"/>
      <c r="C458" s="425"/>
      <c r="D458" s="425"/>
      <c r="E458" s="425"/>
      <c r="F458" s="425"/>
      <c r="G458" s="425"/>
      <c r="H458" s="425"/>
      <c r="I458" s="425"/>
      <c r="J458" s="425"/>
      <c r="K458" s="425"/>
      <c r="L458" s="425"/>
      <c r="M458" s="425"/>
      <c r="N458" s="425"/>
    </row>
    <row r="459" spans="1:14">
      <c r="A459" s="425"/>
      <c r="B459" s="425"/>
      <c r="C459" s="425"/>
      <c r="D459" s="425"/>
      <c r="E459" s="425"/>
      <c r="F459" s="425"/>
      <c r="G459" s="425"/>
      <c r="H459" s="425"/>
      <c r="I459" s="425"/>
      <c r="J459" s="425"/>
      <c r="K459" s="425"/>
      <c r="L459" s="425"/>
      <c r="M459" s="425"/>
      <c r="N459" s="425"/>
    </row>
    <row r="460" spans="1:14">
      <c r="A460" s="425"/>
      <c r="B460" s="425"/>
      <c r="C460" s="425"/>
      <c r="D460" s="425"/>
      <c r="E460" s="425"/>
      <c r="F460" s="425"/>
      <c r="G460" s="425"/>
      <c r="H460" s="425"/>
      <c r="I460" s="425"/>
      <c r="J460" s="425"/>
      <c r="K460" s="425"/>
      <c r="L460" s="425"/>
      <c r="M460" s="425"/>
      <c r="N460" s="425"/>
    </row>
    <row r="461" spans="1:14">
      <c r="A461" s="425"/>
      <c r="B461" s="425"/>
      <c r="C461" s="425"/>
      <c r="D461" s="425"/>
      <c r="E461" s="425"/>
      <c r="F461" s="425"/>
      <c r="G461" s="425"/>
      <c r="H461" s="425"/>
      <c r="I461" s="425"/>
      <c r="J461" s="425"/>
      <c r="K461" s="425"/>
      <c r="L461" s="425"/>
      <c r="M461" s="425"/>
      <c r="N461" s="425"/>
    </row>
    <row r="462" spans="1:14">
      <c r="A462" s="425"/>
      <c r="B462" s="425"/>
      <c r="C462" s="425"/>
      <c r="D462" s="425"/>
      <c r="E462" s="425"/>
      <c r="F462" s="425"/>
      <c r="G462" s="425"/>
      <c r="H462" s="425"/>
      <c r="I462" s="425"/>
      <c r="J462" s="425"/>
      <c r="K462" s="425"/>
      <c r="L462" s="425"/>
      <c r="M462" s="425"/>
      <c r="N462" s="425"/>
    </row>
    <row r="463" spans="1:14">
      <c r="A463" s="425"/>
      <c r="B463" s="425"/>
      <c r="C463" s="425"/>
      <c r="D463" s="425"/>
      <c r="E463" s="425"/>
      <c r="F463" s="425"/>
      <c r="G463" s="425"/>
      <c r="H463" s="425"/>
      <c r="I463" s="425"/>
      <c r="J463" s="425"/>
      <c r="K463" s="425"/>
      <c r="L463" s="425"/>
      <c r="M463" s="425"/>
      <c r="N463" s="425"/>
    </row>
    <row r="464" spans="1:14">
      <c r="A464" s="425"/>
      <c r="B464" s="425"/>
      <c r="C464" s="425"/>
      <c r="D464" s="425"/>
      <c r="E464" s="425"/>
      <c r="F464" s="425"/>
      <c r="G464" s="425"/>
      <c r="H464" s="425"/>
      <c r="I464" s="425"/>
      <c r="J464" s="425"/>
      <c r="K464" s="425"/>
      <c r="L464" s="425"/>
      <c r="M464" s="425"/>
      <c r="N464" s="425"/>
    </row>
    <row r="465" spans="1:14">
      <c r="A465" s="425"/>
      <c r="B465" s="425"/>
      <c r="C465" s="425"/>
      <c r="D465" s="425"/>
      <c r="E465" s="425"/>
      <c r="F465" s="425"/>
      <c r="G465" s="425"/>
      <c r="H465" s="425"/>
      <c r="I465" s="425"/>
      <c r="J465" s="425"/>
      <c r="K465" s="425"/>
      <c r="L465" s="425"/>
      <c r="M465" s="425"/>
      <c r="N465" s="425"/>
    </row>
    <row r="466" spans="1:14">
      <c r="A466" s="425"/>
      <c r="B466" s="425"/>
      <c r="C466" s="425"/>
      <c r="D466" s="425"/>
      <c r="E466" s="425"/>
      <c r="F466" s="425"/>
      <c r="G466" s="425"/>
      <c r="H466" s="425"/>
      <c r="I466" s="425"/>
      <c r="J466" s="425"/>
      <c r="K466" s="425"/>
      <c r="L466" s="425"/>
      <c r="M466" s="425"/>
      <c r="N466" s="425"/>
    </row>
    <row r="467" spans="1:14">
      <c r="A467" s="425"/>
      <c r="B467" s="425"/>
      <c r="C467" s="425"/>
      <c r="D467" s="425"/>
      <c r="E467" s="425"/>
      <c r="F467" s="425"/>
      <c r="G467" s="425"/>
      <c r="H467" s="425"/>
      <c r="I467" s="425"/>
      <c r="J467" s="425"/>
      <c r="K467" s="425"/>
      <c r="L467" s="425"/>
      <c r="M467" s="425"/>
      <c r="N467" s="425"/>
    </row>
    <row r="468" spans="1:14">
      <c r="A468" s="425"/>
      <c r="B468" s="425"/>
      <c r="C468" s="425"/>
      <c r="D468" s="425"/>
      <c r="E468" s="425"/>
      <c r="F468" s="425"/>
      <c r="G468" s="425"/>
      <c r="H468" s="425"/>
      <c r="I468" s="425"/>
      <c r="J468" s="425"/>
      <c r="K468" s="425"/>
      <c r="L468" s="425"/>
      <c r="M468" s="425"/>
      <c r="N468" s="425"/>
    </row>
    <row r="469" spans="1:14">
      <c r="A469" s="425"/>
      <c r="B469" s="425"/>
      <c r="C469" s="425"/>
      <c r="D469" s="425"/>
      <c r="E469" s="425"/>
      <c r="F469" s="425"/>
      <c r="G469" s="425"/>
      <c r="H469" s="425"/>
      <c r="I469" s="425"/>
      <c r="J469" s="425"/>
      <c r="K469" s="425"/>
      <c r="L469" s="425"/>
      <c r="M469" s="425"/>
      <c r="N469" s="425"/>
    </row>
    <row r="470" spans="1:14">
      <c r="A470" s="425"/>
      <c r="B470" s="425"/>
      <c r="C470" s="425"/>
      <c r="D470" s="425"/>
      <c r="E470" s="425"/>
      <c r="F470" s="425"/>
      <c r="G470" s="425"/>
      <c r="H470" s="425"/>
      <c r="I470" s="425"/>
      <c r="J470" s="425"/>
      <c r="K470" s="425"/>
      <c r="L470" s="425"/>
      <c r="M470" s="425"/>
      <c r="N470" s="425"/>
    </row>
    <row r="471" spans="1:14">
      <c r="A471" s="425"/>
      <c r="B471" s="425"/>
      <c r="C471" s="425"/>
      <c r="D471" s="425"/>
      <c r="E471" s="425"/>
      <c r="F471" s="425"/>
      <c r="G471" s="425"/>
      <c r="H471" s="425"/>
      <c r="I471" s="425"/>
      <c r="J471" s="425"/>
      <c r="K471" s="425"/>
      <c r="L471" s="425"/>
      <c r="M471" s="425"/>
      <c r="N471" s="425"/>
    </row>
    <row r="472" spans="1:14">
      <c r="A472" s="425"/>
      <c r="B472" s="425"/>
      <c r="C472" s="425"/>
      <c r="D472" s="425"/>
      <c r="E472" s="425"/>
      <c r="F472" s="425"/>
      <c r="G472" s="425"/>
      <c r="H472" s="425"/>
      <c r="I472" s="425"/>
      <c r="J472" s="425"/>
      <c r="K472" s="425"/>
      <c r="L472" s="425"/>
      <c r="M472" s="425"/>
      <c r="N472" s="425"/>
    </row>
    <row r="473" spans="1:14">
      <c r="A473" s="425"/>
      <c r="B473" s="425"/>
      <c r="C473" s="425"/>
      <c r="D473" s="425"/>
      <c r="E473" s="425"/>
      <c r="F473" s="425"/>
      <c r="G473" s="425"/>
      <c r="H473" s="425"/>
      <c r="I473" s="425"/>
      <c r="J473" s="425"/>
      <c r="K473" s="425"/>
      <c r="L473" s="425"/>
      <c r="M473" s="425"/>
      <c r="N473" s="425"/>
    </row>
    <row r="474" spans="1:14">
      <c r="A474" s="425"/>
      <c r="B474" s="425"/>
      <c r="C474" s="425"/>
      <c r="D474" s="425"/>
      <c r="E474" s="425"/>
      <c r="F474" s="425"/>
      <c r="G474" s="425"/>
      <c r="H474" s="425"/>
      <c r="I474" s="425"/>
      <c r="J474" s="425"/>
      <c r="K474" s="425"/>
      <c r="L474" s="425"/>
      <c r="M474" s="425"/>
      <c r="N474" s="425"/>
    </row>
    <row r="475" spans="1:14">
      <c r="A475" s="425"/>
      <c r="B475" s="425"/>
      <c r="C475" s="425"/>
      <c r="D475" s="425"/>
      <c r="E475" s="425"/>
      <c r="F475" s="425"/>
      <c r="G475" s="425"/>
      <c r="H475" s="425"/>
      <c r="I475" s="425"/>
      <c r="J475" s="425"/>
      <c r="K475" s="425"/>
      <c r="L475" s="425"/>
      <c r="M475" s="425"/>
      <c r="N475" s="425"/>
    </row>
    <row r="476" spans="1:14">
      <c r="A476" s="425"/>
      <c r="B476" s="425"/>
      <c r="C476" s="425"/>
      <c r="D476" s="425"/>
      <c r="E476" s="425"/>
      <c r="F476" s="425"/>
      <c r="G476" s="425"/>
      <c r="H476" s="425"/>
      <c r="I476" s="425"/>
      <c r="J476" s="425"/>
      <c r="K476" s="425"/>
      <c r="L476" s="425"/>
      <c r="M476" s="425"/>
      <c r="N476" s="425"/>
    </row>
    <row r="477" spans="1:14">
      <c r="A477" s="425"/>
      <c r="B477" s="425"/>
      <c r="C477" s="425"/>
      <c r="D477" s="425"/>
      <c r="E477" s="425"/>
      <c r="F477" s="425"/>
      <c r="G477" s="425"/>
      <c r="H477" s="425"/>
      <c r="I477" s="425"/>
      <c r="J477" s="425"/>
      <c r="K477" s="425"/>
      <c r="L477" s="425"/>
      <c r="M477" s="425"/>
      <c r="N477" s="425"/>
    </row>
    <row r="478" spans="1:14">
      <c r="A478" s="425"/>
      <c r="B478" s="425"/>
      <c r="C478" s="425"/>
      <c r="D478" s="425"/>
      <c r="E478" s="425"/>
      <c r="F478" s="425"/>
      <c r="G478" s="425"/>
      <c r="H478" s="425"/>
      <c r="I478" s="425"/>
      <c r="J478" s="425"/>
      <c r="K478" s="425"/>
      <c r="L478" s="425"/>
      <c r="M478" s="425"/>
      <c r="N478" s="425"/>
    </row>
    <row r="479" spans="1:14">
      <c r="A479" s="425"/>
      <c r="B479" s="425"/>
      <c r="C479" s="425"/>
      <c r="D479" s="425"/>
      <c r="E479" s="425"/>
      <c r="F479" s="425"/>
      <c r="G479" s="425"/>
      <c r="H479" s="425"/>
      <c r="I479" s="425"/>
      <c r="J479" s="425"/>
      <c r="K479" s="425"/>
      <c r="L479" s="425"/>
      <c r="M479" s="425"/>
      <c r="N479" s="425"/>
    </row>
    <row r="480" spans="1:14">
      <c r="A480" s="425"/>
      <c r="B480" s="425"/>
      <c r="C480" s="425"/>
      <c r="D480" s="425"/>
      <c r="E480" s="425"/>
      <c r="F480" s="425"/>
      <c r="G480" s="425"/>
      <c r="H480" s="425"/>
      <c r="I480" s="425"/>
      <c r="J480" s="425"/>
      <c r="K480" s="425"/>
      <c r="L480" s="425"/>
      <c r="M480" s="425"/>
      <c r="N480" s="425"/>
    </row>
    <row r="481" spans="1:14">
      <c r="A481" s="425"/>
      <c r="B481" s="425"/>
      <c r="C481" s="425"/>
      <c r="D481" s="425"/>
      <c r="E481" s="425"/>
      <c r="F481" s="425"/>
      <c r="G481" s="425"/>
      <c r="H481" s="425"/>
      <c r="I481" s="425"/>
      <c r="J481" s="425"/>
      <c r="K481" s="425"/>
      <c r="L481" s="425"/>
      <c r="M481" s="425"/>
      <c r="N481" s="425"/>
    </row>
    <row r="482" spans="1:14">
      <c r="A482" s="425"/>
      <c r="B482" s="425"/>
      <c r="C482" s="425"/>
      <c r="D482" s="425"/>
      <c r="E482" s="425"/>
      <c r="F482" s="425"/>
      <c r="G482" s="425"/>
      <c r="H482" s="425"/>
      <c r="I482" s="425"/>
      <c r="J482" s="425"/>
      <c r="K482" s="425"/>
      <c r="L482" s="425"/>
      <c r="M482" s="425"/>
      <c r="N482" s="425"/>
    </row>
    <row r="483" spans="1:14">
      <c r="A483" s="425"/>
      <c r="B483" s="425"/>
      <c r="C483" s="425"/>
      <c r="D483" s="425"/>
      <c r="E483" s="425"/>
      <c r="F483" s="425"/>
      <c r="G483" s="425"/>
      <c r="H483" s="425"/>
      <c r="I483" s="425"/>
      <c r="J483" s="425"/>
      <c r="K483" s="425"/>
      <c r="L483" s="425"/>
      <c r="M483" s="425"/>
      <c r="N483" s="425"/>
    </row>
    <row r="484" spans="1:14">
      <c r="A484" s="425"/>
      <c r="B484" s="425"/>
      <c r="C484" s="425"/>
      <c r="D484" s="425"/>
      <c r="E484" s="425"/>
      <c r="F484" s="425"/>
      <c r="G484" s="425"/>
      <c r="H484" s="425"/>
      <c r="I484" s="425"/>
      <c r="J484" s="425"/>
      <c r="K484" s="425"/>
      <c r="L484" s="425"/>
      <c r="M484" s="425"/>
      <c r="N484" s="425"/>
    </row>
    <row r="485" spans="1:14">
      <c r="A485" s="425"/>
      <c r="B485" s="425"/>
      <c r="C485" s="425"/>
      <c r="D485" s="425"/>
      <c r="E485" s="425"/>
      <c r="F485" s="425"/>
      <c r="G485" s="425"/>
      <c r="H485" s="425"/>
      <c r="I485" s="425"/>
      <c r="J485" s="425"/>
      <c r="K485" s="425"/>
      <c r="L485" s="425"/>
      <c r="M485" s="425"/>
      <c r="N485" s="425"/>
    </row>
    <row r="486" spans="1:14">
      <c r="A486" s="425"/>
      <c r="B486" s="425"/>
      <c r="C486" s="425"/>
      <c r="D486" s="425"/>
      <c r="E486" s="425"/>
      <c r="F486" s="425"/>
      <c r="G486" s="425"/>
      <c r="H486" s="425"/>
      <c r="I486" s="425"/>
      <c r="J486" s="425"/>
      <c r="K486" s="425"/>
      <c r="L486" s="425"/>
      <c r="M486" s="425"/>
      <c r="N486" s="425"/>
    </row>
    <row r="487" spans="1:14">
      <c r="A487" s="425"/>
      <c r="B487" s="425"/>
      <c r="C487" s="425"/>
      <c r="D487" s="425"/>
      <c r="E487" s="425"/>
      <c r="F487" s="425"/>
      <c r="G487" s="425"/>
      <c r="H487" s="425"/>
      <c r="I487" s="425"/>
      <c r="J487" s="425"/>
      <c r="K487" s="425"/>
      <c r="L487" s="425"/>
      <c r="M487" s="425"/>
      <c r="N487" s="425"/>
    </row>
    <row r="488" spans="1:14">
      <c r="A488" s="425"/>
      <c r="B488" s="425"/>
      <c r="C488" s="425"/>
      <c r="D488" s="425"/>
      <c r="E488" s="425"/>
      <c r="F488" s="425"/>
      <c r="G488" s="425"/>
      <c r="H488" s="425"/>
      <c r="I488" s="425"/>
      <c r="J488" s="425"/>
      <c r="K488" s="425"/>
      <c r="L488" s="425"/>
      <c r="M488" s="425"/>
      <c r="N488" s="425"/>
    </row>
    <row r="489" spans="1:14">
      <c r="A489" s="425"/>
      <c r="B489" s="425"/>
      <c r="C489" s="425"/>
      <c r="D489" s="425"/>
      <c r="E489" s="425"/>
      <c r="F489" s="425"/>
      <c r="G489" s="425"/>
      <c r="H489" s="425"/>
      <c r="I489" s="425"/>
      <c r="J489" s="425"/>
      <c r="K489" s="425"/>
      <c r="L489" s="425"/>
      <c r="M489" s="425"/>
      <c r="N489" s="425"/>
    </row>
    <row r="490" spans="1:14">
      <c r="A490" s="425"/>
      <c r="B490" s="425"/>
      <c r="C490" s="425"/>
      <c r="D490" s="425"/>
      <c r="E490" s="425"/>
      <c r="F490" s="425"/>
      <c r="G490" s="425"/>
      <c r="H490" s="425"/>
      <c r="I490" s="425"/>
      <c r="J490" s="425"/>
      <c r="K490" s="425"/>
      <c r="L490" s="425"/>
      <c r="M490" s="425"/>
      <c r="N490" s="425"/>
    </row>
    <row r="491" spans="1:14">
      <c r="A491" s="425"/>
      <c r="B491" s="425"/>
      <c r="C491" s="425"/>
      <c r="D491" s="425"/>
      <c r="E491" s="425"/>
      <c r="F491" s="425"/>
      <c r="G491" s="425"/>
      <c r="H491" s="425"/>
      <c r="I491" s="425"/>
      <c r="J491" s="425"/>
      <c r="K491" s="425"/>
      <c r="L491" s="425"/>
      <c r="M491" s="425"/>
      <c r="N491" s="425"/>
    </row>
    <row r="492" spans="1:14">
      <c r="A492" s="425"/>
      <c r="B492" s="425"/>
      <c r="C492" s="425"/>
      <c r="D492" s="425"/>
      <c r="E492" s="425"/>
      <c r="F492" s="425"/>
      <c r="G492" s="425"/>
      <c r="H492" s="425"/>
      <c r="I492" s="425"/>
      <c r="J492" s="425"/>
      <c r="K492" s="425"/>
      <c r="L492" s="425"/>
      <c r="M492" s="425"/>
      <c r="N492" s="425"/>
    </row>
    <row r="493" spans="1:14">
      <c r="A493" s="425"/>
      <c r="B493" s="425"/>
      <c r="C493" s="425"/>
      <c r="D493" s="425"/>
      <c r="E493" s="425"/>
      <c r="F493" s="425"/>
      <c r="G493" s="425"/>
      <c r="H493" s="425"/>
      <c r="I493" s="425"/>
      <c r="J493" s="425"/>
      <c r="K493" s="425"/>
      <c r="L493" s="425"/>
      <c r="M493" s="425"/>
      <c r="N493" s="425"/>
    </row>
    <row r="494" spans="1:14">
      <c r="A494" s="425"/>
      <c r="B494" s="425"/>
      <c r="C494" s="425"/>
      <c r="D494" s="425"/>
      <c r="E494" s="425"/>
      <c r="F494" s="425"/>
      <c r="G494" s="425"/>
      <c r="H494" s="425"/>
      <c r="I494" s="425"/>
      <c r="J494" s="425"/>
      <c r="K494" s="425"/>
      <c r="L494" s="425"/>
      <c r="M494" s="425"/>
      <c r="N494" s="425"/>
    </row>
    <row r="495" spans="1:14">
      <c r="A495" s="425"/>
      <c r="B495" s="425"/>
      <c r="C495" s="425"/>
      <c r="D495" s="425"/>
      <c r="E495" s="425"/>
      <c r="F495" s="425"/>
      <c r="G495" s="425"/>
      <c r="H495" s="425"/>
      <c r="I495" s="425"/>
      <c r="J495" s="425"/>
      <c r="K495" s="425"/>
      <c r="L495" s="425"/>
      <c r="M495" s="425"/>
      <c r="N495" s="425"/>
    </row>
    <row r="496" spans="1:14">
      <c r="A496" s="425"/>
      <c r="B496" s="425"/>
      <c r="C496" s="425"/>
      <c r="D496" s="425"/>
      <c r="E496" s="425"/>
      <c r="F496" s="425"/>
      <c r="G496" s="425"/>
      <c r="H496" s="425"/>
      <c r="I496" s="425"/>
      <c r="J496" s="425"/>
      <c r="K496" s="425"/>
      <c r="L496" s="425"/>
      <c r="M496" s="425"/>
      <c r="N496" s="425"/>
    </row>
    <row r="497" spans="1:14">
      <c r="A497" s="425"/>
      <c r="B497" s="425"/>
      <c r="C497" s="425"/>
      <c r="D497" s="425"/>
      <c r="E497" s="425"/>
      <c r="F497" s="425"/>
      <c r="G497" s="425"/>
      <c r="H497" s="425"/>
      <c r="I497" s="425"/>
      <c r="J497" s="425"/>
      <c r="K497" s="425"/>
      <c r="L497" s="425"/>
      <c r="M497" s="425"/>
      <c r="N497" s="425"/>
    </row>
    <row r="498" spans="1:14">
      <c r="A498" s="425"/>
      <c r="B498" s="425"/>
      <c r="C498" s="425"/>
      <c r="D498" s="425"/>
      <c r="E498" s="425"/>
      <c r="F498" s="425"/>
      <c r="G498" s="425"/>
      <c r="H498" s="425"/>
      <c r="I498" s="425"/>
      <c r="J498" s="425"/>
      <c r="K498" s="425"/>
      <c r="L498" s="425"/>
      <c r="M498" s="425"/>
      <c r="N498" s="425"/>
    </row>
    <row r="499" spans="1:14">
      <c r="A499" s="425"/>
      <c r="B499" s="425"/>
      <c r="C499" s="425"/>
      <c r="D499" s="425"/>
      <c r="E499" s="425"/>
      <c r="F499" s="425"/>
      <c r="G499" s="425"/>
      <c r="H499" s="425"/>
      <c r="I499" s="425"/>
      <c r="J499" s="425"/>
      <c r="K499" s="425"/>
      <c r="L499" s="425"/>
      <c r="M499" s="425"/>
      <c r="N499" s="425"/>
    </row>
    <row r="500" spans="1:14">
      <c r="A500" s="425"/>
      <c r="B500" s="425"/>
      <c r="C500" s="425"/>
      <c r="D500" s="425"/>
      <c r="E500" s="425"/>
      <c r="F500" s="425"/>
      <c r="G500" s="425"/>
      <c r="H500" s="425"/>
      <c r="I500" s="425"/>
      <c r="J500" s="425"/>
      <c r="K500" s="425"/>
      <c r="L500" s="425"/>
      <c r="M500" s="425"/>
      <c r="N500" s="425"/>
    </row>
    <row r="501" spans="1:14">
      <c r="A501" s="425"/>
      <c r="B501" s="425"/>
      <c r="C501" s="425"/>
      <c r="D501" s="425"/>
      <c r="E501" s="425"/>
      <c r="F501" s="425"/>
      <c r="G501" s="425"/>
      <c r="H501" s="425"/>
      <c r="I501" s="425"/>
      <c r="J501" s="425"/>
      <c r="K501" s="425"/>
      <c r="L501" s="425"/>
      <c r="M501" s="425"/>
      <c r="N501" s="425"/>
    </row>
    <row r="502" spans="1:14">
      <c r="A502" s="425"/>
      <c r="B502" s="425"/>
      <c r="C502" s="425"/>
      <c r="D502" s="425"/>
      <c r="E502" s="425"/>
      <c r="F502" s="425"/>
      <c r="G502" s="425"/>
      <c r="H502" s="425"/>
      <c r="I502" s="425"/>
      <c r="J502" s="425"/>
      <c r="K502" s="425"/>
      <c r="L502" s="425"/>
      <c r="M502" s="425"/>
      <c r="N502" s="425"/>
    </row>
    <row r="503" spans="1:14">
      <c r="A503" s="425"/>
      <c r="B503" s="425"/>
      <c r="C503" s="425"/>
      <c r="D503" s="425"/>
      <c r="E503" s="425"/>
      <c r="F503" s="425"/>
      <c r="G503" s="425"/>
      <c r="H503" s="425"/>
      <c r="I503" s="425"/>
      <c r="J503" s="425"/>
      <c r="K503" s="425"/>
      <c r="L503" s="425"/>
      <c r="M503" s="425"/>
      <c r="N503" s="425"/>
    </row>
    <row r="504" spans="1:14">
      <c r="A504" s="425"/>
      <c r="B504" s="425"/>
      <c r="C504" s="425"/>
      <c r="D504" s="425"/>
      <c r="E504" s="425"/>
      <c r="F504" s="425"/>
      <c r="G504" s="425"/>
      <c r="H504" s="425"/>
      <c r="I504" s="425"/>
      <c r="J504" s="425"/>
      <c r="K504" s="425"/>
      <c r="L504" s="425"/>
      <c r="M504" s="425"/>
      <c r="N504" s="425"/>
    </row>
    <row r="505" spans="1:14">
      <c r="A505" s="425"/>
      <c r="B505" s="425"/>
      <c r="C505" s="425"/>
      <c r="D505" s="425"/>
      <c r="E505" s="425"/>
      <c r="F505" s="425"/>
      <c r="G505" s="425"/>
      <c r="H505" s="425"/>
      <c r="I505" s="425"/>
      <c r="J505" s="425"/>
      <c r="K505" s="425"/>
      <c r="L505" s="425"/>
      <c r="M505" s="425"/>
      <c r="N505" s="425"/>
    </row>
    <row r="506" spans="1:14">
      <c r="A506" s="425"/>
      <c r="B506" s="425"/>
      <c r="C506" s="425"/>
      <c r="D506" s="425"/>
      <c r="E506" s="425"/>
      <c r="F506" s="425"/>
      <c r="G506" s="425"/>
      <c r="H506" s="425"/>
      <c r="I506" s="425"/>
      <c r="J506" s="425"/>
      <c r="K506" s="425"/>
      <c r="L506" s="425"/>
      <c r="M506" s="425"/>
      <c r="N506" s="425"/>
    </row>
    <row r="507" spans="1:14">
      <c r="A507" s="425"/>
      <c r="B507" s="425"/>
      <c r="C507" s="425"/>
      <c r="D507" s="425"/>
      <c r="E507" s="425"/>
      <c r="F507" s="425"/>
      <c r="G507" s="425"/>
      <c r="H507" s="425"/>
      <c r="I507" s="425"/>
      <c r="J507" s="425"/>
      <c r="K507" s="425"/>
      <c r="L507" s="425"/>
      <c r="M507" s="425"/>
      <c r="N507" s="425"/>
    </row>
    <row r="508" spans="1:14">
      <c r="A508" s="425"/>
      <c r="B508" s="425"/>
      <c r="C508" s="425"/>
      <c r="D508" s="425"/>
      <c r="E508" s="425"/>
      <c r="F508" s="425"/>
      <c r="G508" s="425"/>
      <c r="H508" s="425"/>
      <c r="I508" s="425"/>
      <c r="J508" s="425"/>
      <c r="K508" s="425"/>
      <c r="L508" s="425"/>
      <c r="M508" s="425"/>
      <c r="N508" s="425"/>
    </row>
    <row r="509" spans="1:14">
      <c r="A509" s="425"/>
      <c r="B509" s="425"/>
      <c r="C509" s="425"/>
      <c r="D509" s="425"/>
      <c r="E509" s="425"/>
      <c r="F509" s="425"/>
      <c r="G509" s="425"/>
      <c r="H509" s="425"/>
      <c r="I509" s="425"/>
      <c r="J509" s="425"/>
      <c r="K509" s="425"/>
      <c r="L509" s="425"/>
      <c r="M509" s="425"/>
      <c r="N509" s="425"/>
    </row>
    <row r="510" spans="1:14">
      <c r="A510" s="425"/>
      <c r="B510" s="425"/>
      <c r="C510" s="425"/>
      <c r="D510" s="425"/>
      <c r="E510" s="425"/>
      <c r="F510" s="425"/>
      <c r="G510" s="425"/>
      <c r="H510" s="425"/>
      <c r="I510" s="425"/>
      <c r="J510" s="425"/>
      <c r="K510" s="425"/>
      <c r="L510" s="425"/>
      <c r="M510" s="425"/>
      <c r="N510" s="425"/>
    </row>
    <row r="511" spans="1:14">
      <c r="A511" s="425"/>
      <c r="B511" s="425"/>
      <c r="C511" s="425"/>
      <c r="D511" s="425"/>
      <c r="E511" s="425"/>
      <c r="F511" s="425"/>
      <c r="G511" s="425"/>
      <c r="H511" s="425"/>
      <c r="I511" s="425"/>
      <c r="J511" s="425"/>
      <c r="K511" s="425"/>
      <c r="L511" s="425"/>
      <c r="M511" s="425"/>
      <c r="N511" s="425"/>
    </row>
    <row r="512" spans="1:14">
      <c r="A512" s="425"/>
      <c r="B512" s="425"/>
      <c r="C512" s="425"/>
      <c r="D512" s="425"/>
      <c r="E512" s="425"/>
      <c r="F512" s="425"/>
      <c r="G512" s="425"/>
      <c r="H512" s="425"/>
      <c r="I512" s="425"/>
      <c r="J512" s="425"/>
      <c r="K512" s="425"/>
      <c r="L512" s="425"/>
      <c r="M512" s="425"/>
      <c r="N512" s="425"/>
    </row>
    <row r="513" spans="1:14">
      <c r="A513" s="425"/>
      <c r="B513" s="425"/>
      <c r="C513" s="425"/>
      <c r="D513" s="425"/>
      <c r="E513" s="425"/>
      <c r="F513" s="425"/>
      <c r="G513" s="425"/>
      <c r="H513" s="425"/>
      <c r="I513" s="425"/>
      <c r="J513" s="425"/>
      <c r="K513" s="425"/>
      <c r="L513" s="425"/>
      <c r="M513" s="425"/>
      <c r="N513" s="425"/>
    </row>
    <row r="514" spans="1:14">
      <c r="A514" s="425"/>
      <c r="B514" s="425"/>
      <c r="C514" s="425"/>
      <c r="D514" s="425"/>
      <c r="E514" s="425"/>
      <c r="F514" s="425"/>
      <c r="G514" s="425"/>
      <c r="H514" s="425"/>
      <c r="I514" s="425"/>
      <c r="J514" s="425"/>
      <c r="K514" s="425"/>
      <c r="L514" s="425"/>
      <c r="M514" s="425"/>
      <c r="N514" s="425"/>
    </row>
    <row r="515" spans="1:14">
      <c r="A515" s="425"/>
      <c r="B515" s="425"/>
      <c r="C515" s="425"/>
      <c r="D515" s="425"/>
      <c r="E515" s="425"/>
      <c r="F515" s="425"/>
      <c r="G515" s="425"/>
      <c r="H515" s="425"/>
      <c r="I515" s="425"/>
      <c r="J515" s="425"/>
      <c r="K515" s="425"/>
      <c r="L515" s="425"/>
      <c r="M515" s="425"/>
      <c r="N515" s="425"/>
    </row>
    <row r="516" spans="1:14">
      <c r="A516" s="425"/>
      <c r="B516" s="425"/>
      <c r="C516" s="425"/>
      <c r="D516" s="425"/>
      <c r="E516" s="425"/>
      <c r="F516" s="425"/>
      <c r="G516" s="425"/>
      <c r="H516" s="425"/>
      <c r="I516" s="425"/>
      <c r="J516" s="425"/>
      <c r="K516" s="425"/>
      <c r="L516" s="425"/>
      <c r="M516" s="425"/>
      <c r="N516" s="425"/>
    </row>
    <row r="517" spans="1:14">
      <c r="A517" s="425"/>
      <c r="B517" s="425"/>
      <c r="C517" s="425"/>
      <c r="D517" s="425"/>
      <c r="E517" s="425"/>
      <c r="F517" s="425"/>
      <c r="G517" s="425"/>
      <c r="H517" s="425"/>
      <c r="I517" s="425"/>
      <c r="J517" s="425"/>
      <c r="K517" s="425"/>
      <c r="L517" s="425"/>
      <c r="M517" s="425"/>
      <c r="N517" s="425"/>
    </row>
    <row r="518" spans="1:14">
      <c r="A518" s="425"/>
      <c r="B518" s="425"/>
      <c r="C518" s="425"/>
      <c r="D518" s="425"/>
      <c r="E518" s="425"/>
      <c r="F518" s="425"/>
      <c r="G518" s="425"/>
      <c r="H518" s="425"/>
      <c r="I518" s="425"/>
      <c r="J518" s="425"/>
      <c r="K518" s="425"/>
      <c r="L518" s="425"/>
      <c r="M518" s="425"/>
      <c r="N518" s="425"/>
    </row>
    <row r="519" spans="1:14">
      <c r="A519" s="425"/>
      <c r="B519" s="425"/>
      <c r="C519" s="425"/>
      <c r="D519" s="425"/>
      <c r="E519" s="425"/>
      <c r="F519" s="425"/>
      <c r="G519" s="425"/>
      <c r="H519" s="425"/>
      <c r="I519" s="425"/>
      <c r="J519" s="425"/>
      <c r="K519" s="425"/>
      <c r="L519" s="425"/>
      <c r="M519" s="425"/>
      <c r="N519" s="425"/>
    </row>
    <row r="520" spans="1:14">
      <c r="A520" s="425"/>
      <c r="B520" s="425"/>
      <c r="C520" s="425"/>
      <c r="D520" s="425"/>
      <c r="E520" s="425"/>
      <c r="F520" s="425"/>
      <c r="G520" s="425"/>
      <c r="H520" s="425"/>
      <c r="I520" s="425"/>
      <c r="J520" s="425"/>
      <c r="K520" s="425"/>
      <c r="L520" s="425"/>
      <c r="M520" s="425"/>
      <c r="N520" s="425"/>
    </row>
    <row r="521" spans="1:14">
      <c r="A521" s="425"/>
      <c r="B521" s="425"/>
      <c r="C521" s="425"/>
      <c r="D521" s="425"/>
      <c r="E521" s="425"/>
      <c r="F521" s="425"/>
      <c r="G521" s="425"/>
      <c r="H521" s="425"/>
      <c r="I521" s="425"/>
      <c r="J521" s="425"/>
      <c r="K521" s="425"/>
      <c r="L521" s="425"/>
      <c r="M521" s="425"/>
      <c r="N521" s="425"/>
    </row>
    <row r="522" spans="1:14">
      <c r="A522" s="425"/>
      <c r="B522" s="425"/>
      <c r="C522" s="425"/>
      <c r="D522" s="425"/>
      <c r="E522" s="425"/>
      <c r="F522" s="425"/>
      <c r="G522" s="425"/>
      <c r="H522" s="425"/>
      <c r="I522" s="425"/>
      <c r="J522" s="425"/>
      <c r="K522" s="425"/>
      <c r="L522" s="425"/>
      <c r="M522" s="425"/>
      <c r="N522" s="425"/>
    </row>
    <row r="523" spans="1:14">
      <c r="A523" s="425"/>
      <c r="B523" s="425"/>
      <c r="C523" s="425"/>
      <c r="D523" s="425"/>
      <c r="E523" s="425"/>
      <c r="F523" s="425"/>
      <c r="G523" s="425"/>
      <c r="H523" s="425"/>
      <c r="I523" s="425"/>
      <c r="J523" s="425"/>
      <c r="K523" s="425"/>
      <c r="L523" s="425"/>
      <c r="M523" s="425"/>
      <c r="N523" s="425"/>
    </row>
    <row r="524" spans="1:14">
      <c r="A524" s="425"/>
      <c r="B524" s="425"/>
      <c r="C524" s="425"/>
      <c r="D524" s="425"/>
      <c r="E524" s="425"/>
      <c r="F524" s="425"/>
      <c r="G524" s="425"/>
      <c r="H524" s="425"/>
      <c r="I524" s="425"/>
      <c r="J524" s="425"/>
      <c r="K524" s="425"/>
      <c r="L524" s="425"/>
      <c r="M524" s="425"/>
      <c r="N524" s="425"/>
    </row>
    <row r="525" spans="1:14">
      <c r="A525" s="425"/>
      <c r="B525" s="425"/>
      <c r="C525" s="425"/>
      <c r="D525" s="425"/>
      <c r="E525" s="425"/>
      <c r="F525" s="425"/>
      <c r="G525" s="425"/>
      <c r="H525" s="425"/>
      <c r="I525" s="425"/>
      <c r="J525" s="425"/>
      <c r="K525" s="425"/>
      <c r="L525" s="425"/>
      <c r="M525" s="425"/>
      <c r="N525" s="425"/>
    </row>
    <row r="526" spans="1:14">
      <c r="A526" s="425"/>
      <c r="B526" s="425"/>
      <c r="C526" s="425"/>
      <c r="D526" s="425"/>
      <c r="E526" s="425"/>
      <c r="F526" s="425"/>
      <c r="G526" s="425"/>
      <c r="H526" s="425"/>
      <c r="I526" s="425"/>
      <c r="J526" s="425"/>
      <c r="K526" s="425"/>
      <c r="L526" s="425"/>
      <c r="M526" s="425"/>
      <c r="N526" s="425"/>
    </row>
    <row r="527" spans="1:14">
      <c r="A527" s="425"/>
      <c r="B527" s="425"/>
      <c r="C527" s="425"/>
      <c r="D527" s="425"/>
      <c r="E527" s="425"/>
      <c r="F527" s="425"/>
      <c r="G527" s="425"/>
      <c r="H527" s="425"/>
      <c r="I527" s="425"/>
      <c r="J527" s="425"/>
      <c r="K527" s="425"/>
      <c r="L527" s="425"/>
      <c r="M527" s="425"/>
      <c r="N527" s="425"/>
    </row>
    <row r="528" spans="1:14">
      <c r="A528" s="425"/>
      <c r="B528" s="425"/>
      <c r="C528" s="425"/>
      <c r="D528" s="425"/>
      <c r="E528" s="425"/>
      <c r="F528" s="425"/>
      <c r="G528" s="425"/>
      <c r="H528" s="425"/>
      <c r="I528" s="425"/>
      <c r="J528" s="425"/>
      <c r="K528" s="425"/>
      <c r="L528" s="425"/>
      <c r="M528" s="425"/>
      <c r="N528" s="425"/>
    </row>
    <row r="529" spans="1:14">
      <c r="A529" s="425"/>
      <c r="B529" s="425"/>
      <c r="C529" s="425"/>
      <c r="D529" s="425"/>
      <c r="E529" s="425"/>
      <c r="F529" s="425"/>
      <c r="G529" s="425"/>
      <c r="H529" s="425"/>
      <c r="I529" s="425"/>
      <c r="J529" s="425"/>
      <c r="K529" s="425"/>
      <c r="L529" s="425"/>
      <c r="M529" s="425"/>
      <c r="N529" s="425"/>
    </row>
    <row r="530" spans="1:14">
      <c r="A530" s="425"/>
      <c r="B530" s="425"/>
      <c r="C530" s="425"/>
      <c r="D530" s="425"/>
      <c r="E530" s="425"/>
      <c r="F530" s="425"/>
      <c r="G530" s="425"/>
      <c r="H530" s="425"/>
      <c r="I530" s="425"/>
      <c r="J530" s="425"/>
      <c r="K530" s="425"/>
      <c r="L530" s="425"/>
      <c r="M530" s="425"/>
      <c r="N530" s="425"/>
    </row>
    <row r="531" spans="1:14">
      <c r="A531" s="425"/>
      <c r="B531" s="425"/>
      <c r="C531" s="425"/>
      <c r="D531" s="425"/>
      <c r="E531" s="425"/>
      <c r="F531" s="425"/>
      <c r="G531" s="425"/>
      <c r="H531" s="425"/>
      <c r="I531" s="425"/>
      <c r="J531" s="425"/>
      <c r="K531" s="425"/>
      <c r="L531" s="425"/>
      <c r="M531" s="425"/>
      <c r="N531" s="425"/>
    </row>
    <row r="532" spans="1:14">
      <c r="A532" s="425"/>
      <c r="B532" s="425"/>
      <c r="C532" s="425"/>
      <c r="D532" s="425"/>
      <c r="E532" s="425"/>
      <c r="F532" s="425"/>
      <c r="G532" s="425"/>
      <c r="H532" s="425"/>
      <c r="I532" s="425"/>
      <c r="J532" s="425"/>
      <c r="K532" s="425"/>
      <c r="L532" s="425"/>
      <c r="M532" s="425"/>
      <c r="N532" s="425"/>
    </row>
    <row r="533" spans="1:14">
      <c r="A533" s="425"/>
      <c r="B533" s="425"/>
      <c r="C533" s="425"/>
      <c r="D533" s="425"/>
      <c r="E533" s="425"/>
      <c r="F533" s="425"/>
      <c r="G533" s="425"/>
      <c r="H533" s="425"/>
      <c r="I533" s="425"/>
      <c r="J533" s="425"/>
      <c r="K533" s="425"/>
      <c r="L533" s="425"/>
      <c r="M533" s="425"/>
      <c r="N533" s="425"/>
    </row>
    <row r="534" spans="1:14">
      <c r="A534" s="425"/>
      <c r="B534" s="425"/>
      <c r="C534" s="425"/>
      <c r="D534" s="425"/>
      <c r="E534" s="425"/>
      <c r="F534" s="425"/>
      <c r="G534" s="425"/>
      <c r="H534" s="425"/>
      <c r="I534" s="425"/>
      <c r="J534" s="425"/>
      <c r="K534" s="425"/>
      <c r="L534" s="425"/>
      <c r="M534" s="425"/>
      <c r="N534" s="425"/>
    </row>
    <row r="535" spans="1:14">
      <c r="A535" s="425"/>
      <c r="B535" s="425"/>
      <c r="C535" s="425"/>
      <c r="D535" s="425"/>
      <c r="E535" s="425"/>
      <c r="F535" s="425"/>
      <c r="G535" s="425"/>
      <c r="H535" s="425"/>
      <c r="I535" s="425"/>
      <c r="J535" s="425"/>
      <c r="K535" s="425"/>
      <c r="L535" s="425"/>
      <c r="M535" s="425"/>
      <c r="N535" s="425"/>
    </row>
    <row r="536" spans="1:14">
      <c r="A536" s="425"/>
      <c r="B536" s="425"/>
      <c r="C536" s="425"/>
      <c r="D536" s="425"/>
      <c r="E536" s="425"/>
      <c r="F536" s="425"/>
      <c r="G536" s="425"/>
      <c r="H536" s="425"/>
      <c r="I536" s="425"/>
      <c r="J536" s="425"/>
      <c r="K536" s="425"/>
      <c r="L536" s="425"/>
      <c r="M536" s="425"/>
      <c r="N536" s="425"/>
    </row>
    <row r="537" spans="1:14">
      <c r="A537" s="425"/>
      <c r="B537" s="425"/>
      <c r="C537" s="425"/>
      <c r="D537" s="425"/>
      <c r="E537" s="425"/>
      <c r="F537" s="425"/>
      <c r="G537" s="425"/>
      <c r="H537" s="425"/>
      <c r="I537" s="425"/>
      <c r="J537" s="425"/>
      <c r="K537" s="425"/>
      <c r="L537" s="425"/>
      <c r="M537" s="425"/>
      <c r="N537" s="425"/>
    </row>
    <row r="538" spans="1:14">
      <c r="A538" s="425"/>
      <c r="B538" s="425"/>
      <c r="C538" s="425"/>
      <c r="D538" s="425"/>
      <c r="E538" s="425"/>
      <c r="F538" s="425"/>
      <c r="G538" s="425"/>
      <c r="H538" s="425"/>
      <c r="I538" s="425"/>
      <c r="J538" s="425"/>
      <c r="K538" s="425"/>
      <c r="L538" s="425"/>
      <c r="M538" s="425"/>
      <c r="N538" s="425"/>
    </row>
    <row r="539" spans="1:14">
      <c r="A539" s="425"/>
      <c r="B539" s="425"/>
      <c r="C539" s="425"/>
      <c r="D539" s="425"/>
      <c r="E539" s="425"/>
      <c r="F539" s="425"/>
      <c r="G539" s="425"/>
      <c r="H539" s="425"/>
      <c r="I539" s="425"/>
      <c r="J539" s="425"/>
      <c r="K539" s="425"/>
      <c r="L539" s="425"/>
      <c r="M539" s="425"/>
      <c r="N539" s="425"/>
    </row>
    <row r="540" spans="1:14">
      <c r="A540" s="425"/>
      <c r="B540" s="425"/>
      <c r="C540" s="425"/>
      <c r="D540" s="425"/>
      <c r="E540" s="425"/>
      <c r="F540" s="425"/>
      <c r="G540" s="425"/>
      <c r="H540" s="425"/>
      <c r="I540" s="425"/>
      <c r="J540" s="425"/>
      <c r="K540" s="425"/>
      <c r="L540" s="425"/>
      <c r="M540" s="425"/>
      <c r="N540" s="425"/>
    </row>
    <row r="541" spans="1:14">
      <c r="A541" s="425"/>
      <c r="B541" s="425"/>
      <c r="C541" s="425"/>
      <c r="D541" s="425"/>
      <c r="E541" s="425"/>
      <c r="F541" s="425"/>
      <c r="G541" s="425"/>
      <c r="H541" s="425"/>
      <c r="I541" s="425"/>
      <c r="J541" s="425"/>
      <c r="K541" s="425"/>
      <c r="L541" s="425"/>
      <c r="M541" s="425"/>
      <c r="N541" s="425"/>
    </row>
    <row r="542" spans="1:14">
      <c r="A542" s="425"/>
      <c r="B542" s="425"/>
      <c r="C542" s="425"/>
      <c r="D542" s="425"/>
      <c r="E542" s="425"/>
      <c r="F542" s="425"/>
      <c r="G542" s="425"/>
      <c r="H542" s="425"/>
      <c r="I542" s="425"/>
      <c r="J542" s="425"/>
      <c r="K542" s="425"/>
      <c r="L542" s="425"/>
      <c r="M542" s="425"/>
      <c r="N542" s="425"/>
    </row>
    <row r="543" spans="1:14">
      <c r="A543" s="425"/>
      <c r="B543" s="425"/>
      <c r="C543" s="425"/>
      <c r="D543" s="425"/>
      <c r="E543" s="425"/>
      <c r="F543" s="425"/>
      <c r="G543" s="425"/>
      <c r="H543" s="425"/>
      <c r="I543" s="425"/>
      <c r="J543" s="425"/>
      <c r="K543" s="425"/>
      <c r="L543" s="425"/>
      <c r="M543" s="425"/>
      <c r="N543" s="425"/>
    </row>
    <row r="544" spans="1:14">
      <c r="A544" s="425"/>
      <c r="B544" s="425"/>
      <c r="C544" s="425"/>
      <c r="D544" s="425"/>
      <c r="E544" s="425"/>
      <c r="F544" s="425"/>
      <c r="G544" s="425"/>
      <c r="H544" s="425"/>
      <c r="I544" s="425"/>
      <c r="J544" s="425"/>
      <c r="K544" s="425"/>
      <c r="L544" s="425"/>
      <c r="M544" s="425"/>
      <c r="N544" s="425"/>
    </row>
    <row r="545" spans="1:14">
      <c r="A545" s="425"/>
      <c r="B545" s="425"/>
      <c r="C545" s="425"/>
      <c r="D545" s="425"/>
      <c r="E545" s="425"/>
      <c r="F545" s="425"/>
      <c r="G545" s="425"/>
      <c r="H545" s="425"/>
      <c r="I545" s="425"/>
      <c r="J545" s="425"/>
      <c r="K545" s="425"/>
      <c r="L545" s="425"/>
      <c r="M545" s="425"/>
      <c r="N545" s="425"/>
    </row>
    <row r="546" spans="1:14">
      <c r="A546" s="425"/>
      <c r="B546" s="425"/>
      <c r="C546" s="425"/>
      <c r="D546" s="425"/>
      <c r="E546" s="425"/>
      <c r="F546" s="425"/>
      <c r="G546" s="425"/>
      <c r="H546" s="425"/>
      <c r="I546" s="425"/>
      <c r="J546" s="425"/>
      <c r="K546" s="425"/>
      <c r="L546" s="425"/>
      <c r="M546" s="425"/>
      <c r="N546" s="425"/>
    </row>
    <row r="547" spans="1:14">
      <c r="A547" s="425"/>
      <c r="B547" s="425"/>
      <c r="C547" s="425"/>
      <c r="D547" s="425"/>
      <c r="E547" s="425"/>
      <c r="F547" s="425"/>
      <c r="G547" s="425"/>
      <c r="H547" s="425"/>
      <c r="I547" s="425"/>
      <c r="J547" s="425"/>
      <c r="K547" s="425"/>
      <c r="L547" s="425"/>
      <c r="M547" s="425"/>
      <c r="N547" s="425"/>
    </row>
    <row r="548" spans="1:14">
      <c r="A548" s="425"/>
      <c r="B548" s="425"/>
      <c r="C548" s="425"/>
      <c r="D548" s="425"/>
      <c r="E548" s="425"/>
      <c r="F548" s="425"/>
      <c r="G548" s="425"/>
      <c r="H548" s="425"/>
      <c r="I548" s="425"/>
      <c r="J548" s="425"/>
      <c r="K548" s="425"/>
      <c r="L548" s="425"/>
      <c r="M548" s="425"/>
      <c r="N548" s="425"/>
    </row>
    <row r="549" spans="1:14">
      <c r="A549" s="425"/>
      <c r="B549" s="425"/>
      <c r="C549" s="425"/>
      <c r="D549" s="425"/>
      <c r="E549" s="425"/>
      <c r="F549" s="425"/>
      <c r="G549" s="425"/>
      <c r="H549" s="425"/>
      <c r="I549" s="425"/>
      <c r="J549" s="425"/>
      <c r="K549" s="425"/>
      <c r="L549" s="425"/>
      <c r="M549" s="425"/>
      <c r="N549" s="425"/>
    </row>
    <row r="550" spans="1:14">
      <c r="A550" s="425"/>
      <c r="B550" s="425"/>
      <c r="C550" s="425"/>
      <c r="D550" s="425"/>
      <c r="E550" s="425"/>
      <c r="F550" s="425"/>
      <c r="G550" s="425"/>
      <c r="H550" s="425"/>
      <c r="I550" s="425"/>
      <c r="J550" s="425"/>
      <c r="K550" s="425"/>
      <c r="L550" s="425"/>
      <c r="M550" s="425"/>
      <c r="N550" s="425"/>
    </row>
    <row r="551" spans="1:14">
      <c r="A551" s="425"/>
      <c r="B551" s="425"/>
      <c r="C551" s="425"/>
      <c r="D551" s="425"/>
      <c r="E551" s="425"/>
      <c r="F551" s="425"/>
      <c r="G551" s="425"/>
      <c r="H551" s="425"/>
      <c r="I551" s="425"/>
      <c r="J551" s="425"/>
      <c r="K551" s="425"/>
      <c r="L551" s="425"/>
      <c r="M551" s="425"/>
      <c r="N551" s="425"/>
    </row>
    <row r="552" spans="1:14">
      <c r="A552" s="425"/>
      <c r="B552" s="425"/>
      <c r="C552" s="425"/>
      <c r="D552" s="425"/>
      <c r="E552" s="425"/>
      <c r="F552" s="425"/>
      <c r="G552" s="425"/>
      <c r="H552" s="425"/>
      <c r="I552" s="425"/>
      <c r="J552" s="425"/>
      <c r="K552" s="425"/>
      <c r="L552" s="425"/>
      <c r="M552" s="425"/>
      <c r="N552" s="425"/>
    </row>
    <row r="553" spans="1:14">
      <c r="A553" s="425"/>
      <c r="B553" s="425"/>
      <c r="C553" s="425"/>
      <c r="D553" s="425"/>
      <c r="E553" s="425"/>
      <c r="F553" s="425"/>
      <c r="G553" s="425"/>
      <c r="H553" s="425"/>
      <c r="I553" s="425"/>
      <c r="J553" s="425"/>
      <c r="K553" s="425"/>
      <c r="L553" s="425"/>
      <c r="M553" s="425"/>
      <c r="N553" s="425"/>
    </row>
    <row r="554" spans="1:14">
      <c r="A554" s="425"/>
      <c r="B554" s="425"/>
      <c r="C554" s="425"/>
      <c r="D554" s="425"/>
      <c r="E554" s="425"/>
      <c r="F554" s="425"/>
      <c r="G554" s="425"/>
      <c r="H554" s="425"/>
      <c r="I554" s="425"/>
      <c r="J554" s="425"/>
      <c r="K554" s="425"/>
      <c r="L554" s="425"/>
      <c r="M554" s="425"/>
      <c r="N554" s="425"/>
    </row>
    <row r="555" spans="1:14">
      <c r="A555" s="425"/>
      <c r="B555" s="425"/>
      <c r="C555" s="425"/>
      <c r="D555" s="425"/>
      <c r="E555" s="425"/>
      <c r="F555" s="425"/>
      <c r="G555" s="425"/>
      <c r="H555" s="425"/>
      <c r="I555" s="425"/>
      <c r="J555" s="425"/>
      <c r="K555" s="425"/>
      <c r="L555" s="425"/>
      <c r="M555" s="425"/>
      <c r="N555" s="425"/>
    </row>
    <row r="556" spans="1:14">
      <c r="A556" s="425"/>
      <c r="B556" s="425"/>
      <c r="C556" s="425"/>
      <c r="D556" s="425"/>
      <c r="E556" s="425"/>
      <c r="F556" s="425"/>
      <c r="G556" s="425"/>
      <c r="H556" s="425"/>
      <c r="I556" s="425"/>
      <c r="J556" s="425"/>
      <c r="K556" s="425"/>
      <c r="L556" s="425"/>
      <c r="M556" s="425"/>
      <c r="N556" s="425"/>
    </row>
    <row r="557" spans="1:14">
      <c r="A557" s="425"/>
      <c r="B557" s="425"/>
      <c r="C557" s="425"/>
      <c r="D557" s="425"/>
      <c r="E557" s="425"/>
      <c r="F557" s="425"/>
      <c r="G557" s="425"/>
      <c r="H557" s="425"/>
      <c r="I557" s="425"/>
      <c r="J557" s="425"/>
      <c r="K557" s="425"/>
      <c r="L557" s="425"/>
      <c r="M557" s="425"/>
      <c r="N557" s="425"/>
    </row>
    <row r="558" spans="1:14">
      <c r="A558" s="425"/>
      <c r="B558" s="425"/>
      <c r="C558" s="425"/>
      <c r="D558" s="425"/>
      <c r="E558" s="425"/>
      <c r="F558" s="425"/>
      <c r="G558" s="425"/>
      <c r="H558" s="425"/>
      <c r="I558" s="425"/>
      <c r="J558" s="425"/>
      <c r="K558" s="425"/>
      <c r="L558" s="425"/>
      <c r="M558" s="425"/>
      <c r="N558" s="425"/>
    </row>
    <row r="559" spans="1:14">
      <c r="A559" s="425"/>
      <c r="B559" s="425"/>
      <c r="C559" s="425"/>
      <c r="D559" s="425"/>
      <c r="E559" s="425"/>
      <c r="F559" s="425"/>
      <c r="G559" s="425"/>
      <c r="H559" s="425"/>
      <c r="I559" s="425"/>
      <c r="J559" s="425"/>
      <c r="K559" s="425"/>
      <c r="L559" s="425"/>
      <c r="M559" s="425"/>
      <c r="N559" s="425"/>
    </row>
    <row r="560" spans="1:14">
      <c r="A560" s="425"/>
      <c r="B560" s="425"/>
      <c r="C560" s="425"/>
      <c r="D560" s="425"/>
      <c r="E560" s="425"/>
      <c r="F560" s="425"/>
      <c r="G560" s="425"/>
      <c r="H560" s="425"/>
      <c r="I560" s="425"/>
      <c r="J560" s="425"/>
      <c r="K560" s="425"/>
      <c r="L560" s="425"/>
      <c r="M560" s="425"/>
      <c r="N560" s="425"/>
    </row>
    <row r="561" spans="1:14">
      <c r="A561" s="425"/>
      <c r="B561" s="425"/>
      <c r="C561" s="425"/>
      <c r="D561" s="425"/>
      <c r="E561" s="425"/>
      <c r="F561" s="425"/>
      <c r="G561" s="425"/>
      <c r="H561" s="425"/>
      <c r="I561" s="425"/>
      <c r="J561" s="425"/>
      <c r="K561" s="425"/>
      <c r="L561" s="425"/>
      <c r="M561" s="425"/>
      <c r="N561" s="425"/>
    </row>
    <row r="562" spans="1:14">
      <c r="A562" s="425"/>
      <c r="B562" s="425"/>
      <c r="C562" s="425"/>
      <c r="D562" s="425"/>
      <c r="E562" s="425"/>
      <c r="F562" s="425"/>
      <c r="G562" s="425"/>
      <c r="H562" s="425"/>
      <c r="I562" s="425"/>
      <c r="J562" s="425"/>
      <c r="K562" s="425"/>
      <c r="L562" s="425"/>
      <c r="M562" s="425"/>
      <c r="N562" s="425"/>
    </row>
    <row r="563" spans="1:14">
      <c r="A563" s="425"/>
      <c r="B563" s="425"/>
      <c r="C563" s="425"/>
      <c r="D563" s="425"/>
      <c r="E563" s="425"/>
      <c r="F563" s="425"/>
      <c r="G563" s="425"/>
      <c r="H563" s="425"/>
      <c r="I563" s="425"/>
      <c r="J563" s="425"/>
      <c r="K563" s="425"/>
      <c r="L563" s="425"/>
      <c r="M563" s="425"/>
      <c r="N563" s="425"/>
    </row>
    <row r="564" spans="1:14">
      <c r="A564" s="425"/>
      <c r="B564" s="425"/>
      <c r="C564" s="425"/>
      <c r="D564" s="425"/>
      <c r="E564" s="425"/>
      <c r="F564" s="425"/>
      <c r="G564" s="425"/>
      <c r="H564" s="425"/>
      <c r="I564" s="425"/>
      <c r="J564" s="425"/>
      <c r="K564" s="425"/>
      <c r="L564" s="425"/>
      <c r="M564" s="425"/>
      <c r="N564" s="425"/>
    </row>
    <row r="565" spans="1:14">
      <c r="A565" s="425"/>
      <c r="B565" s="425"/>
      <c r="C565" s="425"/>
      <c r="D565" s="425"/>
      <c r="E565" s="425"/>
      <c r="F565" s="425"/>
      <c r="G565" s="425"/>
      <c r="H565" s="425"/>
      <c r="I565" s="425"/>
      <c r="J565" s="425"/>
      <c r="K565" s="425"/>
      <c r="L565" s="425"/>
      <c r="M565" s="425"/>
      <c r="N565" s="425"/>
    </row>
    <row r="566" spans="1:14">
      <c r="A566" s="425"/>
      <c r="B566" s="425"/>
      <c r="C566" s="425"/>
      <c r="D566" s="425"/>
      <c r="E566" s="425"/>
      <c r="F566" s="425"/>
      <c r="G566" s="425"/>
      <c r="H566" s="425"/>
      <c r="I566" s="425"/>
      <c r="J566" s="425"/>
      <c r="K566" s="425"/>
      <c r="L566" s="425"/>
      <c r="M566" s="425"/>
      <c r="N566" s="425"/>
    </row>
    <row r="567" spans="1:14">
      <c r="A567" s="425"/>
      <c r="B567" s="425"/>
      <c r="C567" s="425"/>
      <c r="D567" s="425"/>
      <c r="E567" s="425"/>
      <c r="F567" s="425"/>
      <c r="G567" s="425"/>
      <c r="H567" s="425"/>
      <c r="I567" s="425"/>
      <c r="J567" s="425"/>
      <c r="K567" s="425"/>
      <c r="L567" s="425"/>
      <c r="M567" s="425"/>
      <c r="N567" s="425"/>
    </row>
    <row r="568" spans="1:14">
      <c r="A568" s="425"/>
      <c r="B568" s="425"/>
      <c r="C568" s="425"/>
      <c r="D568" s="425"/>
      <c r="E568" s="425"/>
      <c r="F568" s="425"/>
      <c r="G568" s="425"/>
      <c r="H568" s="425"/>
      <c r="I568" s="425"/>
      <c r="J568" s="425"/>
      <c r="K568" s="425"/>
      <c r="L568" s="425"/>
      <c r="M568" s="425"/>
      <c r="N568" s="425"/>
    </row>
    <row r="569" spans="1:14">
      <c r="A569" s="425"/>
      <c r="B569" s="425"/>
      <c r="C569" s="425"/>
      <c r="D569" s="425"/>
      <c r="E569" s="425"/>
      <c r="F569" s="425"/>
      <c r="G569" s="425"/>
      <c r="H569" s="425"/>
      <c r="I569" s="425"/>
      <c r="J569" s="425"/>
      <c r="K569" s="425"/>
      <c r="L569" s="425"/>
      <c r="M569" s="425"/>
      <c r="N569" s="425"/>
    </row>
    <row r="570" spans="1:14">
      <c r="A570" s="425"/>
      <c r="B570" s="425"/>
      <c r="C570" s="425"/>
      <c r="D570" s="425"/>
      <c r="E570" s="425"/>
      <c r="F570" s="425"/>
      <c r="G570" s="425"/>
      <c r="H570" s="425"/>
      <c r="I570" s="425"/>
      <c r="J570" s="425"/>
      <c r="K570" s="425"/>
      <c r="L570" s="425"/>
      <c r="M570" s="425"/>
      <c r="N570" s="425"/>
    </row>
    <row r="571" spans="1:14">
      <c r="A571" s="425"/>
      <c r="B571" s="425"/>
      <c r="C571" s="425"/>
      <c r="D571" s="425"/>
      <c r="E571" s="425"/>
      <c r="F571" s="425"/>
      <c r="G571" s="425"/>
      <c r="H571" s="425"/>
      <c r="I571" s="425"/>
      <c r="J571" s="425"/>
      <c r="K571" s="425"/>
      <c r="L571" s="425"/>
      <c r="M571" s="425"/>
      <c r="N571" s="425"/>
    </row>
    <row r="572" spans="1:14">
      <c r="A572" s="425"/>
      <c r="B572" s="425"/>
      <c r="C572" s="425"/>
      <c r="D572" s="425"/>
      <c r="E572" s="425"/>
      <c r="F572" s="425"/>
      <c r="G572" s="425"/>
      <c r="H572" s="425"/>
      <c r="I572" s="425"/>
      <c r="J572" s="425"/>
      <c r="K572" s="425"/>
      <c r="L572" s="425"/>
      <c r="M572" s="425"/>
      <c r="N572" s="425"/>
    </row>
    <row r="573" spans="1:14">
      <c r="A573" s="425"/>
      <c r="B573" s="425"/>
      <c r="C573" s="425"/>
      <c r="D573" s="425"/>
      <c r="E573" s="425"/>
      <c r="F573" s="425"/>
      <c r="G573" s="425"/>
      <c r="H573" s="425"/>
      <c r="I573" s="425"/>
      <c r="J573" s="425"/>
      <c r="K573" s="425"/>
      <c r="L573" s="425"/>
      <c r="M573" s="425"/>
      <c r="N573" s="425"/>
    </row>
    <row r="574" spans="1:14">
      <c r="A574" s="425"/>
      <c r="B574" s="425"/>
      <c r="C574" s="425"/>
      <c r="D574" s="425"/>
      <c r="E574" s="425"/>
      <c r="F574" s="425"/>
      <c r="G574" s="425"/>
      <c r="H574" s="425"/>
      <c r="I574" s="425"/>
      <c r="J574" s="425"/>
      <c r="K574" s="425"/>
      <c r="L574" s="425"/>
      <c r="M574" s="425"/>
      <c r="N574" s="425"/>
    </row>
    <row r="575" spans="1:14">
      <c r="A575" s="425"/>
      <c r="B575" s="425"/>
      <c r="C575" s="425"/>
      <c r="D575" s="425"/>
      <c r="E575" s="425"/>
      <c r="F575" s="425"/>
      <c r="G575" s="425"/>
      <c r="H575" s="425"/>
      <c r="I575" s="425"/>
      <c r="J575" s="425"/>
      <c r="K575" s="425"/>
      <c r="L575" s="425"/>
      <c r="M575" s="425"/>
      <c r="N575" s="425"/>
    </row>
    <row r="576" spans="1:14">
      <c r="A576" s="425"/>
      <c r="B576" s="425"/>
      <c r="C576" s="425"/>
      <c r="D576" s="425"/>
      <c r="E576" s="425"/>
      <c r="F576" s="425"/>
      <c r="G576" s="425"/>
      <c r="H576" s="425"/>
      <c r="I576" s="425"/>
      <c r="J576" s="425"/>
      <c r="K576" s="425"/>
      <c r="L576" s="425"/>
      <c r="M576" s="425"/>
      <c r="N576" s="425"/>
    </row>
    <row r="577" spans="1:14">
      <c r="A577" s="425"/>
      <c r="B577" s="425"/>
      <c r="C577" s="425"/>
      <c r="D577" s="425"/>
      <c r="E577" s="425"/>
      <c r="F577" s="425"/>
      <c r="G577" s="425"/>
      <c r="H577" s="425"/>
      <c r="I577" s="425"/>
      <c r="J577" s="425"/>
      <c r="K577" s="425"/>
      <c r="L577" s="425"/>
      <c r="M577" s="425"/>
      <c r="N577" s="425"/>
    </row>
    <row r="578" spans="1:14">
      <c r="A578" s="425"/>
      <c r="B578" s="425"/>
      <c r="C578" s="425"/>
      <c r="D578" s="425"/>
      <c r="E578" s="425"/>
      <c r="F578" s="425"/>
      <c r="G578" s="425"/>
      <c r="H578" s="425"/>
      <c r="I578" s="425"/>
      <c r="J578" s="425"/>
      <c r="K578" s="425"/>
      <c r="L578" s="425"/>
      <c r="M578" s="425"/>
      <c r="N578" s="425"/>
    </row>
    <row r="579" spans="1:14">
      <c r="A579" s="425"/>
      <c r="B579" s="425"/>
      <c r="C579" s="425"/>
      <c r="D579" s="425"/>
      <c r="E579" s="425"/>
      <c r="F579" s="425"/>
      <c r="G579" s="425"/>
      <c r="H579" s="425"/>
      <c r="I579" s="425"/>
      <c r="J579" s="425"/>
      <c r="K579" s="425"/>
      <c r="L579" s="425"/>
      <c r="M579" s="425"/>
      <c r="N579" s="425"/>
    </row>
    <row r="580" spans="1:14">
      <c r="A580" s="425"/>
      <c r="B580" s="425"/>
      <c r="C580" s="425"/>
      <c r="D580" s="425"/>
      <c r="E580" s="425"/>
      <c r="F580" s="425"/>
      <c r="G580" s="425"/>
      <c r="H580" s="425"/>
      <c r="I580" s="425"/>
      <c r="J580" s="425"/>
      <c r="K580" s="425"/>
      <c r="L580" s="425"/>
      <c r="M580" s="425"/>
      <c r="N580" s="425"/>
    </row>
    <row r="581" spans="1:14">
      <c r="A581" s="425"/>
      <c r="B581" s="425"/>
      <c r="C581" s="425"/>
      <c r="D581" s="425"/>
      <c r="E581" s="425"/>
      <c r="F581" s="425"/>
      <c r="G581" s="425"/>
      <c r="H581" s="425"/>
      <c r="I581" s="425"/>
      <c r="J581" s="425"/>
      <c r="K581" s="425"/>
      <c r="L581" s="425"/>
      <c r="M581" s="425"/>
      <c r="N581" s="425"/>
    </row>
    <row r="582" spans="1:14">
      <c r="A582" s="425"/>
      <c r="B582" s="425"/>
      <c r="C582" s="425"/>
      <c r="D582" s="425"/>
      <c r="E582" s="425"/>
      <c r="F582" s="425"/>
      <c r="G582" s="425"/>
      <c r="H582" s="425"/>
      <c r="I582" s="425"/>
      <c r="J582" s="425"/>
      <c r="K582" s="425"/>
      <c r="L582" s="425"/>
      <c r="M582" s="425"/>
      <c r="N582" s="425"/>
    </row>
    <row r="583" spans="1:14">
      <c r="A583" s="425"/>
      <c r="B583" s="425"/>
      <c r="C583" s="425"/>
      <c r="D583" s="425"/>
      <c r="E583" s="425"/>
      <c r="F583" s="425"/>
      <c r="G583" s="425"/>
      <c r="H583" s="425"/>
      <c r="I583" s="425"/>
      <c r="J583" s="425"/>
      <c r="K583" s="425"/>
      <c r="L583" s="425"/>
      <c r="M583" s="425"/>
      <c r="N583" s="425"/>
    </row>
    <row r="584" spans="1:14">
      <c r="A584" s="425"/>
      <c r="B584" s="425"/>
      <c r="C584" s="425"/>
      <c r="D584" s="425"/>
      <c r="E584" s="425"/>
      <c r="F584" s="425"/>
      <c r="G584" s="425"/>
      <c r="H584" s="425"/>
      <c r="I584" s="425"/>
      <c r="J584" s="425"/>
      <c r="K584" s="425"/>
      <c r="L584" s="425"/>
      <c r="M584" s="425"/>
      <c r="N584" s="425"/>
    </row>
    <row r="585" spans="1:14">
      <c r="A585" s="425"/>
      <c r="B585" s="425"/>
      <c r="C585" s="425"/>
      <c r="D585" s="425"/>
      <c r="E585" s="425"/>
      <c r="F585" s="425"/>
      <c r="G585" s="425"/>
      <c r="H585" s="425"/>
      <c r="I585" s="425"/>
      <c r="J585" s="425"/>
      <c r="K585" s="425"/>
      <c r="L585" s="425"/>
      <c r="M585" s="425"/>
      <c r="N585" s="425"/>
    </row>
    <row r="586" spans="1:14">
      <c r="A586" s="425"/>
      <c r="B586" s="425"/>
      <c r="C586" s="425"/>
      <c r="D586" s="425"/>
      <c r="E586" s="425"/>
      <c r="F586" s="425"/>
      <c r="G586" s="425"/>
      <c r="H586" s="425"/>
      <c r="I586" s="425"/>
      <c r="J586" s="425"/>
      <c r="K586" s="425"/>
      <c r="L586" s="425"/>
      <c r="M586" s="425"/>
      <c r="N586" s="425"/>
    </row>
    <row r="587" spans="1:14">
      <c r="A587" s="425"/>
      <c r="B587" s="425"/>
      <c r="C587" s="425"/>
      <c r="D587" s="425"/>
      <c r="E587" s="425"/>
      <c r="F587" s="425"/>
      <c r="G587" s="425"/>
      <c r="H587" s="425"/>
      <c r="I587" s="425"/>
      <c r="J587" s="425"/>
      <c r="K587" s="425"/>
      <c r="L587" s="425"/>
      <c r="M587" s="425"/>
      <c r="N587" s="425"/>
    </row>
    <row r="588" spans="1:14">
      <c r="A588" s="425"/>
      <c r="B588" s="425"/>
      <c r="C588" s="425"/>
      <c r="D588" s="425"/>
      <c r="E588" s="425"/>
      <c r="F588" s="425"/>
      <c r="G588" s="425"/>
      <c r="H588" s="425"/>
      <c r="I588" s="425"/>
      <c r="J588" s="425"/>
      <c r="K588" s="425"/>
      <c r="L588" s="425"/>
      <c r="M588" s="425"/>
      <c r="N588" s="425"/>
    </row>
    <row r="589" spans="1:14">
      <c r="A589" s="425"/>
      <c r="B589" s="425"/>
      <c r="C589" s="425"/>
      <c r="D589" s="425"/>
      <c r="E589" s="425"/>
      <c r="F589" s="425"/>
      <c r="G589" s="425"/>
      <c r="H589" s="425"/>
      <c r="I589" s="425"/>
      <c r="J589" s="425"/>
      <c r="K589" s="425"/>
      <c r="L589" s="425"/>
      <c r="M589" s="425"/>
      <c r="N589" s="425"/>
    </row>
    <row r="590" spans="1:14">
      <c r="A590" s="425"/>
      <c r="B590" s="425"/>
      <c r="C590" s="425"/>
      <c r="D590" s="425"/>
      <c r="E590" s="425"/>
      <c r="F590" s="425"/>
      <c r="G590" s="425"/>
      <c r="H590" s="425"/>
      <c r="I590" s="425"/>
      <c r="J590" s="425"/>
      <c r="K590" s="425"/>
      <c r="L590" s="425"/>
      <c r="M590" s="425"/>
      <c r="N590" s="425"/>
    </row>
    <row r="591" spans="1:14">
      <c r="A591" s="425"/>
      <c r="B591" s="425"/>
      <c r="C591" s="425"/>
      <c r="D591" s="425"/>
      <c r="E591" s="425"/>
      <c r="F591" s="425"/>
      <c r="G591" s="425"/>
      <c r="H591" s="425"/>
      <c r="I591" s="425"/>
      <c r="J591" s="425"/>
      <c r="K591" s="425"/>
      <c r="L591" s="425"/>
      <c r="M591" s="425"/>
      <c r="N591" s="425"/>
    </row>
    <row r="592" spans="1:14">
      <c r="A592" s="425"/>
      <c r="B592" s="425"/>
      <c r="C592" s="425"/>
      <c r="D592" s="425"/>
      <c r="E592" s="425"/>
      <c r="F592" s="425"/>
      <c r="G592" s="425"/>
      <c r="H592" s="425"/>
      <c r="I592" s="425"/>
      <c r="J592" s="425"/>
      <c r="K592" s="425"/>
      <c r="L592" s="425"/>
      <c r="M592" s="425"/>
      <c r="N592" s="425"/>
    </row>
    <row r="593" spans="1:14">
      <c r="A593" s="425"/>
      <c r="B593" s="425"/>
      <c r="C593" s="425"/>
      <c r="D593" s="425"/>
      <c r="E593" s="425"/>
      <c r="F593" s="425"/>
      <c r="G593" s="425"/>
      <c r="H593" s="425"/>
      <c r="I593" s="425"/>
      <c r="J593" s="425"/>
      <c r="K593" s="425"/>
      <c r="L593" s="425"/>
      <c r="M593" s="425"/>
      <c r="N593" s="425"/>
    </row>
    <row r="594" spans="1:14">
      <c r="A594" s="425"/>
      <c r="B594" s="425"/>
      <c r="C594" s="425"/>
      <c r="D594" s="425"/>
      <c r="E594" s="425"/>
      <c r="F594" s="425"/>
      <c r="G594" s="425"/>
      <c r="H594" s="425"/>
      <c r="I594" s="425"/>
      <c r="J594" s="425"/>
      <c r="K594" s="425"/>
      <c r="L594" s="425"/>
      <c r="M594" s="425"/>
      <c r="N594" s="425"/>
    </row>
    <row r="595" spans="1:14">
      <c r="A595" s="425"/>
      <c r="B595" s="425"/>
      <c r="C595" s="425"/>
      <c r="D595" s="425"/>
      <c r="E595" s="425"/>
      <c r="F595" s="425"/>
      <c r="G595" s="425"/>
      <c r="H595" s="425"/>
      <c r="I595" s="425"/>
      <c r="J595" s="425"/>
      <c r="K595" s="425"/>
      <c r="L595" s="425"/>
      <c r="M595" s="425"/>
      <c r="N595" s="425"/>
    </row>
    <row r="596" spans="1:14">
      <c r="A596" s="425"/>
      <c r="B596" s="425"/>
      <c r="C596" s="425"/>
      <c r="D596" s="425"/>
      <c r="E596" s="425"/>
      <c r="F596" s="425"/>
      <c r="G596" s="425"/>
      <c r="H596" s="425"/>
      <c r="I596" s="425"/>
      <c r="J596" s="425"/>
      <c r="K596" s="425"/>
      <c r="L596" s="425"/>
      <c r="M596" s="425"/>
      <c r="N596" s="425"/>
    </row>
    <row r="597" spans="1:14">
      <c r="A597" s="425"/>
      <c r="B597" s="425"/>
      <c r="C597" s="425"/>
      <c r="D597" s="425"/>
      <c r="E597" s="425"/>
      <c r="F597" s="425"/>
      <c r="G597" s="425"/>
      <c r="H597" s="425"/>
      <c r="I597" s="425"/>
      <c r="J597" s="425"/>
      <c r="K597" s="425"/>
      <c r="L597" s="425"/>
      <c r="M597" s="425"/>
      <c r="N597" s="425"/>
    </row>
    <row r="598" spans="1:14">
      <c r="A598" s="425"/>
      <c r="B598" s="425"/>
      <c r="C598" s="425"/>
      <c r="D598" s="425"/>
      <c r="E598" s="425"/>
      <c r="F598" s="425"/>
      <c r="G598" s="425"/>
      <c r="H598" s="425"/>
      <c r="I598" s="425"/>
      <c r="J598" s="425"/>
      <c r="K598" s="425"/>
      <c r="L598" s="425"/>
      <c r="M598" s="425"/>
      <c r="N598" s="425"/>
    </row>
    <row r="599" spans="1:14">
      <c r="A599" s="425"/>
      <c r="B599" s="425"/>
      <c r="C599" s="425"/>
      <c r="D599" s="425"/>
      <c r="E599" s="425"/>
      <c r="F599" s="425"/>
      <c r="G599" s="425"/>
      <c r="H599" s="425"/>
      <c r="I599" s="425"/>
      <c r="J599" s="425"/>
      <c r="K599" s="425"/>
      <c r="L599" s="425"/>
      <c r="M599" s="425"/>
      <c r="N599" s="425"/>
    </row>
    <row r="600" spans="1:14">
      <c r="A600" s="425"/>
      <c r="B600" s="425"/>
      <c r="C600" s="425"/>
      <c r="D600" s="425"/>
      <c r="E600" s="425"/>
      <c r="F600" s="425"/>
      <c r="G600" s="425"/>
      <c r="H600" s="425"/>
      <c r="I600" s="425"/>
      <c r="J600" s="425"/>
      <c r="K600" s="425"/>
      <c r="L600" s="425"/>
      <c r="M600" s="425"/>
      <c r="N600" s="425"/>
    </row>
    <row r="601" spans="1:14">
      <c r="A601" s="425"/>
      <c r="B601" s="425"/>
      <c r="C601" s="425"/>
      <c r="D601" s="425"/>
      <c r="E601" s="425"/>
      <c r="F601" s="425"/>
      <c r="G601" s="425"/>
      <c r="H601" s="425"/>
      <c r="I601" s="425"/>
      <c r="J601" s="425"/>
      <c r="K601" s="425"/>
      <c r="L601" s="425"/>
      <c r="M601" s="425"/>
      <c r="N601" s="425"/>
    </row>
    <row r="602" spans="1:14">
      <c r="A602" s="425"/>
      <c r="B602" s="425"/>
      <c r="C602" s="425"/>
      <c r="D602" s="425"/>
      <c r="E602" s="425"/>
      <c r="F602" s="425"/>
      <c r="G602" s="425"/>
      <c r="H602" s="425"/>
      <c r="I602" s="425"/>
      <c r="J602" s="425"/>
      <c r="K602" s="425"/>
      <c r="L602" s="425"/>
      <c r="M602" s="425"/>
      <c r="N602" s="425"/>
    </row>
    <row r="603" spans="1:14">
      <c r="A603" s="425"/>
      <c r="B603" s="425"/>
      <c r="C603" s="425"/>
      <c r="D603" s="425"/>
      <c r="E603" s="425"/>
      <c r="F603" s="425"/>
      <c r="G603" s="425"/>
      <c r="H603" s="425"/>
      <c r="I603" s="425"/>
      <c r="J603" s="425"/>
      <c r="K603" s="425"/>
      <c r="L603" s="425"/>
      <c r="M603" s="425"/>
      <c r="N603" s="425"/>
    </row>
    <row r="604" spans="1:14">
      <c r="A604" s="425"/>
      <c r="B604" s="425"/>
      <c r="C604" s="425"/>
      <c r="D604" s="425"/>
      <c r="E604" s="425"/>
      <c r="F604" s="425"/>
      <c r="G604" s="425"/>
      <c r="H604" s="425"/>
      <c r="I604" s="425"/>
      <c r="J604" s="425"/>
      <c r="K604" s="425"/>
      <c r="L604" s="425"/>
      <c r="M604" s="425"/>
      <c r="N604" s="425"/>
    </row>
    <row r="605" spans="1:14">
      <c r="A605" s="425"/>
      <c r="B605" s="425"/>
      <c r="C605" s="425"/>
      <c r="D605" s="425"/>
      <c r="E605" s="425"/>
      <c r="F605" s="425"/>
      <c r="G605" s="425"/>
      <c r="H605" s="425"/>
      <c r="I605" s="425"/>
      <c r="J605" s="425"/>
      <c r="K605" s="425"/>
      <c r="L605" s="425"/>
      <c r="M605" s="425"/>
      <c r="N605" s="425"/>
    </row>
    <row r="606" spans="1:14">
      <c r="A606" s="425"/>
      <c r="B606" s="425"/>
      <c r="C606" s="425"/>
      <c r="D606" s="425"/>
      <c r="E606" s="425"/>
      <c r="F606" s="425"/>
      <c r="G606" s="425"/>
      <c r="H606" s="425"/>
      <c r="I606" s="425"/>
      <c r="J606" s="425"/>
      <c r="K606" s="425"/>
      <c r="L606" s="425"/>
      <c r="M606" s="425"/>
      <c r="N606" s="425"/>
    </row>
    <row r="607" spans="1:14">
      <c r="A607" s="425"/>
      <c r="B607" s="425"/>
      <c r="C607" s="425"/>
      <c r="D607" s="425"/>
      <c r="E607" s="425"/>
      <c r="F607" s="425"/>
      <c r="G607" s="425"/>
      <c r="H607" s="425"/>
      <c r="I607" s="425"/>
      <c r="J607" s="425"/>
      <c r="K607" s="425"/>
      <c r="L607" s="425"/>
      <c r="M607" s="425"/>
      <c r="N607" s="425"/>
    </row>
    <row r="608" spans="1:14">
      <c r="A608" s="425"/>
      <c r="B608" s="425"/>
      <c r="C608" s="425"/>
      <c r="D608" s="425"/>
      <c r="E608" s="425"/>
      <c r="F608" s="425"/>
      <c r="G608" s="425"/>
      <c r="H608" s="425"/>
      <c r="I608" s="425"/>
      <c r="J608" s="425"/>
      <c r="K608" s="425"/>
      <c r="L608" s="425"/>
      <c r="M608" s="425"/>
      <c r="N608" s="425"/>
    </row>
    <row r="609" spans="1:14">
      <c r="A609" s="425"/>
      <c r="B609" s="425"/>
      <c r="C609" s="425"/>
      <c r="D609" s="425"/>
      <c r="E609" s="425"/>
      <c r="F609" s="425"/>
      <c r="G609" s="425"/>
      <c r="H609" s="425"/>
      <c r="I609" s="425"/>
      <c r="J609" s="425"/>
      <c r="K609" s="425"/>
      <c r="L609" s="425"/>
      <c r="M609" s="425"/>
      <c r="N609" s="425"/>
    </row>
    <row r="610" spans="1:14">
      <c r="A610" s="425"/>
      <c r="B610" s="425"/>
      <c r="C610" s="425"/>
      <c r="D610" s="425"/>
      <c r="E610" s="425"/>
      <c r="F610" s="425"/>
      <c r="G610" s="425"/>
      <c r="H610" s="425"/>
      <c r="I610" s="425"/>
      <c r="J610" s="425"/>
      <c r="K610" s="425"/>
      <c r="L610" s="425"/>
      <c r="M610" s="425"/>
      <c r="N610" s="425"/>
    </row>
    <row r="611" spans="1:14">
      <c r="A611" s="425"/>
      <c r="B611" s="425"/>
      <c r="C611" s="425"/>
      <c r="D611" s="425"/>
      <c r="E611" s="425"/>
      <c r="F611" s="425"/>
      <c r="G611" s="425"/>
      <c r="H611" s="425"/>
      <c r="I611" s="425"/>
      <c r="J611" s="425"/>
      <c r="K611" s="425"/>
      <c r="L611" s="425"/>
      <c r="M611" s="425"/>
      <c r="N611" s="425"/>
    </row>
    <row r="612" spans="1:14">
      <c r="A612" s="425"/>
      <c r="B612" s="425"/>
      <c r="C612" s="425"/>
      <c r="D612" s="425"/>
      <c r="E612" s="425"/>
      <c r="F612" s="425"/>
      <c r="G612" s="425"/>
      <c r="H612" s="425"/>
      <c r="I612" s="425"/>
      <c r="J612" s="425"/>
      <c r="K612" s="425"/>
      <c r="L612" s="425"/>
      <c r="M612" s="425"/>
      <c r="N612" s="425"/>
    </row>
    <row r="613" spans="1:14">
      <c r="A613" s="425"/>
      <c r="B613" s="425"/>
      <c r="C613" s="425"/>
      <c r="D613" s="425"/>
      <c r="E613" s="425"/>
      <c r="F613" s="425"/>
      <c r="G613" s="425"/>
      <c r="H613" s="425"/>
      <c r="I613" s="425"/>
      <c r="J613" s="425"/>
      <c r="K613" s="425"/>
      <c r="L613" s="425"/>
      <c r="M613" s="425"/>
      <c r="N613" s="425"/>
    </row>
    <row r="614" spans="1:14">
      <c r="A614" s="425"/>
      <c r="B614" s="425"/>
      <c r="C614" s="425"/>
      <c r="D614" s="425"/>
      <c r="E614" s="425"/>
      <c r="F614" s="425"/>
      <c r="G614" s="425"/>
      <c r="H614" s="425"/>
      <c r="I614" s="425"/>
      <c r="J614" s="425"/>
      <c r="K614" s="425"/>
      <c r="L614" s="425"/>
      <c r="M614" s="425"/>
      <c r="N614" s="425"/>
    </row>
    <row r="615" spans="1:14">
      <c r="A615" s="425"/>
      <c r="B615" s="425"/>
      <c r="C615" s="425"/>
      <c r="D615" s="425"/>
      <c r="E615" s="425"/>
      <c r="F615" s="425"/>
      <c r="G615" s="425"/>
      <c r="H615" s="425"/>
      <c r="I615" s="425"/>
      <c r="J615" s="425"/>
      <c r="K615" s="425"/>
      <c r="L615" s="425"/>
      <c r="M615" s="425"/>
      <c r="N615" s="425"/>
    </row>
    <row r="616" spans="1:14">
      <c r="A616" s="425"/>
      <c r="B616" s="425"/>
      <c r="C616" s="425"/>
      <c r="D616" s="425"/>
      <c r="E616" s="425"/>
      <c r="F616" s="425"/>
      <c r="G616" s="425"/>
      <c r="H616" s="425"/>
      <c r="I616" s="425"/>
      <c r="J616" s="425"/>
      <c r="K616" s="425"/>
      <c r="L616" s="425"/>
      <c r="M616" s="425"/>
      <c r="N616" s="425"/>
    </row>
    <row r="617" spans="1:14">
      <c r="A617" s="425"/>
      <c r="B617" s="425"/>
      <c r="C617" s="425"/>
      <c r="D617" s="425"/>
      <c r="E617" s="425"/>
      <c r="F617" s="425"/>
      <c r="G617" s="425"/>
      <c r="H617" s="425"/>
      <c r="I617" s="425"/>
      <c r="J617" s="425"/>
      <c r="K617" s="425"/>
      <c r="L617" s="425"/>
      <c r="M617" s="425"/>
      <c r="N617" s="425"/>
    </row>
    <row r="618" spans="1:14">
      <c r="A618" s="425"/>
      <c r="B618" s="425"/>
      <c r="C618" s="425"/>
      <c r="D618" s="425"/>
      <c r="E618" s="425"/>
      <c r="F618" s="425"/>
      <c r="G618" s="425"/>
      <c r="H618" s="425"/>
      <c r="I618" s="425"/>
      <c r="J618" s="425"/>
      <c r="K618" s="425"/>
      <c r="L618" s="425"/>
      <c r="M618" s="425"/>
      <c r="N618" s="425"/>
    </row>
    <row r="619" spans="1:14">
      <c r="A619" s="425"/>
      <c r="B619" s="425"/>
      <c r="C619" s="425"/>
      <c r="D619" s="425"/>
      <c r="E619" s="425"/>
      <c r="F619" s="425"/>
      <c r="G619" s="425"/>
      <c r="H619" s="425"/>
      <c r="I619" s="425"/>
      <c r="J619" s="425"/>
      <c r="K619" s="425"/>
      <c r="L619" s="425"/>
      <c r="M619" s="425"/>
      <c r="N619" s="425"/>
    </row>
    <row r="620" spans="1:14">
      <c r="A620" s="425"/>
      <c r="B620" s="425"/>
      <c r="C620" s="425"/>
      <c r="D620" s="425"/>
      <c r="E620" s="425"/>
      <c r="F620" s="425"/>
      <c r="G620" s="425"/>
      <c r="H620" s="425"/>
      <c r="I620" s="425"/>
      <c r="J620" s="425"/>
      <c r="K620" s="425"/>
      <c r="L620" s="425"/>
      <c r="M620" s="425"/>
      <c r="N620" s="425"/>
    </row>
    <row r="621" spans="1:14">
      <c r="A621" s="425"/>
      <c r="B621" s="425"/>
      <c r="C621" s="425"/>
      <c r="D621" s="425"/>
      <c r="E621" s="425"/>
      <c r="F621" s="425"/>
      <c r="G621" s="425"/>
      <c r="H621" s="425"/>
      <c r="I621" s="425"/>
      <c r="J621" s="425"/>
      <c r="K621" s="425"/>
      <c r="L621" s="425"/>
      <c r="M621" s="425"/>
      <c r="N621" s="425"/>
    </row>
    <row r="622" spans="1:14">
      <c r="A622" s="425"/>
      <c r="B622" s="425"/>
      <c r="C622" s="425"/>
      <c r="D622" s="425"/>
      <c r="E622" s="425"/>
      <c r="F622" s="425"/>
      <c r="G622" s="425"/>
      <c r="H622" s="425"/>
      <c r="I622" s="425"/>
      <c r="J622" s="425"/>
      <c r="K622" s="425"/>
      <c r="L622" s="425"/>
      <c r="M622" s="425"/>
      <c r="N622" s="425"/>
    </row>
    <row r="623" spans="1:14">
      <c r="A623" s="425"/>
      <c r="B623" s="425"/>
      <c r="C623" s="425"/>
      <c r="D623" s="425"/>
      <c r="E623" s="425"/>
      <c r="F623" s="425"/>
      <c r="G623" s="425"/>
      <c r="H623" s="425"/>
      <c r="I623" s="425"/>
      <c r="J623" s="425"/>
      <c r="K623" s="425"/>
      <c r="L623" s="425"/>
      <c r="M623" s="425"/>
      <c r="N623" s="425"/>
    </row>
    <row r="624" spans="1:14">
      <c r="A624" s="425"/>
      <c r="B624" s="425"/>
      <c r="C624" s="425"/>
      <c r="D624" s="425"/>
      <c r="E624" s="425"/>
      <c r="F624" s="425"/>
      <c r="G624" s="425"/>
      <c r="H624" s="425"/>
      <c r="I624" s="425"/>
      <c r="J624" s="425"/>
      <c r="K624" s="425"/>
      <c r="L624" s="425"/>
      <c r="M624" s="425"/>
      <c r="N624" s="425"/>
    </row>
    <row r="625" spans="1:14">
      <c r="A625" s="425"/>
      <c r="B625" s="425"/>
      <c r="C625" s="425"/>
      <c r="D625" s="425"/>
      <c r="E625" s="425"/>
      <c r="F625" s="425"/>
      <c r="G625" s="425"/>
      <c r="H625" s="425"/>
      <c r="I625" s="425"/>
      <c r="J625" s="425"/>
      <c r="K625" s="425"/>
      <c r="L625" s="425"/>
      <c r="M625" s="425"/>
      <c r="N625" s="425"/>
    </row>
    <row r="626" spans="1:14">
      <c r="A626" s="425"/>
      <c r="B626" s="425"/>
      <c r="C626" s="425"/>
      <c r="D626" s="425"/>
      <c r="E626" s="425"/>
      <c r="F626" s="425"/>
      <c r="G626" s="425"/>
      <c r="H626" s="425"/>
      <c r="I626" s="425"/>
      <c r="J626" s="425"/>
      <c r="K626" s="425"/>
      <c r="L626" s="425"/>
      <c r="M626" s="425"/>
      <c r="N626" s="425"/>
    </row>
    <row r="627" spans="1:14">
      <c r="A627" s="425"/>
      <c r="B627" s="425"/>
      <c r="C627" s="425"/>
      <c r="D627" s="425"/>
      <c r="E627" s="425"/>
      <c r="F627" s="425"/>
      <c r="G627" s="425"/>
      <c r="H627" s="425"/>
      <c r="I627" s="425"/>
      <c r="J627" s="425"/>
      <c r="K627" s="425"/>
      <c r="L627" s="425"/>
      <c r="M627" s="425"/>
      <c r="N627" s="425"/>
    </row>
    <row r="628" spans="1:14">
      <c r="A628" s="425"/>
      <c r="B628" s="425"/>
      <c r="C628" s="425"/>
      <c r="D628" s="425"/>
      <c r="E628" s="425"/>
      <c r="F628" s="425"/>
      <c r="G628" s="425"/>
      <c r="H628" s="425"/>
      <c r="I628" s="425"/>
      <c r="J628" s="425"/>
      <c r="K628" s="425"/>
      <c r="L628" s="425"/>
      <c r="M628" s="425"/>
      <c r="N628" s="425"/>
    </row>
    <row r="629" spans="1:14">
      <c r="A629" s="425"/>
      <c r="B629" s="425"/>
      <c r="C629" s="425"/>
      <c r="D629" s="425"/>
      <c r="E629" s="425"/>
      <c r="F629" s="425"/>
      <c r="G629" s="425"/>
      <c r="H629" s="425"/>
      <c r="I629" s="425"/>
      <c r="J629" s="425"/>
      <c r="K629" s="425"/>
      <c r="L629" s="425"/>
      <c r="M629" s="425"/>
      <c r="N629" s="425"/>
    </row>
    <row r="630" spans="1:14">
      <c r="A630" s="425"/>
      <c r="B630" s="425"/>
      <c r="C630" s="425"/>
      <c r="D630" s="425"/>
      <c r="E630" s="425"/>
      <c r="F630" s="425"/>
      <c r="G630" s="425"/>
      <c r="H630" s="425"/>
      <c r="I630" s="425"/>
      <c r="J630" s="425"/>
      <c r="K630" s="425"/>
      <c r="L630" s="425"/>
      <c r="M630" s="425"/>
      <c r="N630" s="425"/>
    </row>
    <row r="631" spans="1:14">
      <c r="A631" s="425"/>
      <c r="B631" s="425"/>
      <c r="C631" s="425"/>
      <c r="D631" s="425"/>
      <c r="E631" s="425"/>
      <c r="F631" s="425"/>
      <c r="G631" s="425"/>
      <c r="H631" s="425"/>
      <c r="I631" s="425"/>
      <c r="J631" s="425"/>
      <c r="K631" s="425"/>
      <c r="L631" s="425"/>
      <c r="M631" s="425"/>
      <c r="N631" s="425"/>
    </row>
    <row r="632" spans="1:14">
      <c r="A632" s="425"/>
      <c r="B632" s="425"/>
      <c r="C632" s="425"/>
      <c r="D632" s="425"/>
      <c r="E632" s="425"/>
      <c r="F632" s="425"/>
      <c r="G632" s="425"/>
      <c r="H632" s="425"/>
      <c r="I632" s="425"/>
      <c r="J632" s="425"/>
      <c r="K632" s="425"/>
      <c r="L632" s="425"/>
      <c r="M632" s="425"/>
      <c r="N632" s="425"/>
    </row>
    <row r="633" spans="1:14">
      <c r="A633" s="425"/>
      <c r="B633" s="425"/>
      <c r="C633" s="425"/>
      <c r="D633" s="425"/>
      <c r="E633" s="425"/>
      <c r="F633" s="425"/>
      <c r="G633" s="425"/>
      <c r="H633" s="425"/>
      <c r="I633" s="425"/>
      <c r="J633" s="425"/>
      <c r="K633" s="425"/>
      <c r="L633" s="425"/>
      <c r="M633" s="425"/>
      <c r="N633" s="425"/>
    </row>
    <row r="634" spans="1:14">
      <c r="A634" s="425"/>
      <c r="B634" s="425"/>
      <c r="C634" s="425"/>
      <c r="D634" s="425"/>
      <c r="E634" s="425"/>
      <c r="F634" s="425"/>
      <c r="G634" s="425"/>
      <c r="H634" s="425"/>
      <c r="I634" s="425"/>
      <c r="J634" s="425"/>
      <c r="K634" s="425"/>
      <c r="L634" s="425"/>
      <c r="M634" s="425"/>
      <c r="N634" s="425"/>
    </row>
    <row r="635" spans="1:14">
      <c r="A635" s="425"/>
      <c r="B635" s="425"/>
      <c r="C635" s="425"/>
      <c r="D635" s="425"/>
      <c r="E635" s="425"/>
      <c r="F635" s="425"/>
      <c r="G635" s="425"/>
      <c r="H635" s="425"/>
      <c r="I635" s="425"/>
      <c r="J635" s="425"/>
      <c r="K635" s="425"/>
      <c r="L635" s="425"/>
      <c r="M635" s="425"/>
      <c r="N635" s="425"/>
    </row>
    <row r="636" spans="1:14">
      <c r="A636" s="425"/>
      <c r="B636" s="425"/>
      <c r="C636" s="425"/>
      <c r="D636" s="425"/>
      <c r="E636" s="425"/>
      <c r="F636" s="425"/>
      <c r="G636" s="425"/>
      <c r="H636" s="425"/>
      <c r="I636" s="425"/>
      <c r="J636" s="425"/>
      <c r="K636" s="425"/>
      <c r="L636" s="425"/>
      <c r="M636" s="425"/>
      <c r="N636" s="425"/>
    </row>
    <row r="637" spans="1:14">
      <c r="A637" s="425"/>
      <c r="B637" s="425"/>
      <c r="C637" s="425"/>
      <c r="D637" s="425"/>
      <c r="E637" s="425"/>
      <c r="F637" s="425"/>
      <c r="G637" s="425"/>
      <c r="H637" s="425"/>
      <c r="I637" s="425"/>
      <c r="J637" s="425"/>
      <c r="K637" s="425"/>
      <c r="L637" s="425"/>
      <c r="M637" s="425"/>
      <c r="N637" s="425"/>
    </row>
    <row r="638" spans="1:14">
      <c r="A638" s="425"/>
      <c r="B638" s="425"/>
      <c r="C638" s="425"/>
      <c r="D638" s="425"/>
      <c r="E638" s="425"/>
      <c r="F638" s="425"/>
      <c r="G638" s="425"/>
      <c r="H638" s="425"/>
      <c r="I638" s="425"/>
      <c r="J638" s="425"/>
      <c r="K638" s="425"/>
      <c r="L638" s="425"/>
      <c r="M638" s="425"/>
      <c r="N638" s="425"/>
    </row>
    <row r="639" spans="1:14">
      <c r="A639" s="425"/>
      <c r="B639" s="425"/>
      <c r="C639" s="425"/>
      <c r="D639" s="425"/>
      <c r="E639" s="425"/>
      <c r="F639" s="425"/>
      <c r="G639" s="425"/>
      <c r="H639" s="425"/>
      <c r="I639" s="425"/>
      <c r="J639" s="425"/>
      <c r="K639" s="425"/>
      <c r="L639" s="425"/>
      <c r="M639" s="425"/>
      <c r="N639" s="425"/>
    </row>
    <row r="640" spans="1:14">
      <c r="A640" s="425"/>
      <c r="B640" s="425"/>
      <c r="C640" s="425"/>
      <c r="D640" s="425"/>
      <c r="E640" s="425"/>
      <c r="F640" s="425"/>
      <c r="G640" s="425"/>
      <c r="H640" s="425"/>
      <c r="I640" s="425"/>
      <c r="J640" s="425"/>
      <c r="K640" s="425"/>
      <c r="L640" s="425"/>
      <c r="M640" s="425"/>
      <c r="N640" s="425"/>
    </row>
    <row r="641" spans="1:14">
      <c r="A641" s="425"/>
      <c r="B641" s="425"/>
      <c r="C641" s="425"/>
      <c r="D641" s="425"/>
      <c r="E641" s="425"/>
      <c r="F641" s="425"/>
      <c r="G641" s="425"/>
      <c r="H641" s="425"/>
      <c r="I641" s="425"/>
      <c r="J641" s="425"/>
      <c r="K641" s="425"/>
      <c r="L641" s="425"/>
      <c r="M641" s="425"/>
      <c r="N641" s="425"/>
    </row>
    <row r="642" spans="1:14">
      <c r="A642" s="425"/>
      <c r="B642" s="425"/>
      <c r="C642" s="425"/>
      <c r="D642" s="425"/>
      <c r="E642" s="425"/>
      <c r="F642" s="425"/>
      <c r="G642" s="425"/>
      <c r="H642" s="425"/>
      <c r="I642" s="425"/>
      <c r="J642" s="425"/>
      <c r="K642" s="425"/>
      <c r="L642" s="425"/>
      <c r="M642" s="425"/>
      <c r="N642" s="425"/>
    </row>
    <row r="643" spans="1:14">
      <c r="A643" s="425"/>
      <c r="B643" s="425"/>
      <c r="C643" s="425"/>
      <c r="D643" s="425"/>
      <c r="E643" s="425"/>
      <c r="F643" s="425"/>
      <c r="G643" s="425"/>
      <c r="H643" s="425"/>
      <c r="I643" s="425"/>
      <c r="J643" s="425"/>
      <c r="K643" s="425"/>
      <c r="L643" s="425"/>
      <c r="M643" s="425"/>
      <c r="N643" s="425"/>
    </row>
    <row r="644" spans="1:14">
      <c r="A644" s="425"/>
      <c r="B644" s="425"/>
      <c r="C644" s="425"/>
      <c r="D644" s="425"/>
      <c r="E644" s="425"/>
      <c r="F644" s="425"/>
      <c r="G644" s="425"/>
      <c r="H644" s="425"/>
      <c r="I644" s="425"/>
      <c r="J644" s="425"/>
      <c r="K644" s="425"/>
      <c r="L644" s="425"/>
      <c r="M644" s="425"/>
      <c r="N644" s="425"/>
    </row>
    <row r="645" spans="1:14">
      <c r="A645" s="425"/>
      <c r="B645" s="425"/>
      <c r="C645" s="425"/>
      <c r="D645" s="425"/>
      <c r="E645" s="425"/>
      <c r="F645" s="425"/>
      <c r="G645" s="425"/>
      <c r="H645" s="425"/>
      <c r="I645" s="425"/>
      <c r="J645" s="425"/>
      <c r="K645" s="425"/>
      <c r="L645" s="425"/>
      <c r="M645" s="425"/>
      <c r="N645" s="425"/>
    </row>
    <row r="646" spans="1:14">
      <c r="A646" s="425"/>
      <c r="B646" s="425"/>
      <c r="C646" s="425"/>
      <c r="D646" s="425"/>
      <c r="E646" s="425"/>
      <c r="F646" s="425"/>
      <c r="G646" s="425"/>
      <c r="H646" s="425"/>
      <c r="I646" s="425"/>
      <c r="J646" s="425"/>
      <c r="K646" s="425"/>
      <c r="L646" s="425"/>
      <c r="M646" s="425"/>
      <c r="N646" s="425"/>
    </row>
    <row r="647" spans="1:14">
      <c r="A647" s="425"/>
      <c r="B647" s="425"/>
      <c r="C647" s="425"/>
      <c r="D647" s="425"/>
      <c r="E647" s="425"/>
      <c r="F647" s="425"/>
      <c r="G647" s="425"/>
      <c r="H647" s="425"/>
      <c r="I647" s="425"/>
      <c r="J647" s="425"/>
      <c r="K647" s="425"/>
      <c r="L647" s="425"/>
      <c r="M647" s="425"/>
      <c r="N647" s="425"/>
    </row>
    <row r="648" spans="1:14">
      <c r="A648" s="425"/>
      <c r="B648" s="425"/>
      <c r="C648" s="425"/>
      <c r="D648" s="425"/>
      <c r="E648" s="425"/>
      <c r="F648" s="425"/>
      <c r="G648" s="425"/>
      <c r="H648" s="425"/>
      <c r="I648" s="425"/>
      <c r="J648" s="425"/>
      <c r="K648" s="425"/>
      <c r="L648" s="425"/>
      <c r="M648" s="425"/>
      <c r="N648" s="425"/>
    </row>
    <row r="649" spans="1:14">
      <c r="A649" s="425"/>
      <c r="B649" s="425"/>
      <c r="C649" s="425"/>
      <c r="D649" s="425"/>
      <c r="E649" s="425"/>
      <c r="F649" s="425"/>
      <c r="G649" s="425"/>
      <c r="H649" s="425"/>
      <c r="I649" s="425"/>
      <c r="J649" s="425"/>
      <c r="K649" s="425"/>
      <c r="L649" s="425"/>
      <c r="M649" s="425"/>
      <c r="N649" s="425"/>
    </row>
    <row r="650" spans="1:14">
      <c r="A650" s="425"/>
      <c r="B650" s="425"/>
      <c r="C650" s="425"/>
      <c r="D650" s="425"/>
      <c r="E650" s="425"/>
      <c r="F650" s="425"/>
      <c r="G650" s="425"/>
      <c r="H650" s="425"/>
      <c r="I650" s="425"/>
      <c r="J650" s="425"/>
      <c r="K650" s="425"/>
      <c r="L650" s="425"/>
      <c r="M650" s="425"/>
      <c r="N650" s="425"/>
    </row>
    <row r="651" spans="1:14">
      <c r="A651" s="425"/>
      <c r="B651" s="425"/>
      <c r="C651" s="425"/>
      <c r="D651" s="425"/>
      <c r="E651" s="425"/>
      <c r="F651" s="425"/>
      <c r="G651" s="425"/>
      <c r="H651" s="425"/>
      <c r="I651" s="425"/>
      <c r="J651" s="425"/>
      <c r="K651" s="425"/>
      <c r="L651" s="425"/>
      <c r="M651" s="425"/>
      <c r="N651" s="425"/>
    </row>
    <row r="652" spans="1:14">
      <c r="A652" s="425"/>
      <c r="B652" s="425"/>
      <c r="C652" s="425"/>
      <c r="D652" s="425"/>
      <c r="E652" s="425"/>
      <c r="F652" s="425"/>
      <c r="G652" s="425"/>
      <c r="H652" s="425"/>
      <c r="I652" s="425"/>
      <c r="J652" s="425"/>
      <c r="K652" s="425"/>
      <c r="L652" s="425"/>
      <c r="M652" s="425"/>
      <c r="N652" s="425"/>
    </row>
    <row r="653" spans="1:14">
      <c r="A653" s="425"/>
      <c r="B653" s="425"/>
      <c r="C653" s="425"/>
      <c r="D653" s="425"/>
      <c r="E653" s="425"/>
      <c r="F653" s="425"/>
      <c r="G653" s="425"/>
      <c r="H653" s="425"/>
      <c r="I653" s="425"/>
      <c r="J653" s="425"/>
      <c r="K653" s="425"/>
      <c r="L653" s="425"/>
      <c r="M653" s="425"/>
      <c r="N653" s="425"/>
    </row>
    <row r="654" spans="1:14">
      <c r="A654" s="425"/>
      <c r="B654" s="425"/>
      <c r="C654" s="425"/>
      <c r="D654" s="425"/>
      <c r="E654" s="425"/>
      <c r="F654" s="425"/>
      <c r="G654" s="425"/>
      <c r="H654" s="425"/>
      <c r="I654" s="425"/>
      <c r="J654" s="425"/>
      <c r="K654" s="425"/>
      <c r="L654" s="425"/>
      <c r="M654" s="425"/>
      <c r="N654" s="425"/>
    </row>
    <row r="655" spans="1:14">
      <c r="A655" s="425"/>
      <c r="B655" s="425"/>
      <c r="C655" s="425"/>
      <c r="D655" s="425"/>
      <c r="E655" s="425"/>
      <c r="F655" s="425"/>
      <c r="G655" s="425"/>
      <c r="H655" s="425"/>
      <c r="I655" s="425"/>
      <c r="J655" s="425"/>
      <c r="K655" s="425"/>
      <c r="L655" s="425"/>
      <c r="M655" s="425"/>
      <c r="N655" s="425"/>
    </row>
    <row r="656" spans="1:14">
      <c r="A656" s="425"/>
      <c r="B656" s="425"/>
      <c r="C656" s="425"/>
      <c r="D656" s="425"/>
      <c r="E656" s="425"/>
      <c r="F656" s="425"/>
      <c r="G656" s="425"/>
      <c r="H656" s="425"/>
      <c r="I656" s="425"/>
      <c r="J656" s="425"/>
      <c r="K656" s="425"/>
      <c r="L656" s="425"/>
      <c r="M656" s="425"/>
      <c r="N656" s="425"/>
    </row>
    <row r="657" spans="1:14">
      <c r="A657" s="425"/>
      <c r="B657" s="425"/>
      <c r="C657" s="425"/>
      <c r="D657" s="425"/>
      <c r="E657" s="425"/>
      <c r="F657" s="425"/>
      <c r="G657" s="425"/>
      <c r="H657" s="425"/>
      <c r="I657" s="425"/>
      <c r="J657" s="425"/>
      <c r="K657" s="425"/>
      <c r="L657" s="425"/>
      <c r="M657" s="425"/>
      <c r="N657" s="425"/>
    </row>
    <row r="658" spans="1:14">
      <c r="A658" s="425"/>
      <c r="B658" s="425"/>
      <c r="C658" s="425"/>
      <c r="D658" s="425"/>
      <c r="E658" s="425"/>
      <c r="F658" s="425"/>
      <c r="G658" s="425"/>
      <c r="H658" s="425"/>
      <c r="I658" s="425"/>
      <c r="J658" s="425"/>
      <c r="K658" s="425"/>
      <c r="L658" s="425"/>
      <c r="M658" s="425"/>
      <c r="N658" s="425"/>
    </row>
    <row r="659" spans="1:14">
      <c r="A659" s="425"/>
      <c r="B659" s="425"/>
      <c r="C659" s="425"/>
      <c r="D659" s="425"/>
      <c r="E659" s="425"/>
      <c r="F659" s="425"/>
      <c r="G659" s="425"/>
      <c r="H659" s="425"/>
      <c r="I659" s="425"/>
      <c r="J659" s="425"/>
      <c r="K659" s="425"/>
      <c r="L659" s="425"/>
      <c r="M659" s="425"/>
      <c r="N659" s="425"/>
    </row>
    <row r="660" spans="1:14">
      <c r="A660" s="425"/>
      <c r="B660" s="425"/>
      <c r="C660" s="425"/>
      <c r="D660" s="425"/>
      <c r="E660" s="425"/>
      <c r="F660" s="425"/>
      <c r="G660" s="425"/>
      <c r="H660" s="425"/>
      <c r="I660" s="425"/>
      <c r="J660" s="425"/>
      <c r="K660" s="425"/>
      <c r="L660" s="425"/>
      <c r="M660" s="425"/>
      <c r="N660" s="425"/>
    </row>
    <row r="661" spans="1:14">
      <c r="A661" s="425"/>
      <c r="B661" s="425"/>
      <c r="C661" s="425"/>
      <c r="D661" s="425"/>
      <c r="E661" s="425"/>
      <c r="F661" s="425"/>
      <c r="G661" s="425"/>
      <c r="H661" s="425"/>
      <c r="I661" s="425"/>
      <c r="J661" s="425"/>
      <c r="K661" s="425"/>
      <c r="L661" s="425"/>
      <c r="M661" s="425"/>
      <c r="N661" s="425"/>
    </row>
    <row r="662" spans="1:14">
      <c r="A662" s="425"/>
      <c r="B662" s="425"/>
      <c r="C662" s="425"/>
      <c r="D662" s="425"/>
      <c r="E662" s="425"/>
      <c r="F662" s="425"/>
      <c r="G662" s="425"/>
      <c r="H662" s="425"/>
      <c r="I662" s="425"/>
      <c r="J662" s="425"/>
      <c r="K662" s="425"/>
      <c r="L662" s="425"/>
      <c r="M662" s="425"/>
      <c r="N662" s="425"/>
    </row>
    <row r="663" spans="1:14">
      <c r="A663" s="425"/>
      <c r="B663" s="425"/>
      <c r="C663" s="425"/>
      <c r="D663" s="425"/>
      <c r="E663" s="425"/>
      <c r="F663" s="425"/>
      <c r="G663" s="425"/>
      <c r="H663" s="425"/>
      <c r="I663" s="425"/>
      <c r="J663" s="425"/>
      <c r="K663" s="425"/>
      <c r="L663" s="425"/>
      <c r="M663" s="425"/>
      <c r="N663" s="425"/>
    </row>
    <row r="664" spans="1:14">
      <c r="A664" s="425"/>
      <c r="B664" s="425"/>
      <c r="C664" s="425"/>
      <c r="D664" s="425"/>
      <c r="E664" s="425"/>
      <c r="F664" s="425"/>
      <c r="G664" s="425"/>
      <c r="H664" s="425"/>
      <c r="I664" s="425"/>
      <c r="J664" s="425"/>
      <c r="K664" s="425"/>
      <c r="L664" s="425"/>
      <c r="M664" s="425"/>
      <c r="N664" s="425"/>
    </row>
    <row r="665" spans="1:14">
      <c r="A665" s="425"/>
      <c r="B665" s="425"/>
      <c r="C665" s="425"/>
      <c r="D665" s="425"/>
      <c r="E665" s="425"/>
      <c r="F665" s="425"/>
      <c r="G665" s="425"/>
      <c r="H665" s="425"/>
      <c r="I665" s="425"/>
      <c r="J665" s="425"/>
      <c r="K665" s="425"/>
      <c r="L665" s="425"/>
      <c r="M665" s="425"/>
      <c r="N665" s="425"/>
    </row>
    <row r="666" spans="1:14">
      <c r="A666" s="425"/>
      <c r="B666" s="425"/>
      <c r="C666" s="425"/>
      <c r="D666" s="425"/>
      <c r="E666" s="425"/>
      <c r="F666" s="425"/>
      <c r="G666" s="425"/>
      <c r="H666" s="425"/>
      <c r="I666" s="425"/>
      <c r="J666" s="425"/>
      <c r="K666" s="425"/>
      <c r="L666" s="425"/>
      <c r="M666" s="425"/>
      <c r="N666" s="425"/>
    </row>
    <row r="667" spans="1:14">
      <c r="A667" s="425"/>
      <c r="B667" s="425"/>
      <c r="C667" s="425"/>
      <c r="D667" s="425"/>
      <c r="E667" s="425"/>
      <c r="F667" s="425"/>
      <c r="G667" s="425"/>
      <c r="H667" s="425"/>
      <c r="I667" s="425"/>
      <c r="J667" s="425"/>
      <c r="K667" s="425"/>
      <c r="L667" s="425"/>
      <c r="M667" s="425"/>
      <c r="N667" s="425"/>
    </row>
    <row r="668" spans="1:14">
      <c r="A668" s="425"/>
      <c r="B668" s="425"/>
      <c r="C668" s="425"/>
      <c r="D668" s="425"/>
      <c r="E668" s="425"/>
      <c r="F668" s="425"/>
      <c r="G668" s="425"/>
      <c r="H668" s="425"/>
      <c r="I668" s="425"/>
      <c r="J668" s="425"/>
      <c r="K668" s="425"/>
      <c r="L668" s="425"/>
      <c r="M668" s="425"/>
      <c r="N668" s="425"/>
    </row>
    <row r="669" spans="1:14">
      <c r="A669" s="425"/>
      <c r="B669" s="425"/>
      <c r="C669" s="425"/>
      <c r="D669" s="425"/>
      <c r="E669" s="425"/>
      <c r="F669" s="425"/>
      <c r="G669" s="425"/>
      <c r="H669" s="425"/>
      <c r="I669" s="425"/>
      <c r="J669" s="425"/>
      <c r="K669" s="425"/>
      <c r="L669" s="425"/>
      <c r="M669" s="425"/>
      <c r="N669" s="425"/>
    </row>
    <row r="670" spans="1:14">
      <c r="A670" s="425"/>
      <c r="B670" s="425"/>
      <c r="C670" s="425"/>
      <c r="D670" s="425"/>
      <c r="E670" s="425"/>
      <c r="F670" s="425"/>
      <c r="G670" s="425"/>
      <c r="H670" s="425"/>
      <c r="I670" s="425"/>
      <c r="J670" s="425"/>
      <c r="K670" s="425"/>
      <c r="L670" s="425"/>
      <c r="M670" s="425"/>
      <c r="N670" s="425"/>
    </row>
    <row r="671" spans="1:14">
      <c r="A671" s="425"/>
      <c r="B671" s="425"/>
      <c r="C671" s="425"/>
      <c r="D671" s="425"/>
      <c r="E671" s="425"/>
      <c r="F671" s="425"/>
      <c r="G671" s="425"/>
      <c r="H671" s="425"/>
      <c r="I671" s="425"/>
      <c r="J671" s="425"/>
      <c r="K671" s="425"/>
      <c r="L671" s="425"/>
      <c r="M671" s="425"/>
      <c r="N671" s="425"/>
    </row>
    <row r="672" spans="1:14">
      <c r="A672" s="425"/>
      <c r="B672" s="425"/>
      <c r="C672" s="425"/>
      <c r="D672" s="425"/>
      <c r="E672" s="425"/>
      <c r="F672" s="425"/>
      <c r="G672" s="425"/>
      <c r="H672" s="425"/>
      <c r="I672" s="425"/>
      <c r="J672" s="425"/>
      <c r="K672" s="425"/>
      <c r="L672" s="425"/>
      <c r="M672" s="425"/>
      <c r="N672" s="425"/>
    </row>
    <row r="673" spans="1:14">
      <c r="A673" s="425"/>
      <c r="B673" s="425"/>
      <c r="C673" s="425"/>
      <c r="D673" s="425"/>
      <c r="E673" s="425"/>
      <c r="F673" s="425"/>
      <c r="G673" s="425"/>
      <c r="H673" s="425"/>
      <c r="I673" s="425"/>
      <c r="J673" s="425"/>
      <c r="K673" s="425"/>
      <c r="L673" s="425"/>
      <c r="M673" s="425"/>
      <c r="N673" s="425"/>
    </row>
    <row r="674" spans="1:14">
      <c r="A674" s="425"/>
      <c r="B674" s="425"/>
      <c r="C674" s="425"/>
      <c r="D674" s="425"/>
      <c r="E674" s="425"/>
      <c r="F674" s="425"/>
      <c r="G674" s="425"/>
      <c r="H674" s="425"/>
      <c r="I674" s="425"/>
      <c r="J674" s="425"/>
      <c r="K674" s="425"/>
      <c r="L674" s="425"/>
      <c r="M674" s="425"/>
      <c r="N674" s="425"/>
    </row>
    <row r="675" spans="1:14">
      <c r="A675" s="425"/>
      <c r="B675" s="425"/>
      <c r="C675" s="425"/>
      <c r="D675" s="425"/>
      <c r="E675" s="425"/>
      <c r="F675" s="425"/>
      <c r="G675" s="425"/>
      <c r="H675" s="425"/>
      <c r="I675" s="425"/>
      <c r="J675" s="425"/>
      <c r="K675" s="425"/>
      <c r="L675" s="425"/>
      <c r="M675" s="425"/>
      <c r="N675" s="425"/>
    </row>
    <row r="676" spans="1:14">
      <c r="A676" s="425"/>
      <c r="B676" s="425"/>
      <c r="C676" s="425"/>
      <c r="D676" s="425"/>
      <c r="E676" s="425"/>
      <c r="F676" s="425"/>
      <c r="G676" s="425"/>
      <c r="H676" s="425"/>
      <c r="I676" s="425"/>
      <c r="J676" s="425"/>
      <c r="K676" s="425"/>
      <c r="L676" s="425"/>
      <c r="M676" s="425"/>
      <c r="N676" s="425"/>
    </row>
    <row r="677" spans="1:14">
      <c r="A677" s="425"/>
      <c r="B677" s="425"/>
      <c r="C677" s="425"/>
      <c r="D677" s="425"/>
      <c r="E677" s="425"/>
      <c r="F677" s="425"/>
      <c r="G677" s="425"/>
      <c r="H677" s="425"/>
      <c r="I677" s="425"/>
      <c r="J677" s="425"/>
      <c r="K677" s="425"/>
      <c r="L677" s="425"/>
      <c r="M677" s="425"/>
      <c r="N677" s="425"/>
    </row>
    <row r="678" spans="1:14">
      <c r="A678" s="425"/>
      <c r="B678" s="425"/>
      <c r="C678" s="425"/>
      <c r="D678" s="425"/>
      <c r="E678" s="425"/>
      <c r="F678" s="425"/>
      <c r="G678" s="425"/>
      <c r="H678" s="425"/>
      <c r="I678" s="425"/>
      <c r="J678" s="425"/>
      <c r="K678" s="425"/>
      <c r="L678" s="425"/>
      <c r="M678" s="425"/>
      <c r="N678" s="425"/>
    </row>
    <row r="679" spans="1:14">
      <c r="A679" s="425"/>
      <c r="B679" s="425"/>
      <c r="C679" s="425"/>
      <c r="D679" s="425"/>
      <c r="E679" s="425"/>
      <c r="F679" s="425"/>
      <c r="G679" s="425"/>
      <c r="H679" s="425"/>
      <c r="I679" s="425"/>
      <c r="J679" s="425"/>
      <c r="K679" s="425"/>
      <c r="L679" s="425"/>
      <c r="M679" s="425"/>
      <c r="N679" s="425"/>
    </row>
    <row r="680" spans="1:14">
      <c r="A680" s="425"/>
      <c r="B680" s="425"/>
      <c r="C680" s="425"/>
      <c r="D680" s="425"/>
      <c r="E680" s="425"/>
      <c r="F680" s="425"/>
      <c r="G680" s="425"/>
      <c r="H680" s="425"/>
      <c r="I680" s="425"/>
      <c r="J680" s="425"/>
      <c r="K680" s="425"/>
      <c r="L680" s="425"/>
      <c r="M680" s="425"/>
      <c r="N680" s="425"/>
    </row>
    <row r="681" spans="1:14">
      <c r="A681" s="425"/>
      <c r="B681" s="425"/>
      <c r="C681" s="425"/>
      <c r="D681" s="425"/>
      <c r="E681" s="425"/>
      <c r="F681" s="425"/>
      <c r="G681" s="425"/>
      <c r="H681" s="425"/>
      <c r="I681" s="425"/>
      <c r="J681" s="425"/>
      <c r="K681" s="425"/>
      <c r="L681" s="425"/>
      <c r="M681" s="425"/>
      <c r="N681" s="425"/>
    </row>
    <row r="682" spans="1:14">
      <c r="A682" s="425"/>
      <c r="B682" s="425"/>
      <c r="C682" s="425"/>
      <c r="D682" s="425"/>
      <c r="E682" s="425"/>
      <c r="F682" s="425"/>
      <c r="G682" s="425"/>
      <c r="H682" s="425"/>
      <c r="I682" s="425"/>
      <c r="J682" s="425"/>
      <c r="K682" s="425"/>
      <c r="L682" s="425"/>
      <c r="M682" s="425"/>
      <c r="N682" s="425"/>
    </row>
    <row r="683" spans="1:14">
      <c r="A683" s="425"/>
      <c r="B683" s="425"/>
      <c r="C683" s="425"/>
      <c r="D683" s="425"/>
      <c r="E683" s="425"/>
      <c r="F683" s="425"/>
      <c r="G683" s="425"/>
      <c r="H683" s="425"/>
      <c r="I683" s="425"/>
      <c r="J683" s="425"/>
      <c r="K683" s="425"/>
      <c r="L683" s="425"/>
      <c r="M683" s="425"/>
      <c r="N683" s="425"/>
    </row>
    <row r="684" spans="1:14">
      <c r="A684" s="425"/>
      <c r="B684" s="425"/>
      <c r="C684" s="425"/>
      <c r="D684" s="425"/>
      <c r="E684" s="425"/>
      <c r="F684" s="425"/>
      <c r="G684" s="425"/>
      <c r="H684" s="425"/>
      <c r="I684" s="425"/>
      <c r="J684" s="425"/>
      <c r="K684" s="425"/>
      <c r="L684" s="425"/>
      <c r="M684" s="425"/>
      <c r="N684" s="425"/>
    </row>
    <row r="685" spans="1:14">
      <c r="A685" s="425"/>
      <c r="B685" s="425"/>
      <c r="C685" s="425"/>
      <c r="D685" s="425"/>
      <c r="E685" s="425"/>
      <c r="F685" s="425"/>
      <c r="G685" s="425"/>
      <c r="H685" s="425"/>
      <c r="I685" s="425"/>
      <c r="J685" s="425"/>
      <c r="K685" s="425"/>
      <c r="L685" s="425"/>
      <c r="M685" s="425"/>
      <c r="N685" s="425"/>
    </row>
    <row r="686" spans="1:14">
      <c r="A686" s="425"/>
      <c r="B686" s="425"/>
      <c r="C686" s="425"/>
      <c r="D686" s="425"/>
      <c r="E686" s="425"/>
      <c r="F686" s="425"/>
      <c r="G686" s="425"/>
      <c r="H686" s="425"/>
      <c r="I686" s="425"/>
      <c r="J686" s="425"/>
      <c r="K686" s="425"/>
      <c r="L686" s="425"/>
      <c r="M686" s="425"/>
      <c r="N686" s="425"/>
    </row>
    <row r="687" spans="1:14">
      <c r="A687" s="425"/>
      <c r="B687" s="425"/>
      <c r="C687" s="425"/>
      <c r="D687" s="425"/>
      <c r="E687" s="425"/>
      <c r="F687" s="425"/>
      <c r="G687" s="425"/>
      <c r="H687" s="425"/>
      <c r="I687" s="425"/>
      <c r="J687" s="425"/>
      <c r="K687" s="425"/>
      <c r="L687" s="425"/>
      <c r="M687" s="425"/>
      <c r="N687" s="425"/>
    </row>
    <row r="688" spans="1:14">
      <c r="A688" s="425"/>
      <c r="B688" s="425"/>
      <c r="C688" s="425"/>
      <c r="D688" s="425"/>
      <c r="E688" s="425"/>
      <c r="F688" s="425"/>
      <c r="G688" s="425"/>
      <c r="H688" s="425"/>
      <c r="I688" s="425"/>
      <c r="J688" s="425"/>
      <c r="K688" s="425"/>
      <c r="L688" s="425"/>
      <c r="M688" s="425"/>
      <c r="N688" s="425"/>
    </row>
    <row r="689" spans="1:14">
      <c r="A689" s="425"/>
      <c r="B689" s="425"/>
      <c r="C689" s="425"/>
      <c r="D689" s="425"/>
      <c r="E689" s="425"/>
      <c r="F689" s="425"/>
      <c r="G689" s="425"/>
      <c r="H689" s="425"/>
      <c r="I689" s="425"/>
      <c r="J689" s="425"/>
      <c r="K689" s="425"/>
      <c r="L689" s="425"/>
      <c r="M689" s="425"/>
      <c r="N689" s="425"/>
    </row>
    <row r="690" spans="1:14">
      <c r="A690" s="425"/>
      <c r="B690" s="425"/>
      <c r="C690" s="425"/>
      <c r="D690" s="425"/>
      <c r="E690" s="425"/>
      <c r="F690" s="425"/>
      <c r="G690" s="425"/>
      <c r="H690" s="425"/>
      <c r="I690" s="425"/>
      <c r="J690" s="425"/>
      <c r="K690" s="425"/>
      <c r="L690" s="425"/>
      <c r="M690" s="425"/>
      <c r="N690" s="425"/>
    </row>
    <row r="691" spans="1:14">
      <c r="A691" s="425"/>
      <c r="B691" s="425"/>
      <c r="C691" s="425"/>
      <c r="D691" s="425"/>
      <c r="E691" s="425"/>
      <c r="F691" s="425"/>
      <c r="G691" s="425"/>
      <c r="H691" s="425"/>
      <c r="I691" s="425"/>
      <c r="J691" s="425"/>
      <c r="K691" s="425"/>
      <c r="L691" s="425"/>
      <c r="M691" s="425"/>
      <c r="N691" s="425"/>
    </row>
    <row r="692" spans="1:14">
      <c r="A692" s="425"/>
      <c r="B692" s="425"/>
      <c r="C692" s="425"/>
      <c r="D692" s="425"/>
      <c r="E692" s="425"/>
      <c r="F692" s="425"/>
      <c r="G692" s="425"/>
      <c r="H692" s="425"/>
      <c r="I692" s="425"/>
      <c r="J692" s="425"/>
      <c r="K692" s="425"/>
      <c r="L692" s="425"/>
      <c r="M692" s="425"/>
      <c r="N692" s="425"/>
    </row>
    <row r="693" spans="1:14">
      <c r="A693" s="425"/>
      <c r="B693" s="425"/>
      <c r="C693" s="425"/>
      <c r="D693" s="425"/>
      <c r="E693" s="425"/>
      <c r="F693" s="425"/>
      <c r="G693" s="425"/>
      <c r="H693" s="425"/>
      <c r="I693" s="425"/>
      <c r="J693" s="425"/>
      <c r="K693" s="425"/>
      <c r="L693" s="425"/>
      <c r="M693" s="425"/>
      <c r="N693" s="425"/>
    </row>
    <row r="694" spans="1:14">
      <c r="A694" s="425"/>
      <c r="B694" s="425"/>
      <c r="C694" s="425"/>
      <c r="D694" s="425"/>
      <c r="E694" s="425"/>
      <c r="F694" s="425"/>
      <c r="G694" s="425"/>
      <c r="H694" s="425"/>
      <c r="I694" s="425"/>
      <c r="J694" s="425"/>
      <c r="K694" s="425"/>
      <c r="L694" s="425"/>
      <c r="M694" s="425"/>
      <c r="N694" s="425"/>
    </row>
    <row r="695" spans="1:14">
      <c r="A695" s="425"/>
      <c r="B695" s="425"/>
      <c r="C695" s="425"/>
      <c r="D695" s="425"/>
      <c r="E695" s="425"/>
      <c r="F695" s="425"/>
      <c r="G695" s="425"/>
      <c r="H695" s="425"/>
      <c r="I695" s="425"/>
      <c r="J695" s="425"/>
      <c r="K695" s="425"/>
      <c r="L695" s="425"/>
      <c r="M695" s="425"/>
      <c r="N695" s="425"/>
    </row>
    <row r="696" spans="1:14">
      <c r="A696" s="425"/>
      <c r="B696" s="425"/>
      <c r="C696" s="425"/>
      <c r="D696" s="425"/>
      <c r="E696" s="425"/>
      <c r="F696" s="425"/>
      <c r="G696" s="425"/>
      <c r="H696" s="425"/>
      <c r="I696" s="425"/>
      <c r="J696" s="425"/>
      <c r="K696" s="425"/>
      <c r="L696" s="425"/>
      <c r="M696" s="425"/>
      <c r="N696" s="425"/>
    </row>
    <row r="697" spans="1:14">
      <c r="A697" s="425"/>
      <c r="B697" s="425"/>
      <c r="C697" s="425"/>
      <c r="D697" s="425"/>
      <c r="E697" s="425"/>
      <c r="F697" s="425"/>
      <c r="G697" s="425"/>
      <c r="H697" s="425"/>
      <c r="I697" s="425"/>
      <c r="J697" s="425"/>
      <c r="K697" s="425"/>
      <c r="L697" s="425"/>
      <c r="M697" s="425"/>
      <c r="N697" s="425"/>
    </row>
    <row r="698" spans="1:14">
      <c r="A698" s="425"/>
      <c r="B698" s="425"/>
      <c r="C698" s="425"/>
      <c r="D698" s="425"/>
      <c r="E698" s="425"/>
      <c r="F698" s="425"/>
      <c r="G698" s="425"/>
      <c r="H698" s="425"/>
      <c r="I698" s="425"/>
      <c r="J698" s="425"/>
      <c r="K698" s="425"/>
      <c r="L698" s="425"/>
      <c r="M698" s="425"/>
      <c r="N698" s="425"/>
    </row>
    <row r="699" spans="1:14">
      <c r="A699" s="425"/>
      <c r="B699" s="425"/>
      <c r="C699" s="425"/>
      <c r="D699" s="425"/>
      <c r="E699" s="425"/>
      <c r="F699" s="425"/>
      <c r="G699" s="425"/>
      <c r="H699" s="425"/>
      <c r="I699" s="425"/>
      <c r="J699" s="425"/>
      <c r="K699" s="425"/>
      <c r="L699" s="425"/>
      <c r="M699" s="425"/>
      <c r="N699" s="425"/>
    </row>
    <row r="700" spans="1:14">
      <c r="A700" s="425"/>
      <c r="B700" s="425"/>
      <c r="C700" s="425"/>
      <c r="D700" s="425"/>
      <c r="E700" s="425"/>
      <c r="F700" s="425"/>
      <c r="G700" s="425"/>
      <c r="H700" s="425"/>
      <c r="I700" s="425"/>
      <c r="J700" s="425"/>
      <c r="K700" s="425"/>
      <c r="L700" s="425"/>
      <c r="M700" s="425"/>
      <c r="N700" s="425"/>
    </row>
    <row r="701" spans="1:14">
      <c r="A701" s="425"/>
      <c r="B701" s="425"/>
      <c r="C701" s="425"/>
      <c r="D701" s="425"/>
      <c r="E701" s="425"/>
      <c r="F701" s="425"/>
      <c r="G701" s="425"/>
      <c r="H701" s="425"/>
      <c r="I701" s="425"/>
      <c r="J701" s="425"/>
      <c r="K701" s="425"/>
      <c r="L701" s="425"/>
      <c r="M701" s="425"/>
      <c r="N701" s="425"/>
    </row>
    <row r="702" spans="1:14">
      <c r="A702" s="425"/>
      <c r="B702" s="425"/>
      <c r="C702" s="425"/>
      <c r="D702" s="425"/>
      <c r="E702" s="425"/>
      <c r="F702" s="425"/>
      <c r="G702" s="425"/>
      <c r="H702" s="425"/>
      <c r="I702" s="425"/>
      <c r="J702" s="425"/>
      <c r="K702" s="425"/>
      <c r="L702" s="425"/>
      <c r="M702" s="425"/>
      <c r="N702" s="425"/>
    </row>
    <row r="703" spans="1:14">
      <c r="A703" s="425"/>
      <c r="B703" s="425"/>
      <c r="C703" s="425"/>
      <c r="D703" s="425"/>
      <c r="E703" s="425"/>
      <c r="F703" s="425"/>
      <c r="G703" s="425"/>
      <c r="H703" s="425"/>
      <c r="I703" s="425"/>
      <c r="J703" s="425"/>
      <c r="K703" s="425"/>
      <c r="L703" s="425"/>
      <c r="M703" s="425"/>
      <c r="N703" s="425"/>
    </row>
    <row r="704" spans="1:14">
      <c r="A704" s="425"/>
      <c r="B704" s="425"/>
      <c r="C704" s="425"/>
      <c r="D704" s="425"/>
      <c r="E704" s="425"/>
      <c r="F704" s="425"/>
      <c r="G704" s="425"/>
      <c r="H704" s="425"/>
      <c r="I704" s="425"/>
      <c r="J704" s="425"/>
      <c r="K704" s="425"/>
      <c r="L704" s="425"/>
      <c r="M704" s="425"/>
      <c r="N704" s="425"/>
    </row>
    <row r="705" spans="1:14">
      <c r="A705" s="425"/>
      <c r="B705" s="425"/>
      <c r="C705" s="425"/>
      <c r="D705" s="425"/>
      <c r="E705" s="425"/>
      <c r="F705" s="425"/>
      <c r="G705" s="425"/>
      <c r="H705" s="425"/>
      <c r="I705" s="425"/>
      <c r="J705" s="425"/>
      <c r="K705" s="425"/>
      <c r="L705" s="425"/>
      <c r="M705" s="425"/>
      <c r="N705" s="425"/>
    </row>
    <row r="706" spans="1:14">
      <c r="A706" s="425"/>
      <c r="B706" s="425"/>
      <c r="C706" s="425"/>
      <c r="D706" s="425"/>
      <c r="E706" s="425"/>
      <c r="F706" s="425"/>
      <c r="G706" s="425"/>
      <c r="H706" s="425"/>
      <c r="I706" s="425"/>
      <c r="J706" s="425"/>
      <c r="K706" s="425"/>
      <c r="L706" s="425"/>
      <c r="M706" s="425"/>
      <c r="N706" s="425"/>
    </row>
    <row r="707" spans="1:14">
      <c r="A707" s="425"/>
      <c r="B707" s="425"/>
      <c r="C707" s="425"/>
      <c r="D707" s="425"/>
      <c r="E707" s="425"/>
      <c r="F707" s="425"/>
      <c r="G707" s="425"/>
      <c r="H707" s="425"/>
      <c r="I707" s="425"/>
      <c r="J707" s="425"/>
      <c r="K707" s="425"/>
      <c r="L707" s="425"/>
      <c r="M707" s="425"/>
      <c r="N707" s="425"/>
    </row>
    <row r="708" spans="1:14">
      <c r="A708" s="425"/>
      <c r="B708" s="425"/>
      <c r="C708" s="425"/>
      <c r="D708" s="425"/>
      <c r="E708" s="425"/>
      <c r="F708" s="425"/>
      <c r="G708" s="425"/>
      <c r="H708" s="425"/>
      <c r="I708" s="425"/>
      <c r="J708" s="425"/>
      <c r="K708" s="425"/>
      <c r="L708" s="425"/>
      <c r="M708" s="425"/>
      <c r="N708" s="425"/>
    </row>
    <row r="709" spans="1:14">
      <c r="A709" s="425"/>
      <c r="B709" s="425"/>
      <c r="C709" s="425"/>
      <c r="D709" s="425"/>
      <c r="E709" s="425"/>
      <c r="F709" s="425"/>
      <c r="G709" s="425"/>
      <c r="H709" s="425"/>
      <c r="I709" s="425"/>
      <c r="J709" s="425"/>
      <c r="K709" s="425"/>
      <c r="L709" s="425"/>
      <c r="M709" s="425"/>
      <c r="N709" s="425"/>
    </row>
    <row r="710" spans="1:14">
      <c r="A710" s="425"/>
      <c r="B710" s="425"/>
      <c r="C710" s="425"/>
      <c r="D710" s="425"/>
      <c r="E710" s="425"/>
      <c r="F710" s="425"/>
      <c r="G710" s="425"/>
      <c r="H710" s="425"/>
      <c r="I710" s="425"/>
      <c r="J710" s="425"/>
      <c r="K710" s="425"/>
      <c r="L710" s="425"/>
      <c r="M710" s="425"/>
      <c r="N710" s="425"/>
    </row>
    <row r="711" spans="1:14">
      <c r="A711" s="425"/>
      <c r="B711" s="425"/>
      <c r="C711" s="425"/>
      <c r="D711" s="425"/>
      <c r="E711" s="425"/>
      <c r="F711" s="425"/>
      <c r="G711" s="425"/>
      <c r="H711" s="425"/>
      <c r="I711" s="425"/>
      <c r="J711" s="425"/>
      <c r="K711" s="425"/>
      <c r="L711" s="425"/>
      <c r="M711" s="425"/>
      <c r="N711" s="425"/>
    </row>
    <row r="712" spans="1:14">
      <c r="A712" s="425"/>
      <c r="B712" s="425"/>
      <c r="C712" s="425"/>
      <c r="D712" s="425"/>
      <c r="E712" s="425"/>
      <c r="F712" s="425"/>
      <c r="G712" s="425"/>
      <c r="H712" s="425"/>
      <c r="I712" s="425"/>
      <c r="J712" s="425"/>
      <c r="K712" s="425"/>
      <c r="L712" s="425"/>
      <c r="M712" s="425"/>
      <c r="N712" s="425"/>
    </row>
    <row r="713" spans="1:14">
      <c r="A713" s="425"/>
      <c r="B713" s="425"/>
      <c r="C713" s="425"/>
      <c r="D713" s="425"/>
      <c r="E713" s="425"/>
      <c r="F713" s="425"/>
      <c r="G713" s="425"/>
      <c r="H713" s="425"/>
      <c r="I713" s="425"/>
      <c r="J713" s="425"/>
      <c r="K713" s="425"/>
      <c r="L713" s="425"/>
      <c r="M713" s="425"/>
      <c r="N713" s="425"/>
    </row>
    <row r="714" spans="1:14">
      <c r="A714" s="425"/>
      <c r="B714" s="425"/>
      <c r="C714" s="425"/>
      <c r="D714" s="425"/>
      <c r="E714" s="425"/>
      <c r="F714" s="425"/>
      <c r="G714" s="425"/>
      <c r="H714" s="425"/>
      <c r="I714" s="425"/>
      <c r="J714" s="425"/>
      <c r="K714" s="425"/>
      <c r="L714" s="425"/>
      <c r="M714" s="425"/>
      <c r="N714" s="425"/>
    </row>
    <row r="715" spans="1:14">
      <c r="A715" s="425"/>
      <c r="B715" s="425"/>
      <c r="C715" s="425"/>
      <c r="D715" s="425"/>
      <c r="E715" s="425"/>
      <c r="F715" s="425"/>
      <c r="G715" s="425"/>
      <c r="H715" s="425"/>
      <c r="I715" s="425"/>
      <c r="J715" s="425"/>
      <c r="K715" s="425"/>
      <c r="L715" s="425"/>
      <c r="M715" s="425"/>
      <c r="N715" s="425"/>
    </row>
    <row r="716" spans="1:14">
      <c r="A716" s="425"/>
      <c r="B716" s="425"/>
      <c r="C716" s="425"/>
      <c r="D716" s="425"/>
      <c r="E716" s="425"/>
      <c r="F716" s="425"/>
      <c r="G716" s="425"/>
      <c r="H716" s="425"/>
      <c r="I716" s="425"/>
      <c r="J716" s="425"/>
      <c r="K716" s="425"/>
      <c r="L716" s="425"/>
      <c r="M716" s="425"/>
      <c r="N716" s="425"/>
    </row>
    <row r="717" spans="1:14">
      <c r="A717" s="425"/>
      <c r="B717" s="425"/>
      <c r="C717" s="425"/>
      <c r="D717" s="425"/>
      <c r="E717" s="425"/>
      <c r="F717" s="425"/>
      <c r="G717" s="425"/>
      <c r="H717" s="425"/>
      <c r="I717" s="425"/>
      <c r="J717" s="425"/>
      <c r="K717" s="425"/>
      <c r="L717" s="425"/>
      <c r="M717" s="425"/>
      <c r="N717" s="425"/>
    </row>
    <row r="718" spans="1:14">
      <c r="A718" s="425"/>
      <c r="B718" s="425"/>
      <c r="C718" s="425"/>
      <c r="D718" s="425"/>
      <c r="E718" s="425"/>
      <c r="F718" s="425"/>
      <c r="G718" s="425"/>
      <c r="H718" s="425"/>
      <c r="I718" s="425"/>
      <c r="J718" s="425"/>
      <c r="K718" s="425"/>
      <c r="L718" s="425"/>
      <c r="M718" s="425"/>
      <c r="N718" s="425"/>
    </row>
    <row r="719" spans="1:14">
      <c r="A719" s="425"/>
      <c r="B719" s="425"/>
      <c r="C719" s="425"/>
      <c r="D719" s="425"/>
      <c r="E719" s="425"/>
      <c r="F719" s="425"/>
      <c r="G719" s="425"/>
      <c r="H719" s="425"/>
      <c r="I719" s="425"/>
      <c r="J719" s="425"/>
      <c r="K719" s="425"/>
      <c r="L719" s="425"/>
      <c r="M719" s="425"/>
      <c r="N719" s="425"/>
    </row>
    <row r="720" spans="1:14">
      <c r="A720" s="425"/>
      <c r="B720" s="425"/>
      <c r="C720" s="425"/>
      <c r="D720" s="425"/>
      <c r="E720" s="425"/>
      <c r="F720" s="425"/>
      <c r="G720" s="425"/>
      <c r="H720" s="425"/>
      <c r="I720" s="425"/>
      <c r="J720" s="425"/>
      <c r="K720" s="425"/>
      <c r="L720" s="425"/>
      <c r="M720" s="425"/>
      <c r="N720" s="425"/>
    </row>
    <row r="721" spans="1:14">
      <c r="A721" s="425"/>
      <c r="B721" s="425"/>
      <c r="C721" s="425"/>
      <c r="D721" s="425"/>
      <c r="E721" s="425"/>
      <c r="F721" s="425"/>
      <c r="G721" s="425"/>
      <c r="H721" s="425"/>
      <c r="I721" s="425"/>
      <c r="J721" s="425"/>
      <c r="K721" s="425"/>
      <c r="L721" s="425"/>
      <c r="M721" s="425"/>
      <c r="N721" s="425"/>
    </row>
    <row r="722" spans="1:14">
      <c r="A722" s="425"/>
      <c r="B722" s="425"/>
      <c r="C722" s="425"/>
      <c r="D722" s="425"/>
      <c r="E722" s="425"/>
      <c r="F722" s="425"/>
      <c r="G722" s="425"/>
      <c r="H722" s="425"/>
      <c r="I722" s="425"/>
      <c r="J722" s="425"/>
      <c r="K722" s="425"/>
      <c r="L722" s="425"/>
      <c r="M722" s="425"/>
      <c r="N722" s="425"/>
    </row>
    <row r="723" spans="1:14">
      <c r="A723" s="425"/>
      <c r="B723" s="425"/>
      <c r="C723" s="425"/>
      <c r="D723" s="425"/>
      <c r="E723" s="425"/>
      <c r="F723" s="425"/>
      <c r="G723" s="425"/>
      <c r="H723" s="425"/>
      <c r="I723" s="425"/>
      <c r="J723" s="425"/>
      <c r="K723" s="425"/>
      <c r="L723" s="425"/>
      <c r="M723" s="425"/>
      <c r="N723" s="425"/>
    </row>
    <row r="724" spans="1:14">
      <c r="A724" s="425"/>
      <c r="B724" s="425"/>
      <c r="C724" s="425"/>
      <c r="D724" s="425"/>
      <c r="E724" s="425"/>
      <c r="F724" s="425"/>
      <c r="G724" s="425"/>
      <c r="H724" s="425"/>
      <c r="I724" s="425"/>
      <c r="J724" s="425"/>
      <c r="K724" s="425"/>
      <c r="L724" s="425"/>
      <c r="M724" s="425"/>
      <c r="N724" s="425"/>
    </row>
    <row r="725" spans="1:14">
      <c r="A725" s="425"/>
      <c r="B725" s="425"/>
      <c r="C725" s="425"/>
      <c r="D725" s="425"/>
      <c r="E725" s="425"/>
      <c r="F725" s="425"/>
      <c r="G725" s="425"/>
      <c r="H725" s="425"/>
      <c r="I725" s="425"/>
      <c r="J725" s="425"/>
      <c r="K725" s="425"/>
      <c r="L725" s="425"/>
      <c r="M725" s="425"/>
      <c r="N725" s="425"/>
    </row>
    <row r="726" spans="1:14">
      <c r="A726" s="425"/>
      <c r="B726" s="425"/>
      <c r="C726" s="425"/>
      <c r="D726" s="425"/>
      <c r="E726" s="425"/>
      <c r="F726" s="425"/>
      <c r="G726" s="425"/>
      <c r="H726" s="425"/>
      <c r="I726" s="425"/>
      <c r="J726" s="425"/>
      <c r="K726" s="425"/>
      <c r="L726" s="425"/>
      <c r="M726" s="425"/>
      <c r="N726" s="425"/>
    </row>
    <row r="727" spans="1:14">
      <c r="A727" s="425"/>
      <c r="B727" s="425"/>
      <c r="C727" s="425"/>
      <c r="D727" s="425"/>
      <c r="E727" s="425"/>
      <c r="F727" s="425"/>
      <c r="G727" s="425"/>
      <c r="H727" s="425"/>
      <c r="I727" s="425"/>
      <c r="J727" s="425"/>
      <c r="K727" s="425"/>
      <c r="L727" s="425"/>
      <c r="M727" s="425"/>
      <c r="N727" s="425"/>
    </row>
    <row r="728" spans="1:14">
      <c r="A728" s="425"/>
      <c r="B728" s="425"/>
      <c r="C728" s="425"/>
      <c r="D728" s="425"/>
      <c r="E728" s="425"/>
      <c r="F728" s="425"/>
      <c r="G728" s="425"/>
      <c r="H728" s="425"/>
      <c r="I728" s="425"/>
      <c r="J728" s="425"/>
      <c r="K728" s="425"/>
      <c r="L728" s="425"/>
      <c r="M728" s="425"/>
      <c r="N728" s="425"/>
    </row>
    <row r="729" spans="1:14">
      <c r="A729" s="425"/>
      <c r="B729" s="425"/>
      <c r="C729" s="425"/>
      <c r="D729" s="425"/>
      <c r="E729" s="425"/>
      <c r="F729" s="425"/>
      <c r="G729" s="425"/>
      <c r="H729" s="425"/>
      <c r="I729" s="425"/>
      <c r="J729" s="425"/>
      <c r="K729" s="425"/>
      <c r="L729" s="425"/>
      <c r="M729" s="425"/>
      <c r="N729" s="425"/>
    </row>
    <row r="730" spans="1:14">
      <c r="A730" s="425"/>
      <c r="B730" s="425"/>
      <c r="C730" s="425"/>
      <c r="D730" s="425"/>
      <c r="E730" s="425"/>
      <c r="F730" s="425"/>
      <c r="G730" s="425"/>
      <c r="H730" s="425"/>
      <c r="I730" s="425"/>
      <c r="J730" s="425"/>
      <c r="K730" s="425"/>
      <c r="L730" s="425"/>
      <c r="M730" s="425"/>
      <c r="N730" s="425"/>
    </row>
    <row r="731" spans="1:14">
      <c r="A731" s="425"/>
      <c r="B731" s="425"/>
      <c r="C731" s="425"/>
      <c r="D731" s="425"/>
      <c r="E731" s="425"/>
      <c r="F731" s="425"/>
      <c r="G731" s="425"/>
      <c r="H731" s="425"/>
      <c r="I731" s="425"/>
      <c r="J731" s="425"/>
      <c r="K731" s="425"/>
      <c r="L731" s="425"/>
      <c r="M731" s="425"/>
      <c r="N731" s="425"/>
    </row>
    <row r="732" spans="1:14">
      <c r="A732" s="425"/>
      <c r="B732" s="425"/>
      <c r="C732" s="425"/>
      <c r="D732" s="425"/>
      <c r="E732" s="425"/>
      <c r="F732" s="425"/>
      <c r="G732" s="425"/>
      <c r="H732" s="425"/>
      <c r="I732" s="425"/>
      <c r="J732" s="425"/>
      <c r="K732" s="425"/>
      <c r="L732" s="425"/>
      <c r="M732" s="425"/>
      <c r="N732" s="425"/>
    </row>
    <row r="733" spans="1:14">
      <c r="A733" s="425"/>
      <c r="B733" s="425"/>
      <c r="C733" s="425"/>
      <c r="D733" s="425"/>
      <c r="E733" s="425"/>
      <c r="F733" s="425"/>
      <c r="G733" s="425"/>
      <c r="H733" s="425"/>
      <c r="I733" s="425"/>
      <c r="J733" s="425"/>
      <c r="K733" s="425"/>
      <c r="L733" s="425"/>
      <c r="M733" s="425"/>
      <c r="N733" s="425"/>
    </row>
    <row r="734" spans="1:14">
      <c r="A734" s="425"/>
      <c r="B734" s="425"/>
      <c r="C734" s="425"/>
      <c r="D734" s="425"/>
      <c r="E734" s="425"/>
      <c r="F734" s="425"/>
      <c r="G734" s="425"/>
      <c r="H734" s="425"/>
      <c r="I734" s="425"/>
      <c r="J734" s="425"/>
      <c r="K734" s="425"/>
      <c r="L734" s="425"/>
      <c r="M734" s="425"/>
      <c r="N734" s="425"/>
    </row>
    <row r="735" spans="1:14">
      <c r="A735" s="425"/>
      <c r="B735" s="425"/>
      <c r="C735" s="425"/>
      <c r="D735" s="425"/>
      <c r="E735" s="425"/>
      <c r="F735" s="425"/>
      <c r="G735" s="425"/>
      <c r="H735" s="425"/>
      <c r="I735" s="425"/>
      <c r="J735" s="425"/>
      <c r="K735" s="425"/>
      <c r="L735" s="425"/>
      <c r="M735" s="425"/>
      <c r="N735" s="425"/>
    </row>
    <row r="736" spans="1:14">
      <c r="A736" s="425"/>
      <c r="B736" s="425"/>
      <c r="C736" s="425"/>
      <c r="D736" s="425"/>
      <c r="E736" s="425"/>
      <c r="F736" s="425"/>
      <c r="G736" s="425"/>
      <c r="H736" s="425"/>
      <c r="I736" s="425"/>
      <c r="J736" s="425"/>
      <c r="K736" s="425"/>
      <c r="L736" s="425"/>
      <c r="M736" s="425"/>
      <c r="N736" s="425"/>
    </row>
    <row r="737" spans="1:14">
      <c r="A737" s="425"/>
      <c r="B737" s="425"/>
      <c r="C737" s="425"/>
      <c r="D737" s="425"/>
      <c r="E737" s="425"/>
      <c r="F737" s="425"/>
      <c r="G737" s="425"/>
      <c r="H737" s="425"/>
      <c r="I737" s="425"/>
      <c r="J737" s="425"/>
      <c r="K737" s="425"/>
      <c r="L737" s="425"/>
      <c r="M737" s="425"/>
      <c r="N737" s="425"/>
    </row>
    <row r="738" spans="1:14">
      <c r="A738" s="425"/>
      <c r="B738" s="425"/>
      <c r="C738" s="425"/>
      <c r="D738" s="425"/>
      <c r="E738" s="425"/>
      <c r="F738" s="425"/>
      <c r="G738" s="425"/>
      <c r="H738" s="425"/>
      <c r="I738" s="425"/>
      <c r="J738" s="425"/>
      <c r="K738" s="425"/>
      <c r="L738" s="425"/>
      <c r="M738" s="425"/>
      <c r="N738" s="425"/>
    </row>
    <row r="739" spans="1:14">
      <c r="A739" s="425"/>
      <c r="B739" s="425"/>
      <c r="C739" s="425"/>
      <c r="D739" s="425"/>
      <c r="E739" s="425"/>
      <c r="F739" s="425"/>
      <c r="G739" s="425"/>
      <c r="H739" s="425"/>
      <c r="I739" s="425"/>
      <c r="J739" s="425"/>
      <c r="K739" s="425"/>
      <c r="L739" s="425"/>
      <c r="M739" s="425"/>
      <c r="N739" s="425"/>
    </row>
    <row r="740" spans="1:14">
      <c r="A740" s="425"/>
      <c r="B740" s="425"/>
      <c r="C740" s="425"/>
      <c r="D740" s="425"/>
      <c r="E740" s="425"/>
      <c r="F740" s="425"/>
      <c r="G740" s="425"/>
      <c r="H740" s="425"/>
      <c r="I740" s="425"/>
      <c r="J740" s="425"/>
      <c r="K740" s="425"/>
      <c r="L740" s="425"/>
      <c r="M740" s="425"/>
      <c r="N740" s="425"/>
    </row>
    <row r="741" spans="1:14">
      <c r="A741" s="425"/>
      <c r="B741" s="425"/>
      <c r="C741" s="425"/>
      <c r="D741" s="425"/>
      <c r="E741" s="425"/>
      <c r="F741" s="425"/>
      <c r="G741" s="425"/>
      <c r="H741" s="425"/>
      <c r="I741" s="425"/>
      <c r="J741" s="425"/>
      <c r="K741" s="425"/>
      <c r="L741" s="425"/>
      <c r="M741" s="425"/>
      <c r="N741" s="425"/>
    </row>
    <row r="742" spans="1:14">
      <c r="A742" s="425"/>
      <c r="B742" s="425"/>
      <c r="C742" s="425"/>
      <c r="D742" s="425"/>
      <c r="E742" s="425"/>
      <c r="F742" s="425"/>
      <c r="G742" s="425"/>
      <c r="H742" s="425"/>
      <c r="I742" s="425"/>
      <c r="J742" s="425"/>
      <c r="K742" s="425"/>
      <c r="L742" s="425"/>
      <c r="M742" s="425"/>
      <c r="N742" s="425"/>
    </row>
    <row r="743" spans="1:14">
      <c r="A743" s="425"/>
      <c r="B743" s="425"/>
      <c r="C743" s="425"/>
      <c r="D743" s="425"/>
      <c r="E743" s="425"/>
      <c r="F743" s="425"/>
      <c r="G743" s="425"/>
      <c r="H743" s="425"/>
      <c r="I743" s="425"/>
      <c r="J743" s="425"/>
      <c r="K743" s="425"/>
      <c r="L743" s="425"/>
      <c r="M743" s="425"/>
      <c r="N743" s="425"/>
    </row>
    <row r="744" spans="1:14">
      <c r="A744" s="425"/>
      <c r="B744" s="425"/>
      <c r="C744" s="425"/>
      <c r="D744" s="425"/>
      <c r="E744" s="425"/>
      <c r="F744" s="425"/>
      <c r="G744" s="425"/>
      <c r="H744" s="425"/>
      <c r="I744" s="425"/>
      <c r="J744" s="425"/>
      <c r="K744" s="425"/>
      <c r="L744" s="425"/>
      <c r="M744" s="425"/>
      <c r="N744" s="425"/>
    </row>
    <row r="745" spans="1:14">
      <c r="A745" s="425"/>
      <c r="B745" s="425"/>
      <c r="C745" s="425"/>
      <c r="D745" s="425"/>
      <c r="E745" s="425"/>
      <c r="F745" s="425"/>
      <c r="G745" s="425"/>
      <c r="H745" s="425"/>
      <c r="I745" s="425"/>
      <c r="J745" s="425"/>
      <c r="K745" s="425"/>
      <c r="L745" s="425"/>
      <c r="M745" s="425"/>
      <c r="N745" s="425"/>
    </row>
    <row r="746" spans="1:14">
      <c r="A746" s="425"/>
      <c r="B746" s="425"/>
      <c r="C746" s="425"/>
      <c r="D746" s="425"/>
      <c r="E746" s="425"/>
      <c r="F746" s="425"/>
      <c r="G746" s="425"/>
      <c r="H746" s="425"/>
      <c r="I746" s="425"/>
      <c r="J746" s="425"/>
      <c r="K746" s="425"/>
      <c r="L746" s="425"/>
      <c r="M746" s="425"/>
      <c r="N746" s="425"/>
    </row>
    <row r="747" spans="1:14">
      <c r="A747" s="425"/>
      <c r="B747" s="425"/>
      <c r="C747" s="425"/>
      <c r="D747" s="425"/>
      <c r="E747" s="425"/>
      <c r="F747" s="425"/>
      <c r="G747" s="425"/>
      <c r="H747" s="425"/>
      <c r="I747" s="425"/>
      <c r="J747" s="425"/>
      <c r="K747" s="425"/>
      <c r="L747" s="425"/>
      <c r="M747" s="425"/>
      <c r="N747" s="425"/>
    </row>
    <row r="748" spans="1:14">
      <c r="A748" s="425"/>
      <c r="B748" s="425"/>
      <c r="C748" s="425"/>
      <c r="D748" s="425"/>
      <c r="E748" s="425"/>
      <c r="F748" s="425"/>
      <c r="G748" s="425"/>
      <c r="H748" s="425"/>
      <c r="I748" s="425"/>
      <c r="J748" s="425"/>
      <c r="K748" s="425"/>
      <c r="L748" s="425"/>
      <c r="M748" s="425"/>
      <c r="N748" s="425"/>
    </row>
    <row r="749" spans="1:14">
      <c r="A749" s="425"/>
      <c r="B749" s="425"/>
      <c r="C749" s="425"/>
      <c r="D749" s="425"/>
      <c r="E749" s="425"/>
      <c r="F749" s="425"/>
      <c r="G749" s="425"/>
      <c r="H749" s="425"/>
      <c r="I749" s="425"/>
      <c r="J749" s="425"/>
      <c r="K749" s="425"/>
      <c r="L749" s="425"/>
      <c r="M749" s="425"/>
      <c r="N749" s="425"/>
    </row>
    <row r="750" spans="1:14">
      <c r="A750" s="425"/>
      <c r="B750" s="425"/>
      <c r="C750" s="425"/>
      <c r="D750" s="425"/>
      <c r="E750" s="425"/>
      <c r="F750" s="425"/>
      <c r="G750" s="425"/>
      <c r="H750" s="425"/>
      <c r="I750" s="425"/>
      <c r="J750" s="425"/>
      <c r="K750" s="425"/>
      <c r="L750" s="425"/>
      <c r="M750" s="425"/>
      <c r="N750" s="425"/>
    </row>
    <row r="751" spans="1:14">
      <c r="A751" s="425"/>
      <c r="B751" s="425"/>
      <c r="C751" s="425"/>
      <c r="D751" s="425"/>
      <c r="E751" s="425"/>
      <c r="F751" s="425"/>
      <c r="G751" s="425"/>
      <c r="H751" s="425"/>
      <c r="I751" s="425"/>
      <c r="J751" s="425"/>
      <c r="K751" s="425"/>
      <c r="L751" s="425"/>
      <c r="M751" s="425"/>
      <c r="N751" s="425"/>
    </row>
    <row r="752" spans="1:14">
      <c r="A752" s="425"/>
      <c r="B752" s="425"/>
      <c r="C752" s="425"/>
      <c r="D752" s="425"/>
      <c r="E752" s="425"/>
      <c r="F752" s="425"/>
      <c r="G752" s="425"/>
      <c r="H752" s="425"/>
      <c r="I752" s="425"/>
      <c r="J752" s="425"/>
      <c r="K752" s="425"/>
      <c r="L752" s="425"/>
      <c r="M752" s="425"/>
      <c r="N752" s="425"/>
    </row>
    <row r="753" spans="1:14">
      <c r="A753" s="425"/>
      <c r="B753" s="425"/>
      <c r="C753" s="425"/>
      <c r="D753" s="425"/>
      <c r="E753" s="425"/>
      <c r="F753" s="425"/>
      <c r="G753" s="425"/>
      <c r="H753" s="425"/>
      <c r="I753" s="425"/>
      <c r="J753" s="425"/>
      <c r="K753" s="425"/>
      <c r="L753" s="425"/>
      <c r="M753" s="425"/>
      <c r="N753" s="425"/>
    </row>
    <row r="754" spans="1:14">
      <c r="A754" s="425"/>
      <c r="B754" s="425"/>
      <c r="C754" s="425"/>
      <c r="D754" s="425"/>
      <c r="E754" s="425"/>
      <c r="F754" s="425"/>
      <c r="G754" s="425"/>
      <c r="H754" s="425"/>
      <c r="I754" s="425"/>
      <c r="J754" s="425"/>
      <c r="K754" s="425"/>
      <c r="L754" s="425"/>
      <c r="M754" s="425"/>
      <c r="N754" s="425"/>
    </row>
    <row r="755" spans="1:14">
      <c r="A755" s="425"/>
      <c r="B755" s="425"/>
      <c r="C755" s="425"/>
      <c r="D755" s="425"/>
      <c r="E755" s="425"/>
      <c r="F755" s="425"/>
      <c r="G755" s="425"/>
      <c r="H755" s="425"/>
      <c r="I755" s="425"/>
      <c r="J755" s="425"/>
      <c r="K755" s="425"/>
      <c r="L755" s="425"/>
      <c r="M755" s="425"/>
      <c r="N755" s="425"/>
    </row>
    <row r="756" spans="1:14">
      <c r="A756" s="425"/>
      <c r="B756" s="425"/>
      <c r="C756" s="425"/>
      <c r="D756" s="425"/>
      <c r="E756" s="425"/>
      <c r="F756" s="425"/>
      <c r="G756" s="425"/>
      <c r="H756" s="425"/>
      <c r="I756" s="425"/>
      <c r="J756" s="425"/>
      <c r="K756" s="425"/>
      <c r="L756" s="425"/>
      <c r="M756" s="425"/>
      <c r="N756" s="425"/>
    </row>
    <row r="757" spans="1:14">
      <c r="A757" s="425"/>
      <c r="B757" s="425"/>
      <c r="C757" s="425"/>
      <c r="D757" s="425"/>
      <c r="E757" s="425"/>
      <c r="F757" s="425"/>
      <c r="G757" s="425"/>
      <c r="H757" s="425"/>
      <c r="I757" s="425"/>
      <c r="J757" s="425"/>
      <c r="K757" s="425"/>
      <c r="L757" s="425"/>
      <c r="M757" s="425"/>
      <c r="N757" s="425"/>
    </row>
    <row r="758" spans="1:14">
      <c r="A758" s="425"/>
      <c r="B758" s="425"/>
      <c r="C758" s="425"/>
      <c r="D758" s="425"/>
      <c r="E758" s="425"/>
      <c r="F758" s="425"/>
      <c r="G758" s="425"/>
      <c r="H758" s="425"/>
      <c r="I758" s="425"/>
      <c r="J758" s="425"/>
      <c r="K758" s="425"/>
      <c r="L758" s="425"/>
      <c r="M758" s="425"/>
      <c r="N758" s="425"/>
    </row>
    <row r="759" spans="1:14">
      <c r="A759" s="425"/>
      <c r="B759" s="425"/>
      <c r="C759" s="425"/>
      <c r="D759" s="425"/>
      <c r="E759" s="425"/>
      <c r="F759" s="425"/>
      <c r="G759" s="425"/>
      <c r="H759" s="425"/>
      <c r="I759" s="425"/>
      <c r="J759" s="425"/>
      <c r="K759" s="425"/>
      <c r="L759" s="425"/>
      <c r="M759" s="425"/>
      <c r="N759" s="425"/>
    </row>
    <row r="760" spans="1:14">
      <c r="A760" s="425"/>
      <c r="B760" s="425"/>
      <c r="C760" s="425"/>
      <c r="D760" s="425"/>
      <c r="E760" s="425"/>
      <c r="F760" s="425"/>
      <c r="G760" s="425"/>
      <c r="H760" s="425"/>
      <c r="I760" s="425"/>
      <c r="J760" s="425"/>
      <c r="K760" s="425"/>
      <c r="L760" s="425"/>
      <c r="M760" s="425"/>
      <c r="N760" s="425"/>
    </row>
    <row r="761" spans="1:14">
      <c r="A761" s="425"/>
      <c r="B761" s="425"/>
      <c r="C761" s="425"/>
      <c r="D761" s="425"/>
      <c r="E761" s="425"/>
      <c r="F761" s="425"/>
      <c r="G761" s="425"/>
      <c r="H761" s="425"/>
      <c r="I761" s="425"/>
      <c r="J761" s="425"/>
      <c r="K761" s="425"/>
      <c r="L761" s="425"/>
      <c r="M761" s="425"/>
      <c r="N761" s="425"/>
    </row>
    <row r="762" spans="1:14">
      <c r="A762" s="425"/>
      <c r="B762" s="425"/>
      <c r="C762" s="425"/>
      <c r="D762" s="425"/>
      <c r="E762" s="425"/>
      <c r="F762" s="425"/>
      <c r="G762" s="425"/>
      <c r="H762" s="425"/>
      <c r="I762" s="425"/>
      <c r="J762" s="425"/>
      <c r="K762" s="425"/>
      <c r="L762" s="425"/>
      <c r="M762" s="425"/>
      <c r="N762" s="425"/>
    </row>
    <row r="763" spans="1:14">
      <c r="A763" s="425"/>
      <c r="B763" s="425"/>
      <c r="C763" s="425"/>
      <c r="D763" s="425"/>
      <c r="E763" s="425"/>
      <c r="F763" s="425"/>
      <c r="G763" s="425"/>
      <c r="H763" s="425"/>
      <c r="I763" s="425"/>
      <c r="J763" s="425"/>
      <c r="K763" s="425"/>
      <c r="L763" s="425"/>
      <c r="M763" s="425"/>
      <c r="N763" s="425"/>
    </row>
    <row r="764" spans="1:14">
      <c r="A764" s="425"/>
      <c r="B764" s="425"/>
      <c r="C764" s="425"/>
      <c r="D764" s="425"/>
      <c r="E764" s="425"/>
      <c r="F764" s="425"/>
      <c r="G764" s="425"/>
      <c r="H764" s="425"/>
      <c r="I764" s="425"/>
      <c r="J764" s="425"/>
      <c r="K764" s="425"/>
      <c r="L764" s="425"/>
      <c r="M764" s="425"/>
      <c r="N764" s="425"/>
    </row>
    <row r="765" spans="1:14">
      <c r="A765" s="425"/>
      <c r="B765" s="425"/>
      <c r="C765" s="425"/>
      <c r="D765" s="425"/>
      <c r="E765" s="425"/>
      <c r="F765" s="425"/>
      <c r="G765" s="425"/>
      <c r="H765" s="425"/>
      <c r="I765" s="425"/>
      <c r="J765" s="425"/>
      <c r="K765" s="425"/>
      <c r="L765" s="425"/>
      <c r="M765" s="425"/>
      <c r="N765" s="425"/>
    </row>
    <row r="766" spans="1:14">
      <c r="A766" s="425"/>
      <c r="B766" s="425"/>
      <c r="C766" s="425"/>
      <c r="D766" s="425"/>
      <c r="E766" s="425"/>
      <c r="F766" s="425"/>
      <c r="G766" s="425"/>
      <c r="H766" s="425"/>
      <c r="I766" s="425"/>
      <c r="J766" s="425"/>
      <c r="K766" s="425"/>
      <c r="L766" s="425"/>
      <c r="M766" s="425"/>
      <c r="N766" s="425"/>
    </row>
    <row r="767" spans="1:14">
      <c r="A767" s="425"/>
      <c r="B767" s="425"/>
      <c r="C767" s="425"/>
      <c r="D767" s="425"/>
      <c r="E767" s="425"/>
      <c r="F767" s="425"/>
      <c r="G767" s="425"/>
      <c r="H767" s="425"/>
      <c r="I767" s="425"/>
      <c r="J767" s="425"/>
      <c r="K767" s="425"/>
      <c r="L767" s="425"/>
      <c r="M767" s="425"/>
      <c r="N767" s="425"/>
    </row>
    <row r="768" spans="1:14">
      <c r="A768" s="425"/>
      <c r="B768" s="425"/>
      <c r="C768" s="425"/>
      <c r="D768" s="425"/>
      <c r="E768" s="425"/>
      <c r="F768" s="425"/>
      <c r="G768" s="425"/>
      <c r="H768" s="425"/>
      <c r="I768" s="425"/>
      <c r="J768" s="425"/>
      <c r="K768" s="425"/>
      <c r="L768" s="425"/>
      <c r="M768" s="425"/>
      <c r="N768" s="425"/>
    </row>
    <row r="769" spans="1:14">
      <c r="A769" s="425"/>
      <c r="B769" s="425"/>
      <c r="C769" s="425"/>
      <c r="D769" s="425"/>
      <c r="E769" s="425"/>
      <c r="F769" s="425"/>
      <c r="G769" s="425"/>
      <c r="H769" s="425"/>
      <c r="I769" s="425"/>
      <c r="J769" s="425"/>
      <c r="K769" s="425"/>
      <c r="L769" s="425"/>
      <c r="M769" s="425"/>
      <c r="N769" s="425"/>
    </row>
    <row r="770" spans="1:14">
      <c r="A770" s="425"/>
      <c r="B770" s="425"/>
      <c r="C770" s="425"/>
      <c r="D770" s="425"/>
      <c r="E770" s="425"/>
      <c r="F770" s="425"/>
      <c r="G770" s="425"/>
      <c r="H770" s="425"/>
      <c r="I770" s="425"/>
      <c r="J770" s="425"/>
      <c r="K770" s="425"/>
      <c r="L770" s="425"/>
      <c r="M770" s="425"/>
      <c r="N770" s="425"/>
    </row>
    <row r="771" spans="1:14">
      <c r="A771" s="425"/>
      <c r="B771" s="425"/>
      <c r="C771" s="425"/>
      <c r="D771" s="425"/>
      <c r="E771" s="425"/>
      <c r="F771" s="425"/>
      <c r="G771" s="425"/>
      <c r="H771" s="425"/>
      <c r="I771" s="425"/>
      <c r="J771" s="425"/>
      <c r="K771" s="425"/>
      <c r="L771" s="425"/>
      <c r="M771" s="425"/>
      <c r="N771" s="425"/>
    </row>
    <row r="772" spans="1:14">
      <c r="A772" s="425"/>
      <c r="B772" s="425"/>
      <c r="C772" s="425"/>
      <c r="D772" s="425"/>
      <c r="E772" s="425"/>
      <c r="F772" s="425"/>
      <c r="G772" s="425"/>
      <c r="H772" s="425"/>
      <c r="I772" s="425"/>
      <c r="J772" s="425"/>
      <c r="K772" s="425"/>
      <c r="L772" s="425"/>
      <c r="M772" s="425"/>
      <c r="N772" s="425"/>
    </row>
    <row r="773" spans="1:14">
      <c r="A773" s="425"/>
      <c r="B773" s="425"/>
      <c r="C773" s="425"/>
      <c r="D773" s="425"/>
      <c r="E773" s="425"/>
      <c r="F773" s="425"/>
      <c r="G773" s="425"/>
      <c r="H773" s="425"/>
      <c r="I773" s="425"/>
      <c r="J773" s="425"/>
      <c r="K773" s="425"/>
      <c r="L773" s="425"/>
      <c r="M773" s="425"/>
      <c r="N773" s="425"/>
    </row>
    <row r="774" spans="1:14">
      <c r="A774" s="425"/>
      <c r="B774" s="425"/>
      <c r="C774" s="425"/>
      <c r="D774" s="425"/>
      <c r="E774" s="425"/>
      <c r="F774" s="425"/>
      <c r="G774" s="425"/>
      <c r="H774" s="425"/>
      <c r="I774" s="425"/>
      <c r="J774" s="425"/>
      <c r="K774" s="425"/>
      <c r="L774" s="425"/>
      <c r="M774" s="425"/>
      <c r="N774" s="425"/>
    </row>
    <row r="775" spans="1:14">
      <c r="A775" s="425"/>
      <c r="B775" s="425"/>
      <c r="C775" s="425"/>
      <c r="D775" s="425"/>
      <c r="E775" s="425"/>
      <c r="F775" s="425"/>
      <c r="G775" s="425"/>
      <c r="H775" s="425"/>
      <c r="I775" s="425"/>
      <c r="J775" s="425"/>
      <c r="K775" s="425"/>
      <c r="L775" s="425"/>
      <c r="M775" s="425"/>
      <c r="N775" s="425"/>
    </row>
    <row r="776" spans="1:14">
      <c r="A776" s="425"/>
      <c r="B776" s="425"/>
      <c r="C776" s="425"/>
      <c r="D776" s="425"/>
      <c r="E776" s="425"/>
      <c r="F776" s="425"/>
      <c r="G776" s="425"/>
      <c r="H776" s="425"/>
      <c r="I776" s="425"/>
      <c r="J776" s="425"/>
      <c r="K776" s="425"/>
      <c r="L776" s="425"/>
      <c r="M776" s="425"/>
      <c r="N776" s="425"/>
    </row>
    <row r="777" spans="1:14">
      <c r="A777" s="425"/>
      <c r="B777" s="425"/>
      <c r="C777" s="425"/>
      <c r="D777" s="425"/>
      <c r="E777" s="425"/>
      <c r="F777" s="425"/>
      <c r="G777" s="425"/>
      <c r="H777" s="425"/>
      <c r="I777" s="425"/>
      <c r="J777" s="425"/>
      <c r="K777" s="425"/>
      <c r="L777" s="425"/>
      <c r="M777" s="425"/>
      <c r="N777" s="425"/>
    </row>
    <row r="778" spans="1:14">
      <c r="A778" s="425"/>
      <c r="B778" s="425"/>
      <c r="C778" s="425"/>
      <c r="D778" s="425"/>
      <c r="E778" s="425"/>
      <c r="F778" s="425"/>
      <c r="G778" s="425"/>
      <c r="H778" s="425"/>
      <c r="I778" s="425"/>
      <c r="J778" s="425"/>
      <c r="K778" s="425"/>
      <c r="L778" s="425"/>
      <c r="M778" s="425"/>
      <c r="N778" s="425"/>
    </row>
    <row r="779" spans="1:14">
      <c r="A779" s="425"/>
      <c r="B779" s="425"/>
      <c r="C779" s="425"/>
      <c r="D779" s="425"/>
      <c r="E779" s="425"/>
      <c r="F779" s="425"/>
      <c r="G779" s="425"/>
      <c r="H779" s="425"/>
      <c r="I779" s="425"/>
      <c r="J779" s="425"/>
      <c r="K779" s="425"/>
      <c r="L779" s="425"/>
      <c r="M779" s="425"/>
      <c r="N779" s="425"/>
    </row>
    <row r="780" spans="1:14">
      <c r="A780" s="425"/>
      <c r="B780" s="425"/>
      <c r="C780" s="425"/>
      <c r="D780" s="425"/>
      <c r="E780" s="425"/>
      <c r="F780" s="425"/>
      <c r="G780" s="425"/>
      <c r="H780" s="425"/>
      <c r="I780" s="425"/>
      <c r="J780" s="425"/>
      <c r="K780" s="425"/>
      <c r="L780" s="425"/>
      <c r="M780" s="425"/>
      <c r="N780" s="425"/>
    </row>
    <row r="781" spans="1:14">
      <c r="A781" s="425"/>
      <c r="B781" s="425"/>
      <c r="C781" s="425"/>
      <c r="D781" s="425"/>
      <c r="E781" s="425"/>
      <c r="F781" s="425"/>
      <c r="G781" s="425"/>
      <c r="H781" s="425"/>
      <c r="I781" s="425"/>
      <c r="J781" s="425"/>
      <c r="K781" s="425"/>
      <c r="L781" s="425"/>
      <c r="M781" s="425"/>
      <c r="N781" s="425"/>
    </row>
    <row r="782" spans="1:14">
      <c r="A782" s="425"/>
      <c r="B782" s="425"/>
      <c r="C782" s="425"/>
      <c r="D782" s="425"/>
      <c r="E782" s="425"/>
      <c r="F782" s="425"/>
      <c r="G782" s="425"/>
      <c r="H782" s="425"/>
      <c r="I782" s="425"/>
      <c r="J782" s="425"/>
      <c r="K782" s="425"/>
      <c r="L782" s="425"/>
      <c r="M782" s="425"/>
      <c r="N782" s="425"/>
    </row>
    <row r="783" spans="1:14">
      <c r="A783" s="425"/>
      <c r="B783" s="425"/>
      <c r="C783" s="425"/>
      <c r="D783" s="425"/>
      <c r="E783" s="425"/>
      <c r="F783" s="425"/>
      <c r="G783" s="425"/>
      <c r="H783" s="425"/>
      <c r="I783" s="425"/>
      <c r="J783" s="425"/>
      <c r="K783" s="425"/>
      <c r="L783" s="425"/>
      <c r="M783" s="425"/>
      <c r="N783" s="425"/>
    </row>
    <row r="784" spans="1:14">
      <c r="A784" s="425"/>
      <c r="B784" s="425"/>
      <c r="C784" s="425"/>
      <c r="D784" s="425"/>
      <c r="E784" s="425"/>
      <c r="F784" s="425"/>
      <c r="G784" s="425"/>
      <c r="H784" s="425"/>
      <c r="I784" s="425"/>
      <c r="J784" s="425"/>
      <c r="K784" s="425"/>
      <c r="L784" s="425"/>
      <c r="M784" s="425"/>
      <c r="N784" s="425"/>
    </row>
    <row r="785" spans="1:14">
      <c r="A785" s="425"/>
      <c r="B785" s="425"/>
      <c r="C785" s="425"/>
      <c r="D785" s="425"/>
      <c r="E785" s="425"/>
      <c r="F785" s="425"/>
      <c r="G785" s="425"/>
      <c r="H785" s="425"/>
      <c r="I785" s="425"/>
      <c r="J785" s="425"/>
      <c r="K785" s="425"/>
      <c r="L785" s="425"/>
      <c r="M785" s="425"/>
      <c r="N785" s="425"/>
    </row>
    <row r="786" spans="1:14">
      <c r="A786" s="425"/>
      <c r="B786" s="425"/>
      <c r="C786" s="425"/>
      <c r="D786" s="425"/>
      <c r="E786" s="425"/>
      <c r="F786" s="425"/>
      <c r="G786" s="425"/>
      <c r="H786" s="425"/>
      <c r="I786" s="425"/>
      <c r="J786" s="425"/>
      <c r="K786" s="425"/>
      <c r="L786" s="425"/>
      <c r="M786" s="425"/>
      <c r="N786" s="425"/>
    </row>
    <row r="787" spans="1:14">
      <c r="A787" s="425"/>
      <c r="B787" s="425"/>
      <c r="C787" s="425"/>
      <c r="D787" s="425"/>
      <c r="E787" s="425"/>
      <c r="F787" s="425"/>
      <c r="G787" s="425"/>
      <c r="H787" s="425"/>
      <c r="I787" s="425"/>
      <c r="J787" s="425"/>
      <c r="K787" s="425"/>
      <c r="L787" s="425"/>
      <c r="M787" s="425"/>
      <c r="N787" s="425"/>
    </row>
    <row r="788" spans="1:14">
      <c r="A788" s="425"/>
      <c r="B788" s="425"/>
      <c r="C788" s="425"/>
      <c r="D788" s="425"/>
      <c r="E788" s="425"/>
      <c r="F788" s="425"/>
      <c r="G788" s="425"/>
      <c r="H788" s="425"/>
      <c r="I788" s="425"/>
      <c r="J788" s="425"/>
      <c r="K788" s="425"/>
      <c r="L788" s="425"/>
      <c r="M788" s="425"/>
      <c r="N788" s="425"/>
    </row>
    <row r="789" spans="1:14">
      <c r="A789" s="425"/>
      <c r="B789" s="425"/>
      <c r="C789" s="425"/>
      <c r="D789" s="425"/>
      <c r="E789" s="425"/>
      <c r="F789" s="425"/>
      <c r="G789" s="425"/>
      <c r="H789" s="425"/>
      <c r="I789" s="425"/>
      <c r="J789" s="425"/>
      <c r="K789" s="425"/>
      <c r="L789" s="425"/>
      <c r="M789" s="425"/>
      <c r="N789" s="425"/>
    </row>
    <row r="790" spans="1:14">
      <c r="A790" s="425"/>
      <c r="B790" s="425"/>
      <c r="C790" s="425"/>
      <c r="D790" s="425"/>
      <c r="E790" s="425"/>
      <c r="F790" s="425"/>
      <c r="G790" s="425"/>
      <c r="H790" s="425"/>
      <c r="I790" s="425"/>
      <c r="J790" s="425"/>
      <c r="K790" s="425"/>
      <c r="L790" s="425"/>
      <c r="M790" s="425"/>
      <c r="N790" s="425"/>
    </row>
    <row r="791" spans="1:14">
      <c r="A791" s="425"/>
      <c r="B791" s="425"/>
      <c r="C791" s="425"/>
      <c r="D791" s="425"/>
      <c r="E791" s="425"/>
      <c r="F791" s="425"/>
      <c r="G791" s="425"/>
      <c r="H791" s="425"/>
      <c r="I791" s="425"/>
      <c r="J791" s="425"/>
      <c r="K791" s="425"/>
      <c r="L791" s="425"/>
      <c r="M791" s="425"/>
      <c r="N791" s="425"/>
    </row>
    <row r="792" spans="1:14">
      <c r="A792" s="425"/>
      <c r="B792" s="425"/>
      <c r="C792" s="425"/>
      <c r="D792" s="425"/>
      <c r="E792" s="425"/>
      <c r="F792" s="425"/>
      <c r="G792" s="425"/>
      <c r="H792" s="425"/>
      <c r="I792" s="425"/>
      <c r="J792" s="425"/>
      <c r="K792" s="425"/>
      <c r="L792" s="425"/>
      <c r="M792" s="425"/>
      <c r="N792" s="425"/>
    </row>
    <row r="793" spans="1:14">
      <c r="A793" s="425"/>
      <c r="B793" s="425"/>
      <c r="C793" s="425"/>
      <c r="D793" s="425"/>
      <c r="E793" s="425"/>
      <c r="F793" s="425"/>
      <c r="G793" s="425"/>
      <c r="H793" s="425"/>
      <c r="I793" s="425"/>
      <c r="J793" s="425"/>
      <c r="K793" s="425"/>
      <c r="L793" s="425"/>
      <c r="M793" s="425"/>
      <c r="N793" s="425"/>
    </row>
    <row r="794" spans="1:14">
      <c r="A794" s="425"/>
      <c r="B794" s="425"/>
      <c r="C794" s="425"/>
      <c r="D794" s="425"/>
      <c r="E794" s="425"/>
      <c r="F794" s="425"/>
      <c r="G794" s="425"/>
      <c r="H794" s="425"/>
      <c r="I794" s="425"/>
      <c r="J794" s="425"/>
      <c r="K794" s="425"/>
      <c r="L794" s="425"/>
      <c r="M794" s="425"/>
      <c r="N794" s="425"/>
    </row>
    <row r="795" spans="1:14">
      <c r="A795" s="425"/>
      <c r="B795" s="425"/>
      <c r="C795" s="425"/>
      <c r="D795" s="425"/>
      <c r="E795" s="425"/>
      <c r="F795" s="425"/>
      <c r="G795" s="425"/>
      <c r="H795" s="425"/>
      <c r="I795" s="425"/>
      <c r="J795" s="425"/>
      <c r="K795" s="425"/>
      <c r="L795" s="425"/>
      <c r="M795" s="425"/>
      <c r="N795" s="425"/>
    </row>
    <row r="796" spans="1:14">
      <c r="A796" s="425"/>
      <c r="B796" s="425"/>
      <c r="C796" s="425"/>
      <c r="D796" s="425"/>
      <c r="E796" s="425"/>
      <c r="F796" s="425"/>
      <c r="G796" s="425"/>
      <c r="H796" s="425"/>
      <c r="I796" s="425"/>
      <c r="J796" s="425"/>
      <c r="K796" s="425"/>
      <c r="L796" s="425"/>
      <c r="M796" s="425"/>
      <c r="N796" s="425"/>
    </row>
    <row r="797" spans="1:14">
      <c r="A797" s="425"/>
      <c r="B797" s="425"/>
      <c r="C797" s="425"/>
      <c r="D797" s="425"/>
      <c r="E797" s="425"/>
      <c r="F797" s="425"/>
      <c r="G797" s="425"/>
      <c r="H797" s="425"/>
      <c r="I797" s="425"/>
      <c r="J797" s="425"/>
      <c r="K797" s="425"/>
      <c r="L797" s="425"/>
      <c r="M797" s="425"/>
      <c r="N797" s="425"/>
    </row>
    <row r="798" spans="1:14">
      <c r="A798" s="425"/>
      <c r="B798" s="425"/>
      <c r="C798" s="425"/>
      <c r="D798" s="425"/>
      <c r="E798" s="425"/>
      <c r="F798" s="425"/>
      <c r="G798" s="425"/>
      <c r="H798" s="425"/>
      <c r="I798" s="425"/>
      <c r="J798" s="425"/>
      <c r="K798" s="425"/>
      <c r="L798" s="425"/>
      <c r="M798" s="425"/>
      <c r="N798" s="425"/>
    </row>
    <row r="799" spans="1:14">
      <c r="A799" s="425"/>
      <c r="B799" s="425"/>
      <c r="C799" s="425"/>
      <c r="D799" s="425"/>
      <c r="E799" s="425"/>
      <c r="F799" s="425"/>
      <c r="G799" s="425"/>
      <c r="H799" s="425"/>
      <c r="I799" s="425"/>
      <c r="J799" s="425"/>
      <c r="K799" s="425"/>
      <c r="L799" s="425"/>
      <c r="M799" s="425"/>
      <c r="N799" s="425"/>
    </row>
    <row r="800" spans="1:14">
      <c r="A800" s="425"/>
      <c r="B800" s="425"/>
      <c r="C800" s="425"/>
      <c r="D800" s="425"/>
      <c r="E800" s="425"/>
      <c r="F800" s="425"/>
      <c r="G800" s="425"/>
      <c r="H800" s="425"/>
      <c r="I800" s="425"/>
      <c r="J800" s="425"/>
      <c r="K800" s="425"/>
      <c r="L800" s="425"/>
      <c r="M800" s="425"/>
      <c r="N800" s="425"/>
    </row>
    <row r="801" spans="1:14">
      <c r="A801" s="425"/>
      <c r="B801" s="425"/>
      <c r="C801" s="425"/>
      <c r="D801" s="425"/>
      <c r="E801" s="425"/>
      <c r="F801" s="425"/>
      <c r="G801" s="425"/>
      <c r="H801" s="425"/>
      <c r="I801" s="425"/>
      <c r="J801" s="425"/>
      <c r="K801" s="425"/>
      <c r="L801" s="425"/>
      <c r="M801" s="425"/>
      <c r="N801" s="425"/>
    </row>
    <row r="802" spans="1:14">
      <c r="A802" s="425"/>
      <c r="B802" s="425"/>
      <c r="C802" s="425"/>
      <c r="D802" s="425"/>
      <c r="E802" s="425"/>
      <c r="F802" s="425"/>
      <c r="G802" s="425"/>
      <c r="H802" s="425"/>
      <c r="I802" s="425"/>
      <c r="J802" s="425"/>
      <c r="K802" s="425"/>
      <c r="L802" s="425"/>
      <c r="M802" s="425"/>
      <c r="N802" s="425"/>
    </row>
    <row r="803" spans="1:14">
      <c r="A803" s="425"/>
      <c r="B803" s="425"/>
      <c r="C803" s="425"/>
      <c r="D803" s="425"/>
      <c r="E803" s="425"/>
      <c r="F803" s="425"/>
      <c r="G803" s="425"/>
      <c r="H803" s="425"/>
      <c r="I803" s="425"/>
      <c r="J803" s="425"/>
      <c r="K803" s="425"/>
      <c r="L803" s="425"/>
      <c r="M803" s="425"/>
      <c r="N803" s="425"/>
    </row>
    <row r="804" spans="1:14">
      <c r="A804" s="425"/>
      <c r="B804" s="425"/>
      <c r="C804" s="425"/>
      <c r="D804" s="425"/>
      <c r="E804" s="425"/>
      <c r="F804" s="425"/>
      <c r="G804" s="425"/>
      <c r="H804" s="425"/>
      <c r="I804" s="425"/>
      <c r="J804" s="425"/>
      <c r="K804" s="425"/>
      <c r="L804" s="425"/>
      <c r="M804" s="425"/>
      <c r="N804" s="425"/>
    </row>
    <row r="805" spans="1:14">
      <c r="A805" s="425"/>
      <c r="B805" s="425"/>
      <c r="C805" s="425"/>
      <c r="D805" s="425"/>
      <c r="E805" s="425"/>
      <c r="F805" s="425"/>
      <c r="G805" s="425"/>
      <c r="H805" s="425"/>
      <c r="I805" s="425"/>
      <c r="J805" s="425"/>
      <c r="K805" s="425"/>
      <c r="L805" s="425"/>
      <c r="M805" s="425"/>
      <c r="N805" s="425"/>
    </row>
    <row r="806" spans="1:14">
      <c r="A806" s="425"/>
      <c r="B806" s="425"/>
      <c r="C806" s="425"/>
      <c r="D806" s="425"/>
      <c r="E806" s="425"/>
      <c r="F806" s="425"/>
      <c r="G806" s="425"/>
      <c r="H806" s="425"/>
      <c r="I806" s="425"/>
      <c r="J806" s="425"/>
      <c r="K806" s="425"/>
      <c r="L806" s="425"/>
      <c r="M806" s="425"/>
      <c r="N806" s="425"/>
    </row>
    <row r="807" spans="1:14">
      <c r="A807" s="425"/>
      <c r="B807" s="425"/>
      <c r="C807" s="425"/>
      <c r="D807" s="425"/>
      <c r="E807" s="425"/>
      <c r="F807" s="425"/>
      <c r="G807" s="425"/>
      <c r="H807" s="425"/>
      <c r="I807" s="425"/>
      <c r="J807" s="425"/>
      <c r="K807" s="425"/>
      <c r="L807" s="425"/>
      <c r="M807" s="425"/>
      <c r="N807" s="425"/>
    </row>
    <row r="808" spans="1:14">
      <c r="A808" s="425"/>
      <c r="B808" s="425"/>
      <c r="C808" s="425"/>
      <c r="D808" s="425"/>
      <c r="E808" s="425"/>
      <c r="F808" s="425"/>
      <c r="G808" s="425"/>
      <c r="H808" s="425"/>
      <c r="I808" s="425"/>
      <c r="J808" s="425"/>
      <c r="K808" s="425"/>
      <c r="L808" s="425"/>
      <c r="M808" s="425"/>
      <c r="N808" s="425"/>
    </row>
    <row r="809" spans="1:14">
      <c r="A809" s="425"/>
      <c r="B809" s="425"/>
      <c r="C809" s="425"/>
      <c r="D809" s="425"/>
      <c r="E809" s="425"/>
      <c r="F809" s="425"/>
      <c r="G809" s="425"/>
      <c r="H809" s="425"/>
      <c r="I809" s="425"/>
      <c r="J809" s="425"/>
      <c r="K809" s="425"/>
      <c r="L809" s="425"/>
      <c r="M809" s="425"/>
      <c r="N809" s="425"/>
    </row>
    <row r="810" spans="1:14">
      <c r="A810" s="425"/>
      <c r="B810" s="425"/>
      <c r="C810" s="425"/>
      <c r="D810" s="425"/>
      <c r="E810" s="425"/>
      <c r="F810" s="425"/>
      <c r="G810" s="425"/>
      <c r="H810" s="425"/>
      <c r="I810" s="425"/>
      <c r="J810" s="425"/>
      <c r="K810" s="425"/>
      <c r="L810" s="425"/>
      <c r="M810" s="425"/>
      <c r="N810" s="425"/>
    </row>
    <row r="811" spans="1:14">
      <c r="A811" s="425"/>
      <c r="B811" s="425"/>
      <c r="C811" s="425"/>
      <c r="D811" s="425"/>
      <c r="E811" s="425"/>
      <c r="F811" s="425"/>
      <c r="G811" s="425"/>
      <c r="H811" s="425"/>
      <c r="I811" s="425"/>
      <c r="J811" s="425"/>
      <c r="K811" s="425"/>
      <c r="L811" s="425"/>
      <c r="M811" s="425"/>
      <c r="N811" s="425"/>
    </row>
    <row r="812" spans="1:14">
      <c r="A812" s="425"/>
      <c r="B812" s="425"/>
      <c r="C812" s="425"/>
      <c r="D812" s="425"/>
      <c r="E812" s="425"/>
      <c r="F812" s="425"/>
      <c r="G812" s="425"/>
      <c r="H812" s="425"/>
      <c r="I812" s="425"/>
      <c r="J812" s="425"/>
      <c r="K812" s="425"/>
      <c r="L812" s="425"/>
      <c r="M812" s="425"/>
      <c r="N812" s="425"/>
    </row>
    <row r="813" spans="1:14">
      <c r="A813" s="425"/>
      <c r="B813" s="425"/>
      <c r="C813" s="425"/>
      <c r="D813" s="425"/>
      <c r="E813" s="425"/>
      <c r="F813" s="425"/>
      <c r="G813" s="425"/>
      <c r="H813" s="425"/>
      <c r="I813" s="425"/>
      <c r="J813" s="425"/>
      <c r="K813" s="425"/>
      <c r="L813" s="425"/>
      <c r="M813" s="425"/>
      <c r="N813" s="425"/>
    </row>
    <row r="814" spans="1:14">
      <c r="A814" s="425"/>
      <c r="B814" s="425"/>
      <c r="C814" s="425"/>
      <c r="D814" s="425"/>
      <c r="E814" s="425"/>
      <c r="F814" s="425"/>
      <c r="G814" s="425"/>
      <c r="H814" s="425"/>
      <c r="I814" s="425"/>
      <c r="J814" s="425"/>
      <c r="K814" s="425"/>
      <c r="L814" s="425"/>
      <c r="M814" s="425"/>
      <c r="N814" s="425"/>
    </row>
    <row r="815" spans="1:14">
      <c r="A815" s="425"/>
      <c r="B815" s="425"/>
      <c r="C815" s="425"/>
      <c r="D815" s="425"/>
      <c r="E815" s="425"/>
      <c r="F815" s="425"/>
      <c r="G815" s="425"/>
      <c r="H815" s="425"/>
      <c r="I815" s="425"/>
      <c r="J815" s="425"/>
      <c r="K815" s="425"/>
      <c r="L815" s="425"/>
      <c r="M815" s="425"/>
      <c r="N815" s="425"/>
    </row>
    <row r="816" spans="1:14">
      <c r="A816" s="425"/>
      <c r="B816" s="425"/>
      <c r="C816" s="425"/>
      <c r="D816" s="425"/>
      <c r="E816" s="425"/>
      <c r="F816" s="425"/>
      <c r="G816" s="425"/>
      <c r="H816" s="425"/>
      <c r="I816" s="425"/>
      <c r="J816" s="425"/>
      <c r="K816" s="425"/>
      <c r="L816" s="425"/>
      <c r="M816" s="425"/>
      <c r="N816" s="425"/>
    </row>
    <row r="817" spans="1:14">
      <c r="A817" s="425"/>
      <c r="B817" s="425"/>
      <c r="C817" s="425"/>
      <c r="D817" s="425"/>
      <c r="E817" s="425"/>
      <c r="F817" s="425"/>
      <c r="G817" s="425"/>
      <c r="H817" s="425"/>
      <c r="I817" s="425"/>
      <c r="J817" s="425"/>
      <c r="K817" s="425"/>
      <c r="L817" s="425"/>
      <c r="M817" s="425"/>
      <c r="N817" s="425"/>
    </row>
    <row r="818" spans="1:14">
      <c r="A818" s="425"/>
      <c r="B818" s="425"/>
      <c r="C818" s="425"/>
      <c r="D818" s="425"/>
      <c r="E818" s="425"/>
      <c r="F818" s="425"/>
      <c r="G818" s="425"/>
      <c r="H818" s="425"/>
      <c r="I818" s="425"/>
      <c r="J818" s="425"/>
      <c r="K818" s="425"/>
      <c r="L818" s="425"/>
      <c r="M818" s="425"/>
      <c r="N818" s="425"/>
    </row>
    <row r="819" spans="1:14">
      <c r="A819" s="425"/>
      <c r="B819" s="425"/>
      <c r="C819" s="425"/>
      <c r="D819" s="425"/>
      <c r="E819" s="425"/>
      <c r="F819" s="425"/>
      <c r="G819" s="425"/>
      <c r="H819" s="425"/>
      <c r="I819" s="425"/>
      <c r="J819" s="425"/>
      <c r="K819" s="425"/>
      <c r="L819" s="425"/>
      <c r="M819" s="425"/>
      <c r="N819" s="425"/>
    </row>
    <row r="820" spans="1:14">
      <c r="A820" s="425"/>
      <c r="B820" s="425"/>
      <c r="C820" s="425"/>
      <c r="D820" s="425"/>
      <c r="E820" s="425"/>
      <c r="F820" s="425"/>
      <c r="G820" s="425"/>
      <c r="H820" s="425"/>
      <c r="I820" s="425"/>
      <c r="J820" s="425"/>
      <c r="K820" s="425"/>
      <c r="L820" s="425"/>
      <c r="M820" s="425"/>
      <c r="N820" s="425"/>
    </row>
    <row r="821" spans="1:14">
      <c r="A821" s="425"/>
      <c r="B821" s="425"/>
      <c r="C821" s="425"/>
      <c r="D821" s="425"/>
      <c r="E821" s="425"/>
      <c r="F821" s="425"/>
      <c r="G821" s="425"/>
      <c r="H821" s="425"/>
      <c r="I821" s="425"/>
      <c r="J821" s="425"/>
      <c r="K821" s="425"/>
      <c r="L821" s="425"/>
      <c r="M821" s="425"/>
      <c r="N821" s="425"/>
    </row>
    <row r="822" spans="1:14">
      <c r="A822" s="425"/>
      <c r="B822" s="425"/>
      <c r="C822" s="425"/>
      <c r="D822" s="425"/>
      <c r="E822" s="425"/>
      <c r="F822" s="425"/>
      <c r="G822" s="425"/>
      <c r="H822" s="425"/>
      <c r="I822" s="425"/>
      <c r="J822" s="425"/>
      <c r="K822" s="425"/>
      <c r="L822" s="425"/>
      <c r="M822" s="425"/>
      <c r="N822" s="425"/>
    </row>
    <row r="823" spans="1:14">
      <c r="A823" s="425"/>
      <c r="B823" s="425"/>
      <c r="C823" s="425"/>
      <c r="D823" s="425"/>
      <c r="E823" s="425"/>
      <c r="F823" s="425"/>
      <c r="G823" s="425"/>
      <c r="H823" s="425"/>
      <c r="I823" s="425"/>
      <c r="J823" s="425"/>
      <c r="K823" s="425"/>
      <c r="L823" s="425"/>
      <c r="M823" s="425"/>
      <c r="N823" s="425"/>
    </row>
    <row r="824" spans="1:14">
      <c r="A824" s="425"/>
      <c r="B824" s="425"/>
      <c r="C824" s="425"/>
      <c r="D824" s="425"/>
      <c r="E824" s="425"/>
      <c r="F824" s="425"/>
      <c r="G824" s="425"/>
      <c r="H824" s="425"/>
      <c r="I824" s="425"/>
      <c r="J824" s="425"/>
      <c r="K824" s="425"/>
      <c r="L824" s="425"/>
      <c r="M824" s="425"/>
      <c r="N824" s="425"/>
    </row>
    <row r="825" spans="1:14">
      <c r="A825" s="425"/>
      <c r="B825" s="425"/>
      <c r="C825" s="425"/>
      <c r="D825" s="425"/>
      <c r="E825" s="425"/>
      <c r="F825" s="425"/>
      <c r="G825" s="425"/>
      <c r="H825" s="425"/>
      <c r="I825" s="425"/>
      <c r="J825" s="425"/>
      <c r="K825" s="425"/>
      <c r="L825" s="425"/>
      <c r="M825" s="425"/>
      <c r="N825" s="425"/>
    </row>
    <row r="826" spans="1:14">
      <c r="A826" s="425"/>
      <c r="B826" s="425"/>
      <c r="C826" s="425"/>
      <c r="D826" s="425"/>
      <c r="E826" s="425"/>
      <c r="F826" s="425"/>
      <c r="G826" s="425"/>
      <c r="H826" s="425"/>
      <c r="I826" s="425"/>
      <c r="J826" s="425"/>
      <c r="K826" s="425"/>
      <c r="L826" s="425"/>
      <c r="M826" s="425"/>
      <c r="N826" s="425"/>
    </row>
    <row r="827" spans="1:14">
      <c r="A827" s="425"/>
      <c r="B827" s="425"/>
      <c r="C827" s="425"/>
      <c r="D827" s="425"/>
      <c r="E827" s="425"/>
      <c r="F827" s="425"/>
      <c r="G827" s="425"/>
      <c r="H827" s="425"/>
      <c r="I827" s="425"/>
      <c r="J827" s="425"/>
      <c r="K827" s="425"/>
      <c r="L827" s="425"/>
      <c r="M827" s="425"/>
      <c r="N827" s="425"/>
    </row>
    <row r="828" spans="1:14">
      <c r="A828" s="425"/>
      <c r="B828" s="425"/>
      <c r="C828" s="425"/>
      <c r="D828" s="425"/>
      <c r="E828" s="425"/>
      <c r="F828" s="425"/>
      <c r="G828" s="425"/>
      <c r="H828" s="425"/>
      <c r="I828" s="425"/>
      <c r="J828" s="425"/>
      <c r="K828" s="425"/>
      <c r="L828" s="425"/>
      <c r="M828" s="425"/>
      <c r="N828" s="425"/>
    </row>
    <row r="829" spans="1:14">
      <c r="A829" s="425"/>
      <c r="B829" s="425"/>
      <c r="C829" s="425"/>
      <c r="D829" s="425"/>
      <c r="E829" s="425"/>
      <c r="F829" s="425"/>
      <c r="G829" s="425"/>
      <c r="H829" s="425"/>
      <c r="I829" s="425"/>
      <c r="J829" s="425"/>
      <c r="K829" s="425"/>
      <c r="L829" s="425"/>
      <c r="M829" s="425"/>
      <c r="N829" s="425"/>
    </row>
    <row r="830" spans="1:14">
      <c r="A830" s="425"/>
      <c r="B830" s="425"/>
      <c r="C830" s="425"/>
      <c r="D830" s="425"/>
      <c r="E830" s="425"/>
      <c r="F830" s="425"/>
      <c r="G830" s="425"/>
      <c r="H830" s="425"/>
      <c r="I830" s="425"/>
      <c r="J830" s="425"/>
      <c r="K830" s="425"/>
      <c r="L830" s="425"/>
      <c r="M830" s="425"/>
      <c r="N830" s="425"/>
    </row>
    <row r="831" spans="1:14">
      <c r="A831" s="425"/>
      <c r="B831" s="425"/>
      <c r="C831" s="425"/>
      <c r="D831" s="425"/>
      <c r="E831" s="425"/>
      <c r="F831" s="425"/>
      <c r="G831" s="425"/>
      <c r="H831" s="425"/>
      <c r="I831" s="425"/>
      <c r="J831" s="425"/>
      <c r="K831" s="425"/>
      <c r="L831" s="425"/>
      <c r="M831" s="425"/>
      <c r="N831" s="425"/>
    </row>
    <row r="832" spans="1:14">
      <c r="A832" s="425"/>
      <c r="B832" s="425"/>
      <c r="C832" s="425"/>
      <c r="D832" s="425"/>
      <c r="E832" s="425"/>
      <c r="F832" s="425"/>
      <c r="G832" s="425"/>
      <c r="H832" s="425"/>
      <c r="I832" s="425"/>
      <c r="J832" s="425"/>
      <c r="K832" s="425"/>
      <c r="L832" s="425"/>
      <c r="M832" s="425"/>
      <c r="N832" s="425"/>
    </row>
    <row r="833" spans="1:14">
      <c r="A833" s="425"/>
      <c r="B833" s="425"/>
      <c r="C833" s="425"/>
      <c r="D833" s="425"/>
      <c r="E833" s="425"/>
      <c r="F833" s="425"/>
      <c r="G833" s="425"/>
      <c r="H833" s="425"/>
      <c r="I833" s="425"/>
      <c r="J833" s="425"/>
      <c r="K833" s="425"/>
      <c r="L833" s="425"/>
      <c r="M833" s="425"/>
      <c r="N833" s="425"/>
    </row>
    <row r="834" spans="1:14">
      <c r="A834" s="425"/>
      <c r="B834" s="425"/>
      <c r="C834" s="425"/>
      <c r="D834" s="425"/>
      <c r="E834" s="425"/>
      <c r="F834" s="425"/>
      <c r="G834" s="425"/>
      <c r="H834" s="425"/>
      <c r="I834" s="425"/>
      <c r="J834" s="425"/>
      <c r="K834" s="425"/>
      <c r="L834" s="425"/>
      <c r="M834" s="425"/>
      <c r="N834" s="425"/>
    </row>
    <row r="835" spans="1:14">
      <c r="A835" s="425"/>
      <c r="B835" s="425"/>
      <c r="C835" s="425"/>
      <c r="D835" s="425"/>
      <c r="E835" s="425"/>
      <c r="F835" s="425"/>
      <c r="G835" s="425"/>
      <c r="H835" s="425"/>
      <c r="I835" s="425"/>
      <c r="J835" s="425"/>
      <c r="K835" s="425"/>
      <c r="L835" s="425"/>
      <c r="M835" s="425"/>
      <c r="N835" s="425"/>
    </row>
    <row r="836" spans="1:14">
      <c r="A836" s="425"/>
      <c r="B836" s="425"/>
      <c r="C836" s="425"/>
      <c r="D836" s="425"/>
      <c r="E836" s="425"/>
      <c r="F836" s="425"/>
      <c r="G836" s="425"/>
      <c r="H836" s="425"/>
      <c r="I836" s="425"/>
      <c r="J836" s="425"/>
      <c r="K836" s="425"/>
      <c r="L836" s="425"/>
      <c r="M836" s="425"/>
      <c r="N836" s="425"/>
    </row>
    <row r="837" spans="1:14">
      <c r="A837" s="425"/>
      <c r="B837" s="425"/>
      <c r="C837" s="425"/>
      <c r="D837" s="425"/>
      <c r="E837" s="425"/>
      <c r="F837" s="425"/>
      <c r="G837" s="425"/>
      <c r="H837" s="425"/>
      <c r="I837" s="425"/>
      <c r="J837" s="425"/>
      <c r="K837" s="425"/>
      <c r="L837" s="425"/>
      <c r="M837" s="425"/>
      <c r="N837" s="425"/>
    </row>
    <row r="838" spans="1:14">
      <c r="A838" s="425"/>
      <c r="B838" s="425"/>
      <c r="C838" s="425"/>
      <c r="D838" s="425"/>
      <c r="E838" s="425"/>
      <c r="F838" s="425"/>
      <c r="G838" s="425"/>
      <c r="H838" s="425"/>
      <c r="I838" s="425"/>
      <c r="J838" s="425"/>
      <c r="K838" s="425"/>
      <c r="L838" s="425"/>
      <c r="M838" s="425"/>
      <c r="N838" s="425"/>
    </row>
    <row r="839" spans="1:14">
      <c r="A839" s="425"/>
      <c r="B839" s="425"/>
      <c r="C839" s="425"/>
      <c r="D839" s="425"/>
      <c r="E839" s="425"/>
      <c r="F839" s="425"/>
      <c r="G839" s="425"/>
      <c r="H839" s="425"/>
      <c r="I839" s="425"/>
      <c r="J839" s="425"/>
      <c r="K839" s="425"/>
      <c r="L839" s="425"/>
      <c r="M839" s="425"/>
      <c r="N839" s="425"/>
    </row>
    <row r="840" spans="1:14">
      <c r="A840" s="425"/>
      <c r="B840" s="425"/>
      <c r="C840" s="425"/>
      <c r="D840" s="425"/>
      <c r="E840" s="425"/>
      <c r="F840" s="425"/>
      <c r="G840" s="425"/>
      <c r="H840" s="425"/>
      <c r="I840" s="425"/>
      <c r="J840" s="425"/>
      <c r="K840" s="425"/>
      <c r="L840" s="425"/>
      <c r="M840" s="425"/>
      <c r="N840" s="425"/>
    </row>
    <row r="841" spans="1:14">
      <c r="A841" s="425"/>
      <c r="B841" s="425"/>
      <c r="C841" s="425"/>
      <c r="D841" s="425"/>
      <c r="E841" s="425"/>
      <c r="F841" s="425"/>
      <c r="G841" s="425"/>
      <c r="H841" s="425"/>
      <c r="I841" s="425"/>
      <c r="J841" s="425"/>
      <c r="K841" s="425"/>
      <c r="L841" s="425"/>
      <c r="M841" s="425"/>
      <c r="N841" s="425"/>
    </row>
    <row r="842" spans="1:14">
      <c r="A842" s="425"/>
      <c r="B842" s="425"/>
      <c r="C842" s="425"/>
      <c r="D842" s="425"/>
      <c r="E842" s="425"/>
      <c r="F842" s="425"/>
      <c r="G842" s="425"/>
      <c r="H842" s="425"/>
      <c r="I842" s="425"/>
      <c r="J842" s="425"/>
      <c r="K842" s="425"/>
      <c r="L842" s="425"/>
      <c r="M842" s="425"/>
      <c r="N842" s="425"/>
    </row>
    <row r="843" spans="1:14">
      <c r="A843" s="425"/>
      <c r="B843" s="425"/>
      <c r="C843" s="425"/>
      <c r="D843" s="425"/>
      <c r="E843" s="425"/>
      <c r="F843" s="425"/>
      <c r="G843" s="425"/>
      <c r="H843" s="425"/>
      <c r="I843" s="425"/>
      <c r="J843" s="425"/>
      <c r="K843" s="425"/>
      <c r="L843" s="425"/>
      <c r="M843" s="425"/>
      <c r="N843" s="425"/>
    </row>
    <row r="844" spans="1:14">
      <c r="A844" s="425"/>
      <c r="B844" s="425"/>
      <c r="C844" s="425"/>
      <c r="D844" s="425"/>
      <c r="E844" s="425"/>
      <c r="F844" s="425"/>
      <c r="G844" s="425"/>
      <c r="H844" s="425"/>
      <c r="I844" s="425"/>
      <c r="J844" s="425"/>
      <c r="K844" s="425"/>
      <c r="L844" s="425"/>
      <c r="M844" s="425"/>
      <c r="N844" s="425"/>
    </row>
    <row r="845" spans="1:14">
      <c r="A845" s="425"/>
      <c r="B845" s="425"/>
      <c r="C845" s="425"/>
      <c r="D845" s="425"/>
      <c r="E845" s="425"/>
      <c r="F845" s="425"/>
      <c r="G845" s="425"/>
      <c r="H845" s="425"/>
      <c r="I845" s="425"/>
      <c r="J845" s="425"/>
      <c r="K845" s="425"/>
      <c r="L845" s="425"/>
      <c r="M845" s="425"/>
      <c r="N845" s="425"/>
    </row>
    <row r="846" spans="1:14">
      <c r="A846" s="425"/>
      <c r="B846" s="425"/>
      <c r="C846" s="425"/>
      <c r="D846" s="425"/>
      <c r="E846" s="425"/>
      <c r="F846" s="425"/>
      <c r="G846" s="425"/>
      <c r="H846" s="425"/>
      <c r="I846" s="425"/>
      <c r="J846" s="425"/>
      <c r="K846" s="425"/>
      <c r="L846" s="425"/>
      <c r="M846" s="425"/>
      <c r="N846" s="425"/>
    </row>
    <row r="847" spans="1:14">
      <c r="A847" s="425"/>
      <c r="B847" s="425"/>
      <c r="C847" s="425"/>
      <c r="D847" s="425"/>
      <c r="E847" s="425"/>
      <c r="F847" s="425"/>
      <c r="G847" s="425"/>
      <c r="H847" s="425"/>
      <c r="I847" s="425"/>
      <c r="J847" s="425"/>
      <c r="K847" s="425"/>
      <c r="L847" s="425"/>
      <c r="M847" s="425"/>
      <c r="N847" s="425"/>
    </row>
    <row r="848" spans="1:14">
      <c r="A848" s="425"/>
      <c r="B848" s="425"/>
      <c r="C848" s="425"/>
      <c r="D848" s="425"/>
      <c r="E848" s="425"/>
      <c r="F848" s="425"/>
      <c r="G848" s="425"/>
      <c r="H848" s="425"/>
      <c r="I848" s="425"/>
      <c r="J848" s="425"/>
      <c r="K848" s="425"/>
      <c r="L848" s="425"/>
      <c r="M848" s="425"/>
      <c r="N848" s="425"/>
    </row>
    <row r="849" spans="1:14">
      <c r="A849" s="425"/>
      <c r="B849" s="425"/>
      <c r="C849" s="425"/>
      <c r="D849" s="425"/>
      <c r="E849" s="425"/>
      <c r="F849" s="425"/>
      <c r="G849" s="425"/>
      <c r="H849" s="425"/>
      <c r="I849" s="425"/>
      <c r="J849" s="425"/>
      <c r="K849" s="425"/>
      <c r="L849" s="425"/>
      <c r="M849" s="425"/>
      <c r="N849" s="425"/>
    </row>
    <row r="850" spans="1:14">
      <c r="A850" s="425"/>
      <c r="B850" s="425"/>
      <c r="C850" s="425"/>
      <c r="D850" s="425"/>
      <c r="E850" s="425"/>
      <c r="F850" s="425"/>
      <c r="G850" s="425"/>
      <c r="H850" s="425"/>
      <c r="I850" s="425"/>
      <c r="J850" s="425"/>
      <c r="K850" s="425"/>
      <c r="L850" s="425"/>
      <c r="M850" s="425"/>
      <c r="N850" s="425"/>
    </row>
    <row r="851" spans="1:14">
      <c r="A851" s="425"/>
      <c r="B851" s="425"/>
      <c r="C851" s="425"/>
      <c r="D851" s="425"/>
      <c r="E851" s="425"/>
      <c r="F851" s="425"/>
      <c r="G851" s="425"/>
      <c r="H851" s="425"/>
      <c r="I851" s="425"/>
      <c r="J851" s="425"/>
      <c r="K851" s="425"/>
      <c r="L851" s="425"/>
      <c r="M851" s="425"/>
      <c r="N851" s="425"/>
    </row>
    <row r="852" spans="1:14">
      <c r="A852" s="425"/>
      <c r="B852" s="425"/>
      <c r="C852" s="425"/>
      <c r="D852" s="425"/>
      <c r="E852" s="425"/>
      <c r="F852" s="425"/>
      <c r="G852" s="425"/>
      <c r="H852" s="425"/>
      <c r="I852" s="425"/>
      <c r="J852" s="425"/>
      <c r="K852" s="425"/>
      <c r="L852" s="425"/>
      <c r="M852" s="425"/>
      <c r="N852" s="425"/>
    </row>
    <row r="853" spans="1:14">
      <c r="A853" s="425"/>
      <c r="B853" s="425"/>
      <c r="C853" s="425"/>
      <c r="D853" s="425"/>
      <c r="E853" s="425"/>
      <c r="F853" s="425"/>
      <c r="G853" s="425"/>
      <c r="H853" s="425"/>
      <c r="I853" s="425"/>
      <c r="J853" s="425"/>
      <c r="K853" s="425"/>
      <c r="L853" s="425"/>
      <c r="M853" s="425"/>
      <c r="N853" s="425"/>
    </row>
    <row r="854" spans="1:14">
      <c r="A854" s="425"/>
      <c r="B854" s="425"/>
      <c r="C854" s="425"/>
      <c r="D854" s="425"/>
      <c r="E854" s="425"/>
      <c r="F854" s="425"/>
      <c r="G854" s="425"/>
      <c r="H854" s="425"/>
      <c r="I854" s="425"/>
      <c r="J854" s="425"/>
      <c r="K854" s="425"/>
      <c r="L854" s="425"/>
      <c r="M854" s="425"/>
      <c r="N854" s="425"/>
    </row>
    <row r="855" spans="1:14">
      <c r="A855" s="425"/>
      <c r="B855" s="425"/>
      <c r="C855" s="425"/>
      <c r="D855" s="425"/>
      <c r="E855" s="425"/>
      <c r="F855" s="425"/>
      <c r="G855" s="425"/>
      <c r="H855" s="425"/>
      <c r="I855" s="425"/>
      <c r="J855" s="425"/>
      <c r="K855" s="425"/>
      <c r="L855" s="425"/>
      <c r="M855" s="425"/>
      <c r="N855" s="425"/>
    </row>
    <row r="856" spans="1:14">
      <c r="A856" s="425"/>
      <c r="B856" s="425"/>
      <c r="C856" s="425"/>
      <c r="D856" s="425"/>
      <c r="E856" s="425"/>
      <c r="F856" s="425"/>
      <c r="G856" s="425"/>
      <c r="H856" s="425"/>
      <c r="I856" s="425"/>
      <c r="J856" s="425"/>
      <c r="K856" s="425"/>
      <c r="L856" s="425"/>
      <c r="M856" s="425"/>
      <c r="N856" s="425"/>
    </row>
    <row r="857" spans="1:14">
      <c r="A857" s="425"/>
      <c r="B857" s="425"/>
      <c r="C857" s="425"/>
      <c r="D857" s="425"/>
      <c r="E857" s="425"/>
      <c r="F857" s="425"/>
      <c r="G857" s="425"/>
      <c r="H857" s="425"/>
      <c r="I857" s="425"/>
      <c r="J857" s="425"/>
      <c r="K857" s="425"/>
      <c r="L857" s="425"/>
      <c r="M857" s="425"/>
      <c r="N857" s="425"/>
    </row>
    <row r="858" spans="1:14">
      <c r="A858" s="425"/>
      <c r="B858" s="425"/>
      <c r="C858" s="425"/>
      <c r="D858" s="425"/>
      <c r="E858" s="425"/>
      <c r="F858" s="425"/>
      <c r="G858" s="425"/>
      <c r="H858" s="425"/>
      <c r="I858" s="425"/>
      <c r="J858" s="425"/>
      <c r="K858" s="425"/>
      <c r="L858" s="425"/>
      <c r="M858" s="425"/>
      <c r="N858" s="425"/>
    </row>
    <row r="859" spans="1:14">
      <c r="A859" s="425"/>
      <c r="B859" s="425"/>
      <c r="C859" s="425"/>
      <c r="D859" s="425"/>
      <c r="E859" s="425"/>
      <c r="F859" s="425"/>
      <c r="G859" s="425"/>
      <c r="H859" s="425"/>
      <c r="I859" s="425"/>
      <c r="J859" s="425"/>
      <c r="K859" s="425"/>
      <c r="L859" s="425"/>
      <c r="M859" s="425"/>
      <c r="N859" s="425"/>
    </row>
    <row r="860" spans="1:14">
      <c r="A860" s="425"/>
      <c r="B860" s="425"/>
      <c r="C860" s="425"/>
      <c r="D860" s="425"/>
      <c r="E860" s="425"/>
      <c r="F860" s="425"/>
      <c r="G860" s="425"/>
      <c r="H860" s="425"/>
      <c r="I860" s="425"/>
      <c r="J860" s="425"/>
      <c r="K860" s="425"/>
      <c r="L860" s="425"/>
      <c r="M860" s="425"/>
      <c r="N860" s="425"/>
    </row>
    <row r="861" spans="1:14">
      <c r="A861" s="425"/>
      <c r="B861" s="425"/>
      <c r="C861" s="425"/>
      <c r="D861" s="425"/>
      <c r="E861" s="425"/>
      <c r="F861" s="425"/>
      <c r="G861" s="425"/>
      <c r="H861" s="425"/>
      <c r="I861" s="425"/>
      <c r="J861" s="425"/>
      <c r="K861" s="425"/>
      <c r="L861" s="425"/>
      <c r="M861" s="425"/>
      <c r="N861" s="425"/>
    </row>
    <row r="862" spans="1:14">
      <c r="A862" s="425"/>
      <c r="B862" s="425"/>
      <c r="C862" s="425"/>
      <c r="D862" s="425"/>
      <c r="E862" s="425"/>
      <c r="F862" s="425"/>
      <c r="G862" s="425"/>
      <c r="H862" s="425"/>
      <c r="I862" s="425"/>
      <c r="J862" s="425"/>
      <c r="K862" s="425"/>
      <c r="L862" s="425"/>
      <c r="M862" s="425"/>
      <c r="N862" s="425"/>
    </row>
    <row r="863" spans="1:14">
      <c r="A863" s="425"/>
      <c r="B863" s="425"/>
      <c r="C863" s="425"/>
      <c r="D863" s="425"/>
      <c r="E863" s="425"/>
      <c r="F863" s="425"/>
      <c r="G863" s="425"/>
      <c r="H863" s="425"/>
      <c r="I863" s="425"/>
      <c r="J863" s="425"/>
      <c r="K863" s="425"/>
      <c r="L863" s="425"/>
      <c r="M863" s="425"/>
      <c r="N863" s="425"/>
    </row>
    <row r="864" spans="1:14">
      <c r="A864" s="425"/>
      <c r="B864" s="425"/>
      <c r="C864" s="425"/>
      <c r="D864" s="425"/>
      <c r="E864" s="425"/>
      <c r="F864" s="425"/>
      <c r="G864" s="425"/>
      <c r="H864" s="425"/>
      <c r="I864" s="425"/>
      <c r="J864" s="425"/>
      <c r="K864" s="425"/>
      <c r="L864" s="425"/>
      <c r="M864" s="425"/>
      <c r="N864" s="425"/>
    </row>
    <row r="865" spans="1:14">
      <c r="A865" s="425"/>
      <c r="B865" s="425"/>
      <c r="C865" s="425"/>
      <c r="D865" s="425"/>
      <c r="E865" s="425"/>
      <c r="F865" s="425"/>
      <c r="G865" s="425"/>
      <c r="H865" s="425"/>
      <c r="I865" s="425"/>
      <c r="J865" s="425"/>
      <c r="K865" s="425"/>
      <c r="L865" s="425"/>
      <c r="M865" s="425"/>
      <c r="N865" s="425"/>
    </row>
    <row r="866" spans="1:14">
      <c r="A866" s="425"/>
      <c r="B866" s="425"/>
      <c r="C866" s="425"/>
      <c r="D866" s="425"/>
      <c r="E866" s="425"/>
      <c r="F866" s="425"/>
      <c r="G866" s="425"/>
      <c r="H866" s="425"/>
      <c r="I866" s="425"/>
      <c r="J866" s="425"/>
      <c r="K866" s="425"/>
      <c r="L866" s="425"/>
      <c r="M866" s="425"/>
      <c r="N866" s="425"/>
    </row>
    <row r="867" spans="1:14">
      <c r="A867" s="425"/>
      <c r="B867" s="425"/>
      <c r="C867" s="425"/>
      <c r="D867" s="425"/>
      <c r="E867" s="425"/>
      <c r="F867" s="425"/>
      <c r="G867" s="425"/>
      <c r="H867" s="425"/>
      <c r="I867" s="425"/>
      <c r="J867" s="425"/>
      <c r="K867" s="425"/>
      <c r="L867" s="425"/>
      <c r="M867" s="425"/>
      <c r="N867" s="425"/>
    </row>
    <row r="868" spans="1:14">
      <c r="A868" s="425"/>
      <c r="B868" s="425"/>
      <c r="C868" s="425"/>
      <c r="D868" s="425"/>
      <c r="E868" s="425"/>
      <c r="F868" s="425"/>
      <c r="G868" s="425"/>
      <c r="H868" s="425"/>
      <c r="I868" s="425"/>
      <c r="J868" s="425"/>
      <c r="K868" s="425"/>
      <c r="L868" s="425"/>
      <c r="M868" s="425"/>
      <c r="N868" s="425"/>
    </row>
    <row r="869" spans="1:14">
      <c r="A869" s="425"/>
      <c r="B869" s="425"/>
      <c r="C869" s="425"/>
      <c r="D869" s="425"/>
      <c r="E869" s="425"/>
      <c r="F869" s="425"/>
      <c r="G869" s="425"/>
      <c r="H869" s="425"/>
      <c r="I869" s="425"/>
      <c r="J869" s="425"/>
      <c r="K869" s="425"/>
      <c r="L869" s="425"/>
      <c r="M869" s="425"/>
      <c r="N869" s="425"/>
    </row>
    <row r="870" spans="1:14">
      <c r="A870" s="425"/>
      <c r="B870" s="425"/>
      <c r="C870" s="425"/>
      <c r="D870" s="425"/>
      <c r="E870" s="425"/>
      <c r="F870" s="425"/>
      <c r="G870" s="425"/>
      <c r="H870" s="425"/>
      <c r="I870" s="425"/>
      <c r="J870" s="425"/>
      <c r="K870" s="425"/>
      <c r="L870" s="425"/>
      <c r="M870" s="425"/>
      <c r="N870" s="425"/>
    </row>
    <row r="871" spans="1:14">
      <c r="A871" s="425"/>
      <c r="B871" s="425"/>
      <c r="C871" s="425"/>
      <c r="D871" s="425"/>
      <c r="E871" s="425"/>
      <c r="F871" s="425"/>
      <c r="G871" s="425"/>
      <c r="H871" s="425"/>
      <c r="I871" s="425"/>
      <c r="J871" s="425"/>
      <c r="K871" s="425"/>
      <c r="L871" s="425"/>
      <c r="M871" s="425"/>
      <c r="N871" s="425"/>
    </row>
    <row r="872" spans="1:14">
      <c r="A872" s="425"/>
      <c r="B872" s="425"/>
      <c r="C872" s="425"/>
      <c r="D872" s="425"/>
      <c r="E872" s="425"/>
      <c r="F872" s="425"/>
      <c r="G872" s="425"/>
      <c r="H872" s="425"/>
      <c r="I872" s="425"/>
      <c r="J872" s="425"/>
      <c r="K872" s="425"/>
      <c r="L872" s="425"/>
      <c r="M872" s="425"/>
      <c r="N872" s="425"/>
    </row>
    <row r="873" spans="1:14">
      <c r="A873" s="425"/>
      <c r="B873" s="425"/>
      <c r="C873" s="425"/>
      <c r="D873" s="425"/>
      <c r="E873" s="425"/>
      <c r="F873" s="425"/>
      <c r="G873" s="425"/>
      <c r="H873" s="425"/>
      <c r="I873" s="425"/>
      <c r="J873" s="425"/>
      <c r="K873" s="425"/>
      <c r="L873" s="425"/>
      <c r="M873" s="425"/>
      <c r="N873" s="425"/>
    </row>
    <row r="874" spans="1:14">
      <c r="A874" s="425"/>
      <c r="B874" s="425"/>
      <c r="C874" s="425"/>
      <c r="D874" s="425"/>
      <c r="E874" s="425"/>
      <c r="F874" s="425"/>
      <c r="G874" s="425"/>
      <c r="H874" s="425"/>
      <c r="I874" s="425"/>
      <c r="J874" s="425"/>
      <c r="K874" s="425"/>
      <c r="L874" s="425"/>
      <c r="M874" s="425"/>
      <c r="N874" s="425"/>
    </row>
    <row r="875" spans="1:14">
      <c r="A875" s="425"/>
      <c r="B875" s="425"/>
      <c r="C875" s="425"/>
      <c r="D875" s="425"/>
      <c r="E875" s="425"/>
      <c r="F875" s="425"/>
      <c r="G875" s="425"/>
      <c r="H875" s="425"/>
      <c r="I875" s="425"/>
      <c r="J875" s="425"/>
      <c r="K875" s="425"/>
      <c r="L875" s="425"/>
      <c r="M875" s="425"/>
      <c r="N875" s="425"/>
    </row>
    <row r="876" spans="1:14">
      <c r="A876" s="425"/>
      <c r="B876" s="425"/>
      <c r="C876" s="425"/>
      <c r="D876" s="425"/>
      <c r="E876" s="425"/>
      <c r="F876" s="425"/>
      <c r="G876" s="425"/>
      <c r="H876" s="425"/>
      <c r="I876" s="425"/>
      <c r="J876" s="425"/>
      <c r="K876" s="425"/>
      <c r="L876" s="425"/>
      <c r="M876" s="425"/>
      <c r="N876" s="425"/>
    </row>
    <row r="877" spans="1:14">
      <c r="A877" s="425"/>
      <c r="B877" s="425"/>
      <c r="C877" s="425"/>
      <c r="D877" s="425"/>
      <c r="E877" s="425"/>
      <c r="F877" s="425"/>
      <c r="G877" s="425"/>
      <c r="H877" s="425"/>
      <c r="I877" s="425"/>
      <c r="J877" s="425"/>
      <c r="K877" s="425"/>
      <c r="L877" s="425"/>
      <c r="M877" s="425"/>
      <c r="N877" s="425"/>
    </row>
    <row r="878" spans="1:14">
      <c r="A878" s="425"/>
      <c r="B878" s="425"/>
      <c r="C878" s="425"/>
      <c r="D878" s="425"/>
      <c r="E878" s="425"/>
      <c r="F878" s="425"/>
      <c r="G878" s="425"/>
      <c r="H878" s="425"/>
      <c r="I878" s="425"/>
      <c r="J878" s="425"/>
      <c r="K878" s="425"/>
      <c r="L878" s="425"/>
      <c r="M878" s="425"/>
      <c r="N878" s="425"/>
    </row>
    <row r="879" spans="1:14">
      <c r="A879" s="425"/>
      <c r="B879" s="425"/>
      <c r="C879" s="425"/>
      <c r="D879" s="425"/>
      <c r="E879" s="425"/>
      <c r="F879" s="425"/>
      <c r="G879" s="425"/>
      <c r="H879" s="425"/>
      <c r="I879" s="425"/>
      <c r="J879" s="425"/>
      <c r="K879" s="425"/>
      <c r="L879" s="425"/>
      <c r="M879" s="425"/>
      <c r="N879" s="425"/>
    </row>
    <row r="880" spans="1:14">
      <c r="A880" s="425"/>
      <c r="B880" s="425"/>
      <c r="C880" s="425"/>
      <c r="D880" s="425"/>
      <c r="E880" s="425"/>
      <c r="F880" s="425"/>
      <c r="G880" s="425"/>
      <c r="H880" s="425"/>
      <c r="I880" s="425"/>
      <c r="J880" s="425"/>
      <c r="K880" s="425"/>
      <c r="L880" s="425"/>
      <c r="M880" s="425"/>
      <c r="N880" s="425"/>
    </row>
    <row r="881" spans="1:14">
      <c r="A881" s="425"/>
      <c r="B881" s="425"/>
      <c r="C881" s="425"/>
      <c r="D881" s="425"/>
      <c r="E881" s="425"/>
      <c r="F881" s="425"/>
      <c r="G881" s="425"/>
      <c r="H881" s="425"/>
      <c r="I881" s="425"/>
      <c r="J881" s="425"/>
      <c r="K881" s="425"/>
      <c r="L881" s="425"/>
      <c r="M881" s="425"/>
      <c r="N881" s="425"/>
    </row>
    <row r="882" spans="1:14">
      <c r="A882" s="425"/>
      <c r="B882" s="425"/>
      <c r="C882" s="425"/>
      <c r="D882" s="425"/>
      <c r="E882" s="425"/>
      <c r="F882" s="425"/>
      <c r="G882" s="425"/>
      <c r="H882" s="425"/>
      <c r="I882" s="425"/>
      <c r="J882" s="425"/>
      <c r="K882" s="425"/>
      <c r="L882" s="425"/>
      <c r="M882" s="425"/>
      <c r="N882" s="425"/>
    </row>
    <row r="883" spans="1:14">
      <c r="A883" s="425"/>
      <c r="B883" s="425"/>
      <c r="C883" s="425"/>
      <c r="D883" s="425"/>
      <c r="E883" s="425"/>
      <c r="F883" s="425"/>
      <c r="G883" s="425"/>
      <c r="H883" s="425"/>
      <c r="I883" s="425"/>
      <c r="J883" s="425"/>
      <c r="K883" s="425"/>
      <c r="L883" s="425"/>
      <c r="M883" s="425"/>
      <c r="N883" s="425"/>
    </row>
    <row r="884" spans="1:14">
      <c r="A884" s="425"/>
      <c r="B884" s="425"/>
      <c r="C884" s="425"/>
      <c r="D884" s="425"/>
      <c r="E884" s="425"/>
      <c r="F884" s="425"/>
      <c r="G884" s="425"/>
      <c r="H884" s="425"/>
      <c r="I884" s="425"/>
      <c r="J884" s="425"/>
      <c r="K884" s="425"/>
      <c r="L884" s="425"/>
      <c r="M884" s="425"/>
      <c r="N884" s="425"/>
    </row>
    <row r="885" spans="1:14">
      <c r="A885" s="425"/>
      <c r="B885" s="425"/>
      <c r="C885" s="425"/>
      <c r="D885" s="425"/>
      <c r="E885" s="425"/>
      <c r="F885" s="425"/>
      <c r="G885" s="425"/>
      <c r="H885" s="425"/>
      <c r="I885" s="425"/>
      <c r="J885" s="425"/>
      <c r="K885" s="425"/>
      <c r="L885" s="425"/>
      <c r="M885" s="425"/>
      <c r="N885" s="425"/>
    </row>
    <row r="886" spans="1:14">
      <c r="A886" s="425"/>
      <c r="B886" s="425"/>
      <c r="C886" s="425"/>
      <c r="D886" s="425"/>
      <c r="E886" s="425"/>
      <c r="F886" s="425"/>
      <c r="G886" s="425"/>
      <c r="H886" s="425"/>
      <c r="I886" s="425"/>
      <c r="J886" s="425"/>
      <c r="K886" s="425"/>
      <c r="L886" s="425"/>
      <c r="M886" s="425"/>
      <c r="N886" s="425"/>
    </row>
    <row r="887" spans="1:14">
      <c r="A887" s="425"/>
      <c r="B887" s="425"/>
      <c r="C887" s="425"/>
      <c r="D887" s="425"/>
      <c r="E887" s="425"/>
      <c r="F887" s="425"/>
      <c r="G887" s="425"/>
      <c r="H887" s="425"/>
      <c r="I887" s="425"/>
      <c r="J887" s="425"/>
      <c r="K887" s="425"/>
      <c r="L887" s="425"/>
      <c r="M887" s="425"/>
      <c r="N887" s="425"/>
    </row>
    <row r="888" spans="1:14">
      <c r="A888" s="425"/>
      <c r="B888" s="425"/>
      <c r="C888" s="425"/>
      <c r="D888" s="425"/>
      <c r="E888" s="425"/>
      <c r="F888" s="425"/>
      <c r="G888" s="425"/>
      <c r="H888" s="425"/>
      <c r="I888" s="425"/>
      <c r="J888" s="425"/>
      <c r="K888" s="425"/>
      <c r="L888" s="425"/>
      <c r="M888" s="425"/>
      <c r="N888" s="425"/>
    </row>
    <row r="889" spans="1:14">
      <c r="A889" s="425"/>
      <c r="B889" s="425"/>
      <c r="C889" s="425"/>
      <c r="D889" s="425"/>
      <c r="E889" s="425"/>
      <c r="F889" s="425"/>
      <c r="G889" s="425"/>
      <c r="H889" s="425"/>
      <c r="I889" s="425"/>
      <c r="J889" s="425"/>
      <c r="K889" s="425"/>
      <c r="L889" s="425"/>
      <c r="M889" s="425"/>
      <c r="N889" s="425"/>
    </row>
    <row r="890" spans="1:14">
      <c r="A890" s="425"/>
      <c r="B890" s="425"/>
      <c r="C890" s="425"/>
      <c r="D890" s="425"/>
      <c r="E890" s="425"/>
      <c r="F890" s="425"/>
      <c r="G890" s="425"/>
      <c r="H890" s="425"/>
      <c r="I890" s="425"/>
      <c r="J890" s="425"/>
      <c r="K890" s="425"/>
      <c r="L890" s="425"/>
      <c r="M890" s="425"/>
      <c r="N890" s="425"/>
    </row>
    <row r="891" spans="1:14">
      <c r="A891" s="425"/>
      <c r="B891" s="425"/>
      <c r="C891" s="425"/>
      <c r="D891" s="425"/>
      <c r="E891" s="425"/>
      <c r="F891" s="425"/>
      <c r="G891" s="425"/>
      <c r="H891" s="425"/>
      <c r="I891" s="425"/>
      <c r="J891" s="425"/>
      <c r="K891" s="425"/>
      <c r="L891" s="425"/>
      <c r="M891" s="425"/>
      <c r="N891" s="425"/>
    </row>
    <row r="892" spans="1:14">
      <c r="A892" s="425"/>
      <c r="B892" s="425"/>
      <c r="C892" s="425"/>
      <c r="D892" s="425"/>
      <c r="E892" s="425"/>
      <c r="F892" s="425"/>
      <c r="G892" s="425"/>
      <c r="H892" s="425"/>
      <c r="I892" s="425"/>
      <c r="J892" s="425"/>
      <c r="K892" s="425"/>
      <c r="L892" s="425"/>
      <c r="M892" s="425"/>
      <c r="N892" s="425"/>
    </row>
    <row r="893" spans="1:14">
      <c r="A893" s="425"/>
      <c r="B893" s="425"/>
      <c r="C893" s="425"/>
      <c r="D893" s="425"/>
      <c r="E893" s="425"/>
      <c r="F893" s="425"/>
      <c r="G893" s="425"/>
      <c r="H893" s="425"/>
      <c r="I893" s="425"/>
      <c r="J893" s="425"/>
      <c r="K893" s="425"/>
      <c r="L893" s="425"/>
      <c r="M893" s="425"/>
      <c r="N893" s="425"/>
    </row>
    <row r="894" spans="1:14">
      <c r="A894" s="425"/>
      <c r="B894" s="425"/>
      <c r="C894" s="425"/>
      <c r="D894" s="425"/>
      <c r="E894" s="425"/>
      <c r="F894" s="425"/>
      <c r="G894" s="425"/>
      <c r="H894" s="425"/>
      <c r="I894" s="425"/>
      <c r="J894" s="425"/>
      <c r="K894" s="425"/>
      <c r="L894" s="425"/>
      <c r="M894" s="425"/>
      <c r="N894" s="425"/>
    </row>
    <row r="895" spans="1:14">
      <c r="A895" s="425"/>
      <c r="B895" s="425"/>
      <c r="C895" s="425"/>
      <c r="D895" s="425"/>
      <c r="E895" s="425"/>
      <c r="F895" s="425"/>
      <c r="G895" s="425"/>
      <c r="H895" s="425"/>
      <c r="I895" s="425"/>
      <c r="J895" s="425"/>
      <c r="K895" s="425"/>
      <c r="L895" s="425"/>
      <c r="M895" s="425"/>
      <c r="N895" s="425"/>
    </row>
    <row r="896" spans="1:14">
      <c r="A896" s="425"/>
      <c r="B896" s="425"/>
      <c r="C896" s="425"/>
      <c r="D896" s="425"/>
      <c r="E896" s="425"/>
      <c r="F896" s="425"/>
      <c r="G896" s="425"/>
      <c r="H896" s="425"/>
      <c r="I896" s="425"/>
      <c r="J896" s="425"/>
      <c r="K896" s="425"/>
      <c r="L896" s="425"/>
      <c r="M896" s="425"/>
      <c r="N896" s="425"/>
    </row>
    <row r="897" spans="1:14">
      <c r="A897" s="425"/>
      <c r="B897" s="425"/>
      <c r="C897" s="425"/>
      <c r="D897" s="425"/>
      <c r="E897" s="425"/>
      <c r="F897" s="425"/>
      <c r="G897" s="425"/>
      <c r="H897" s="425"/>
      <c r="I897" s="425"/>
      <c r="J897" s="425"/>
      <c r="K897" s="425"/>
      <c r="L897" s="425"/>
      <c r="M897" s="425"/>
      <c r="N897" s="425"/>
    </row>
    <row r="898" spans="1:14">
      <c r="A898" s="425"/>
      <c r="B898" s="425"/>
      <c r="C898" s="425"/>
      <c r="D898" s="425"/>
      <c r="E898" s="425"/>
      <c r="F898" s="425"/>
      <c r="G898" s="425"/>
      <c r="H898" s="425"/>
      <c r="I898" s="425"/>
      <c r="J898" s="425"/>
      <c r="K898" s="425"/>
      <c r="L898" s="425"/>
      <c r="M898" s="425"/>
      <c r="N898" s="425"/>
    </row>
    <row r="899" spans="1:14">
      <c r="A899" s="425"/>
      <c r="B899" s="425"/>
      <c r="C899" s="425"/>
      <c r="D899" s="425"/>
      <c r="E899" s="425"/>
      <c r="F899" s="425"/>
      <c r="G899" s="425"/>
      <c r="H899" s="425"/>
      <c r="I899" s="425"/>
      <c r="J899" s="425"/>
      <c r="K899" s="425"/>
      <c r="L899" s="425"/>
      <c r="M899" s="425"/>
      <c r="N899" s="425"/>
    </row>
    <row r="900" spans="1:14">
      <c r="A900" s="425"/>
      <c r="B900" s="425"/>
      <c r="C900" s="425"/>
      <c r="D900" s="425"/>
      <c r="E900" s="425"/>
      <c r="F900" s="425"/>
      <c r="G900" s="425"/>
      <c r="H900" s="425"/>
      <c r="I900" s="425"/>
      <c r="J900" s="425"/>
      <c r="K900" s="425"/>
      <c r="L900" s="425"/>
      <c r="M900" s="425"/>
      <c r="N900" s="425"/>
    </row>
    <row r="901" spans="1:14">
      <c r="A901" s="425"/>
      <c r="B901" s="425"/>
      <c r="C901" s="425"/>
      <c r="D901" s="425"/>
      <c r="E901" s="425"/>
      <c r="F901" s="425"/>
      <c r="G901" s="425"/>
      <c r="H901" s="425"/>
      <c r="I901" s="425"/>
      <c r="J901" s="425"/>
      <c r="K901" s="425"/>
      <c r="L901" s="425"/>
      <c r="M901" s="425"/>
      <c r="N901" s="425"/>
    </row>
    <row r="902" spans="1:14">
      <c r="A902" s="425"/>
      <c r="B902" s="425"/>
      <c r="C902" s="425"/>
      <c r="D902" s="425"/>
      <c r="E902" s="425"/>
      <c r="F902" s="425"/>
      <c r="G902" s="425"/>
      <c r="H902" s="425"/>
      <c r="I902" s="425"/>
      <c r="J902" s="425"/>
      <c r="K902" s="425"/>
      <c r="L902" s="425"/>
      <c r="M902" s="425"/>
      <c r="N902" s="425"/>
    </row>
    <row r="903" spans="1:14">
      <c r="A903" s="425"/>
      <c r="B903" s="425"/>
      <c r="C903" s="425"/>
      <c r="D903" s="425"/>
      <c r="E903" s="425"/>
      <c r="F903" s="425"/>
      <c r="G903" s="425"/>
      <c r="H903" s="425"/>
      <c r="I903" s="425"/>
      <c r="J903" s="425"/>
      <c r="K903" s="425"/>
      <c r="L903" s="425"/>
      <c r="M903" s="425"/>
      <c r="N903" s="425"/>
    </row>
    <row r="904" spans="1:14">
      <c r="A904" s="425"/>
      <c r="B904" s="425"/>
      <c r="C904" s="425"/>
      <c r="D904" s="425"/>
      <c r="E904" s="425"/>
      <c r="F904" s="425"/>
      <c r="G904" s="425"/>
      <c r="H904" s="425"/>
      <c r="I904" s="425"/>
      <c r="J904" s="425"/>
      <c r="K904" s="425"/>
      <c r="L904" s="425"/>
      <c r="M904" s="425"/>
      <c r="N904" s="425"/>
    </row>
    <row r="905" spans="1:14">
      <c r="A905" s="425"/>
      <c r="B905" s="425"/>
      <c r="C905" s="425"/>
      <c r="D905" s="425"/>
      <c r="E905" s="425"/>
      <c r="F905" s="425"/>
      <c r="G905" s="425"/>
      <c r="H905" s="425"/>
      <c r="I905" s="425"/>
      <c r="J905" s="425"/>
      <c r="K905" s="425"/>
      <c r="L905" s="425"/>
      <c r="M905" s="425"/>
      <c r="N905" s="425"/>
    </row>
    <row r="906" spans="1:14">
      <c r="A906" s="425"/>
      <c r="B906" s="425"/>
      <c r="C906" s="425"/>
      <c r="D906" s="425"/>
      <c r="E906" s="425"/>
      <c r="F906" s="425"/>
      <c r="G906" s="425"/>
      <c r="H906" s="425"/>
      <c r="I906" s="425"/>
      <c r="J906" s="425"/>
      <c r="K906" s="425"/>
      <c r="L906" s="425"/>
      <c r="M906" s="425"/>
      <c r="N906" s="425"/>
    </row>
    <row r="907" spans="1:14">
      <c r="A907" s="425"/>
      <c r="B907" s="425"/>
      <c r="C907" s="425"/>
      <c r="D907" s="425"/>
      <c r="E907" s="425"/>
      <c r="F907" s="425"/>
      <c r="G907" s="425"/>
      <c r="H907" s="425"/>
      <c r="I907" s="425"/>
      <c r="J907" s="425"/>
      <c r="K907" s="425"/>
      <c r="L907" s="425"/>
      <c r="M907" s="425"/>
      <c r="N907" s="425"/>
    </row>
    <row r="908" spans="1:14">
      <c r="A908" s="425"/>
      <c r="B908" s="425"/>
      <c r="C908" s="425"/>
      <c r="D908" s="425"/>
      <c r="E908" s="425"/>
      <c r="F908" s="425"/>
      <c r="G908" s="425"/>
      <c r="H908" s="425"/>
      <c r="I908" s="425"/>
      <c r="J908" s="425"/>
      <c r="K908" s="425"/>
      <c r="L908" s="425"/>
      <c r="M908" s="425"/>
      <c r="N908" s="425"/>
    </row>
    <row r="909" spans="1:14">
      <c r="A909" s="425"/>
      <c r="B909" s="425"/>
      <c r="C909" s="425"/>
      <c r="D909" s="425"/>
      <c r="E909" s="425"/>
      <c r="F909" s="425"/>
      <c r="G909" s="425"/>
      <c r="H909" s="425"/>
      <c r="I909" s="425"/>
      <c r="J909" s="425"/>
      <c r="K909" s="425"/>
      <c r="L909" s="425"/>
      <c r="M909" s="425"/>
      <c r="N909" s="425"/>
    </row>
    <row r="910" spans="1:14">
      <c r="A910" s="425"/>
      <c r="B910" s="425"/>
      <c r="C910" s="425"/>
      <c r="D910" s="425"/>
      <c r="E910" s="425"/>
      <c r="F910" s="425"/>
      <c r="G910" s="425"/>
      <c r="H910" s="425"/>
      <c r="I910" s="425"/>
      <c r="J910" s="425"/>
      <c r="K910" s="425"/>
      <c r="L910" s="425"/>
      <c r="M910" s="425"/>
      <c r="N910" s="425"/>
    </row>
    <row r="911" spans="1:14">
      <c r="A911" s="425"/>
      <c r="B911" s="425"/>
      <c r="C911" s="425"/>
      <c r="D911" s="425"/>
      <c r="E911" s="425"/>
      <c r="F911" s="425"/>
      <c r="G911" s="425"/>
      <c r="H911" s="425"/>
      <c r="I911" s="425"/>
      <c r="J911" s="425"/>
      <c r="K911" s="425"/>
      <c r="L911" s="425"/>
      <c r="M911" s="425"/>
      <c r="N911" s="425"/>
    </row>
    <row r="912" spans="1:14">
      <c r="A912" s="425"/>
      <c r="B912" s="425"/>
      <c r="C912" s="425"/>
      <c r="D912" s="425"/>
      <c r="E912" s="425"/>
      <c r="F912" s="425"/>
      <c r="G912" s="425"/>
      <c r="H912" s="425"/>
      <c r="I912" s="425"/>
      <c r="J912" s="425"/>
      <c r="K912" s="425"/>
      <c r="L912" s="425"/>
      <c r="M912" s="425"/>
      <c r="N912" s="425"/>
    </row>
    <row r="913" spans="1:14">
      <c r="A913" s="425"/>
      <c r="B913" s="425"/>
      <c r="C913" s="425"/>
      <c r="D913" s="425"/>
      <c r="E913" s="425"/>
      <c r="F913" s="425"/>
      <c r="G913" s="425"/>
      <c r="H913" s="425"/>
      <c r="I913" s="425"/>
      <c r="J913" s="425"/>
      <c r="K913" s="425"/>
      <c r="L913" s="425"/>
      <c r="M913" s="425"/>
      <c r="N913" s="425"/>
    </row>
    <row r="914" spans="1:14">
      <c r="A914" s="425"/>
      <c r="B914" s="425"/>
      <c r="C914" s="425"/>
      <c r="D914" s="425"/>
      <c r="E914" s="425"/>
      <c r="F914" s="425"/>
      <c r="G914" s="425"/>
      <c r="H914" s="425"/>
      <c r="I914" s="425"/>
      <c r="J914" s="425"/>
      <c r="K914" s="425"/>
      <c r="L914" s="425"/>
      <c r="M914" s="425"/>
      <c r="N914" s="425"/>
    </row>
    <row r="915" spans="1:14">
      <c r="A915" s="425"/>
      <c r="B915" s="425"/>
      <c r="C915" s="425"/>
      <c r="D915" s="425"/>
      <c r="E915" s="425"/>
      <c r="F915" s="425"/>
      <c r="G915" s="425"/>
      <c r="H915" s="425"/>
      <c r="I915" s="425"/>
      <c r="J915" s="425"/>
      <c r="K915" s="425"/>
      <c r="L915" s="425"/>
      <c r="M915" s="425"/>
      <c r="N915" s="425"/>
    </row>
    <row r="916" spans="1:14">
      <c r="A916" s="425"/>
      <c r="B916" s="425"/>
      <c r="C916" s="425"/>
      <c r="D916" s="425"/>
      <c r="E916" s="425"/>
      <c r="F916" s="425"/>
      <c r="G916" s="425"/>
      <c r="H916" s="425"/>
      <c r="I916" s="425"/>
      <c r="J916" s="425"/>
      <c r="K916" s="425"/>
      <c r="L916" s="425"/>
      <c r="M916" s="425"/>
      <c r="N916" s="425"/>
    </row>
    <row r="917" spans="1:14">
      <c r="A917" s="425"/>
      <c r="B917" s="425"/>
      <c r="C917" s="425"/>
      <c r="D917" s="425"/>
      <c r="E917" s="425"/>
      <c r="F917" s="425"/>
      <c r="G917" s="425"/>
      <c r="H917" s="425"/>
      <c r="I917" s="425"/>
      <c r="J917" s="425"/>
      <c r="K917" s="425"/>
      <c r="L917" s="425"/>
      <c r="M917" s="425"/>
      <c r="N917" s="425"/>
    </row>
    <row r="918" spans="1:14">
      <c r="A918" s="425"/>
      <c r="B918" s="425"/>
      <c r="C918" s="425"/>
      <c r="D918" s="425"/>
      <c r="E918" s="425"/>
      <c r="F918" s="425"/>
      <c r="G918" s="425"/>
      <c r="H918" s="425"/>
      <c r="I918" s="425"/>
      <c r="J918" s="425"/>
      <c r="K918" s="425"/>
      <c r="L918" s="425"/>
      <c r="M918" s="425"/>
      <c r="N918" s="425"/>
    </row>
    <row r="919" spans="1:14">
      <c r="A919" s="425"/>
      <c r="B919" s="425"/>
      <c r="C919" s="425"/>
      <c r="D919" s="425"/>
      <c r="E919" s="425"/>
      <c r="F919" s="425"/>
      <c r="G919" s="425"/>
      <c r="H919" s="425"/>
      <c r="I919" s="425"/>
      <c r="J919" s="425"/>
      <c r="K919" s="425"/>
      <c r="L919" s="425"/>
      <c r="M919" s="425"/>
      <c r="N919" s="425"/>
    </row>
    <row r="920" spans="1:14">
      <c r="A920" s="425"/>
      <c r="B920" s="425"/>
      <c r="C920" s="425"/>
      <c r="D920" s="425"/>
      <c r="E920" s="425"/>
      <c r="F920" s="425"/>
      <c r="G920" s="425"/>
      <c r="H920" s="425"/>
      <c r="I920" s="425"/>
      <c r="J920" s="425"/>
      <c r="K920" s="425"/>
      <c r="L920" s="425"/>
      <c r="M920" s="425"/>
      <c r="N920" s="425"/>
    </row>
    <row r="921" spans="1:14">
      <c r="A921" s="425"/>
      <c r="B921" s="425"/>
      <c r="C921" s="425"/>
      <c r="D921" s="425"/>
      <c r="E921" s="425"/>
      <c r="F921" s="425"/>
      <c r="G921" s="425"/>
      <c r="H921" s="425"/>
      <c r="I921" s="425"/>
      <c r="J921" s="425"/>
      <c r="K921" s="425"/>
      <c r="L921" s="425"/>
      <c r="M921" s="425"/>
      <c r="N921" s="425"/>
    </row>
    <row r="922" spans="1:14">
      <c r="A922" s="425"/>
      <c r="B922" s="425"/>
      <c r="C922" s="425"/>
      <c r="D922" s="425"/>
      <c r="E922" s="425"/>
      <c r="F922" s="425"/>
      <c r="G922" s="425"/>
      <c r="H922" s="425"/>
      <c r="I922" s="425"/>
      <c r="J922" s="425"/>
      <c r="K922" s="425"/>
      <c r="L922" s="425"/>
      <c r="M922" s="425"/>
      <c r="N922" s="425"/>
    </row>
    <row r="923" spans="1:14">
      <c r="A923" s="425"/>
      <c r="B923" s="425"/>
      <c r="C923" s="425"/>
      <c r="D923" s="425"/>
      <c r="E923" s="425"/>
      <c r="F923" s="425"/>
      <c r="G923" s="425"/>
      <c r="H923" s="425"/>
      <c r="I923" s="425"/>
      <c r="J923" s="425"/>
      <c r="K923" s="425"/>
      <c r="L923" s="425"/>
      <c r="M923" s="425"/>
      <c r="N923" s="425"/>
    </row>
    <row r="924" spans="1:14">
      <c r="A924" s="425"/>
      <c r="B924" s="425"/>
      <c r="C924" s="425"/>
      <c r="D924" s="425"/>
      <c r="E924" s="425"/>
      <c r="F924" s="425"/>
      <c r="G924" s="425"/>
      <c r="H924" s="425"/>
      <c r="I924" s="425"/>
      <c r="J924" s="425"/>
      <c r="K924" s="425"/>
      <c r="L924" s="425"/>
      <c r="M924" s="425"/>
      <c r="N924" s="425"/>
    </row>
    <row r="925" spans="1:14">
      <c r="A925" s="425"/>
      <c r="B925" s="425"/>
      <c r="C925" s="425"/>
      <c r="D925" s="425"/>
      <c r="E925" s="425"/>
      <c r="F925" s="425"/>
      <c r="G925" s="425"/>
      <c r="H925" s="425"/>
      <c r="I925" s="425"/>
      <c r="J925" s="425"/>
      <c r="K925" s="425"/>
      <c r="L925" s="425"/>
      <c r="M925" s="425"/>
      <c r="N925" s="425"/>
    </row>
    <row r="926" spans="1:14">
      <c r="A926" s="425"/>
      <c r="B926" s="425"/>
      <c r="C926" s="425"/>
      <c r="D926" s="425"/>
      <c r="E926" s="425"/>
      <c r="F926" s="425"/>
      <c r="G926" s="425"/>
      <c r="H926" s="425"/>
      <c r="I926" s="425"/>
      <c r="J926" s="425"/>
      <c r="K926" s="425"/>
      <c r="L926" s="425"/>
      <c r="M926" s="425"/>
      <c r="N926" s="425"/>
    </row>
    <row r="927" spans="1:14">
      <c r="A927" s="425"/>
      <c r="B927" s="425"/>
      <c r="C927" s="425"/>
      <c r="D927" s="425"/>
      <c r="E927" s="425"/>
      <c r="F927" s="425"/>
      <c r="G927" s="425"/>
      <c r="H927" s="425"/>
      <c r="I927" s="425"/>
      <c r="J927" s="425"/>
      <c r="K927" s="425"/>
      <c r="L927" s="425"/>
      <c r="M927" s="425"/>
      <c r="N927" s="425"/>
    </row>
    <row r="928" spans="1:14">
      <c r="A928" s="425"/>
      <c r="B928" s="425"/>
      <c r="C928" s="425"/>
      <c r="D928" s="425"/>
      <c r="E928" s="425"/>
      <c r="F928" s="425"/>
      <c r="G928" s="425"/>
      <c r="H928" s="425"/>
      <c r="I928" s="425"/>
      <c r="J928" s="425"/>
      <c r="K928" s="425"/>
      <c r="L928" s="425"/>
      <c r="M928" s="425"/>
      <c r="N928" s="425"/>
    </row>
    <row r="929" spans="1:14">
      <c r="A929" s="425"/>
      <c r="B929" s="425"/>
      <c r="C929" s="425"/>
      <c r="D929" s="425"/>
      <c r="E929" s="425"/>
      <c r="F929" s="425"/>
      <c r="G929" s="425"/>
      <c r="H929" s="425"/>
      <c r="I929" s="425"/>
      <c r="J929" s="425"/>
      <c r="K929" s="425"/>
      <c r="L929" s="425"/>
      <c r="M929" s="425"/>
      <c r="N929" s="425"/>
    </row>
    <row r="930" spans="1:14">
      <c r="A930" s="425"/>
      <c r="B930" s="425"/>
      <c r="C930" s="425"/>
      <c r="D930" s="425"/>
      <c r="E930" s="425"/>
      <c r="F930" s="425"/>
      <c r="G930" s="425"/>
      <c r="H930" s="425"/>
      <c r="I930" s="425"/>
      <c r="J930" s="425"/>
      <c r="K930" s="425"/>
      <c r="L930" s="425"/>
      <c r="M930" s="425"/>
      <c r="N930" s="425"/>
    </row>
    <row r="931" spans="1:14">
      <c r="A931" s="425"/>
      <c r="B931" s="425"/>
      <c r="C931" s="425"/>
      <c r="D931" s="425"/>
      <c r="E931" s="425"/>
      <c r="F931" s="425"/>
      <c r="G931" s="425"/>
      <c r="H931" s="425"/>
      <c r="I931" s="425"/>
      <c r="J931" s="425"/>
      <c r="K931" s="425"/>
      <c r="L931" s="425"/>
      <c r="M931" s="425"/>
      <c r="N931" s="425"/>
    </row>
    <row r="932" spans="1:14">
      <c r="A932" s="425"/>
      <c r="B932" s="425"/>
      <c r="C932" s="425"/>
      <c r="D932" s="425"/>
      <c r="E932" s="425"/>
      <c r="F932" s="425"/>
      <c r="G932" s="425"/>
      <c r="H932" s="425"/>
      <c r="I932" s="425"/>
      <c r="J932" s="425"/>
      <c r="K932" s="425"/>
      <c r="L932" s="425"/>
      <c r="M932" s="425"/>
      <c r="N932" s="425"/>
    </row>
    <row r="933" spans="1:14">
      <c r="A933" s="425"/>
      <c r="B933" s="425"/>
      <c r="C933" s="425"/>
      <c r="D933" s="425"/>
      <c r="E933" s="425"/>
      <c r="F933" s="425"/>
      <c r="G933" s="425"/>
      <c r="H933" s="425"/>
      <c r="I933" s="425"/>
      <c r="J933" s="425"/>
      <c r="K933" s="425"/>
      <c r="L933" s="425"/>
      <c r="M933" s="425"/>
      <c r="N933" s="425"/>
    </row>
    <row r="934" spans="1:14">
      <c r="A934" s="425"/>
      <c r="B934" s="425"/>
      <c r="C934" s="425"/>
      <c r="D934" s="425"/>
      <c r="E934" s="425"/>
      <c r="F934" s="425"/>
      <c r="G934" s="425"/>
      <c r="H934" s="425"/>
      <c r="I934" s="425"/>
      <c r="J934" s="425"/>
      <c r="K934" s="425"/>
      <c r="L934" s="425"/>
      <c r="M934" s="425"/>
      <c r="N934" s="425"/>
    </row>
    <row r="935" spans="1:14">
      <c r="A935" s="425"/>
      <c r="B935" s="425"/>
      <c r="C935" s="425"/>
      <c r="D935" s="425"/>
      <c r="E935" s="425"/>
      <c r="F935" s="425"/>
      <c r="G935" s="425"/>
      <c r="H935" s="425"/>
      <c r="I935" s="425"/>
      <c r="J935" s="425"/>
      <c r="K935" s="425"/>
      <c r="L935" s="425"/>
      <c r="M935" s="425"/>
      <c r="N935" s="425"/>
    </row>
    <row r="936" spans="1:14">
      <c r="A936" s="425"/>
      <c r="B936" s="425"/>
      <c r="C936" s="425"/>
      <c r="D936" s="425"/>
      <c r="E936" s="425"/>
      <c r="F936" s="425"/>
      <c r="G936" s="425"/>
      <c r="H936" s="425"/>
      <c r="I936" s="425"/>
      <c r="J936" s="425"/>
      <c r="K936" s="425"/>
      <c r="L936" s="425"/>
      <c r="M936" s="425"/>
      <c r="N936" s="425"/>
    </row>
    <row r="937" spans="1:14">
      <c r="A937" s="425"/>
      <c r="B937" s="425"/>
      <c r="C937" s="425"/>
      <c r="D937" s="425"/>
      <c r="E937" s="425"/>
      <c r="F937" s="425"/>
      <c r="G937" s="425"/>
      <c r="H937" s="425"/>
      <c r="I937" s="425"/>
      <c r="J937" s="425"/>
      <c r="K937" s="425"/>
      <c r="L937" s="425"/>
      <c r="M937" s="425"/>
      <c r="N937" s="425"/>
    </row>
    <row r="938" spans="1:14">
      <c r="A938" s="425"/>
      <c r="B938" s="425"/>
      <c r="C938" s="425"/>
      <c r="D938" s="425"/>
      <c r="E938" s="425"/>
      <c r="F938" s="425"/>
      <c r="G938" s="425"/>
      <c r="H938" s="425"/>
      <c r="I938" s="425"/>
      <c r="J938" s="425"/>
      <c r="K938" s="425"/>
      <c r="L938" s="425"/>
      <c r="M938" s="425"/>
      <c r="N938" s="425"/>
    </row>
    <row r="939" spans="1:14">
      <c r="A939" s="425"/>
      <c r="B939" s="425"/>
      <c r="C939" s="425"/>
      <c r="D939" s="425"/>
      <c r="E939" s="425"/>
      <c r="F939" s="425"/>
      <c r="G939" s="425"/>
      <c r="H939" s="425"/>
      <c r="I939" s="425"/>
      <c r="J939" s="425"/>
      <c r="K939" s="425"/>
      <c r="L939" s="425"/>
      <c r="M939" s="425"/>
      <c r="N939" s="425"/>
    </row>
    <row r="940" spans="1:14">
      <c r="A940" s="425"/>
      <c r="B940" s="425"/>
      <c r="C940" s="425"/>
      <c r="D940" s="425"/>
      <c r="E940" s="425"/>
      <c r="F940" s="425"/>
      <c r="G940" s="425"/>
      <c r="H940" s="425"/>
      <c r="I940" s="425"/>
      <c r="J940" s="425"/>
      <c r="K940" s="425"/>
      <c r="L940" s="425"/>
      <c r="M940" s="425"/>
      <c r="N940" s="425"/>
    </row>
    <row r="941" spans="1:14">
      <c r="A941" s="425"/>
      <c r="B941" s="425"/>
      <c r="C941" s="425"/>
      <c r="D941" s="425"/>
      <c r="E941" s="425"/>
      <c r="F941" s="425"/>
      <c r="G941" s="425"/>
      <c r="H941" s="425"/>
      <c r="I941" s="425"/>
      <c r="J941" s="425"/>
      <c r="K941" s="425"/>
      <c r="L941" s="425"/>
      <c r="M941" s="425"/>
      <c r="N941" s="425"/>
    </row>
    <row r="942" spans="1:14">
      <c r="A942" s="425"/>
      <c r="B942" s="425"/>
      <c r="C942" s="425"/>
      <c r="D942" s="425"/>
      <c r="E942" s="425"/>
      <c r="F942" s="425"/>
      <c r="G942" s="425"/>
      <c r="H942" s="425"/>
      <c r="I942" s="425"/>
      <c r="J942" s="425"/>
      <c r="K942" s="425"/>
      <c r="L942" s="425"/>
      <c r="M942" s="425"/>
      <c r="N942" s="425"/>
    </row>
    <row r="943" spans="1:14">
      <c r="A943" s="425"/>
      <c r="B943" s="425"/>
      <c r="C943" s="425"/>
      <c r="D943" s="425"/>
      <c r="E943" s="425"/>
      <c r="F943" s="425"/>
      <c r="G943" s="425"/>
      <c r="H943" s="425"/>
      <c r="I943" s="425"/>
      <c r="J943" s="425"/>
      <c r="K943" s="425"/>
      <c r="L943" s="425"/>
      <c r="M943" s="425"/>
      <c r="N943" s="425"/>
    </row>
    <row r="944" spans="1:14">
      <c r="A944" s="425"/>
      <c r="B944" s="425"/>
      <c r="C944" s="425"/>
      <c r="D944" s="425"/>
      <c r="E944" s="425"/>
      <c r="F944" s="425"/>
      <c r="G944" s="425"/>
      <c r="H944" s="425"/>
      <c r="I944" s="425"/>
      <c r="J944" s="425"/>
      <c r="K944" s="425"/>
      <c r="L944" s="425"/>
      <c r="M944" s="425"/>
      <c r="N944" s="425"/>
    </row>
    <row r="945" spans="1:14">
      <c r="A945" s="425"/>
      <c r="B945" s="425"/>
      <c r="C945" s="425"/>
      <c r="D945" s="425"/>
      <c r="E945" s="425"/>
      <c r="F945" s="425"/>
      <c r="G945" s="425"/>
      <c r="H945" s="425"/>
      <c r="I945" s="425"/>
      <c r="J945" s="425"/>
      <c r="K945" s="425"/>
      <c r="L945" s="425"/>
      <c r="M945" s="425"/>
      <c r="N945" s="425"/>
    </row>
    <row r="946" spans="1:14">
      <c r="A946" s="425"/>
      <c r="B946" s="425"/>
      <c r="C946" s="425"/>
      <c r="D946" s="425"/>
      <c r="E946" s="425"/>
      <c r="F946" s="425"/>
      <c r="G946" s="425"/>
      <c r="H946" s="425"/>
      <c r="I946" s="425"/>
      <c r="J946" s="425"/>
      <c r="K946" s="425"/>
      <c r="L946" s="425"/>
      <c r="M946" s="425"/>
      <c r="N946" s="425"/>
    </row>
    <row r="947" spans="1:14">
      <c r="A947" s="425"/>
      <c r="B947" s="425"/>
      <c r="C947" s="425"/>
      <c r="D947" s="425"/>
      <c r="E947" s="425"/>
      <c r="F947" s="425"/>
      <c r="G947" s="425"/>
      <c r="H947" s="425"/>
      <c r="I947" s="425"/>
      <c r="J947" s="425"/>
      <c r="K947" s="425"/>
      <c r="L947" s="425"/>
      <c r="M947" s="425"/>
      <c r="N947" s="425"/>
    </row>
    <row r="948" spans="1:14">
      <c r="A948" s="425"/>
      <c r="B948" s="425"/>
      <c r="C948" s="425"/>
      <c r="D948" s="425"/>
      <c r="E948" s="425"/>
      <c r="F948" s="425"/>
      <c r="G948" s="425"/>
      <c r="H948" s="425"/>
      <c r="I948" s="425"/>
      <c r="J948" s="425"/>
      <c r="K948" s="425"/>
      <c r="L948" s="425"/>
      <c r="M948" s="425"/>
      <c r="N948" s="425"/>
    </row>
  </sheetData>
  <mergeCells count="82">
    <mergeCell ref="B22:B25"/>
    <mergeCell ref="A26:C26"/>
    <mergeCell ref="A12:A14"/>
    <mergeCell ref="B12:B14"/>
    <mergeCell ref="A15:A17"/>
    <mergeCell ref="B15:B17"/>
    <mergeCell ref="A18:A21"/>
    <mergeCell ref="B18:B21"/>
    <mergeCell ref="A22:A25"/>
    <mergeCell ref="A4:A8"/>
    <mergeCell ref="B4:B8"/>
    <mergeCell ref="A9:A11"/>
    <mergeCell ref="B9:B11"/>
    <mergeCell ref="J9:K9"/>
    <mergeCell ref="I10:I13"/>
    <mergeCell ref="J12:K12"/>
    <mergeCell ref="J13:K13"/>
    <mergeCell ref="J8:K8"/>
    <mergeCell ref="J10:K10"/>
    <mergeCell ref="J11:K11"/>
    <mergeCell ref="H2:K2"/>
    <mergeCell ref="J3:K3"/>
    <mergeCell ref="A1:F1"/>
    <mergeCell ref="H1:N1"/>
    <mergeCell ref="A2:C2"/>
    <mergeCell ref="D2:D3"/>
    <mergeCell ref="E2:E3"/>
    <mergeCell ref="F2:F3"/>
    <mergeCell ref="N2:N3"/>
    <mergeCell ref="L2:L3"/>
    <mergeCell ref="M2:M3"/>
    <mergeCell ref="I52:K52"/>
    <mergeCell ref="H53:K53"/>
    <mergeCell ref="J44:K44"/>
    <mergeCell ref="J45:K45"/>
    <mergeCell ref="J46:K46"/>
    <mergeCell ref="I47:K47"/>
    <mergeCell ref="I48:J48"/>
    <mergeCell ref="I49:K49"/>
    <mergeCell ref="I50:J51"/>
    <mergeCell ref="H48:H49"/>
    <mergeCell ref="H50:H52"/>
    <mergeCell ref="H30:H47"/>
    <mergeCell ref="I30:I46"/>
    <mergeCell ref="J42:K42"/>
    <mergeCell ref="J43:K43"/>
    <mergeCell ref="J30:K30"/>
    <mergeCell ref="J31:K31"/>
    <mergeCell ref="J32:K32"/>
    <mergeCell ref="J33:K33"/>
    <mergeCell ref="J20:K20"/>
    <mergeCell ref="J21:K21"/>
    <mergeCell ref="I23:J25"/>
    <mergeCell ref="I26:K26"/>
    <mergeCell ref="H28:K28"/>
    <mergeCell ref="H4:H22"/>
    <mergeCell ref="I4:I9"/>
    <mergeCell ref="J4:K4"/>
    <mergeCell ref="J5:K5"/>
    <mergeCell ref="J6:K6"/>
    <mergeCell ref="I22:K22"/>
    <mergeCell ref="I14:I21"/>
    <mergeCell ref="J18:K18"/>
    <mergeCell ref="J38:K38"/>
    <mergeCell ref="J39:K39"/>
    <mergeCell ref="J40:K40"/>
    <mergeCell ref="J41:K41"/>
    <mergeCell ref="J34:K34"/>
    <mergeCell ref="J35:K35"/>
    <mergeCell ref="J36:K36"/>
    <mergeCell ref="J37:K37"/>
    <mergeCell ref="J19:K19"/>
    <mergeCell ref="J7:K7"/>
    <mergeCell ref="N28:N29"/>
    <mergeCell ref="H23:H26"/>
    <mergeCell ref="M28:M29"/>
    <mergeCell ref="J16:K16"/>
    <mergeCell ref="J17:K17"/>
    <mergeCell ref="L28:L29"/>
    <mergeCell ref="J29:K29"/>
    <mergeCell ref="J14:K14"/>
    <mergeCell ref="J15:K15"/>
  </mergeCells>
  <phoneticPr fontId="10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00"/>
  </sheetPr>
  <dimension ref="A1:Z999"/>
  <sheetViews>
    <sheetView workbookViewId="0"/>
  </sheetViews>
  <sheetFormatPr defaultColWidth="14.42578125" defaultRowHeight="15" customHeight="1"/>
  <cols>
    <col min="1" max="1" width="9.7109375" customWidth="1"/>
    <col min="2" max="2" width="10.7109375" customWidth="1"/>
    <col min="3" max="3" width="25.140625" customWidth="1"/>
    <col min="4" max="4" width="15.85546875" customWidth="1"/>
    <col min="5" max="5" width="16" customWidth="1"/>
    <col min="6" max="6" width="14.140625" customWidth="1"/>
    <col min="7" max="7" width="9.28515625" customWidth="1"/>
    <col min="8" max="8" width="10.42578125" customWidth="1"/>
    <col min="9" max="9" width="23.5703125" customWidth="1"/>
    <col min="10" max="10" width="23.85546875" customWidth="1"/>
    <col min="11" max="11" width="16.140625" customWidth="1"/>
    <col min="12" max="12" width="16.28515625" customWidth="1"/>
    <col min="13" max="13" width="13.28515625" customWidth="1"/>
    <col min="14" max="14" width="8.7109375" customWidth="1"/>
    <col min="15" max="15" width="20.5703125" customWidth="1"/>
    <col min="16" max="16" width="13.7109375" customWidth="1"/>
    <col min="17" max="26" width="8.85546875" customWidth="1"/>
  </cols>
  <sheetData>
    <row r="1" spans="1:26" ht="13.5" customHeight="1">
      <c r="A1" s="2633" t="s">
        <v>731</v>
      </c>
      <c r="B1" s="2634"/>
      <c r="C1" s="2634"/>
      <c r="D1" s="2634"/>
      <c r="E1" s="2634"/>
      <c r="F1" s="2634"/>
      <c r="G1" s="2634"/>
      <c r="H1" s="2634"/>
      <c r="I1" s="2634"/>
      <c r="J1" s="2634"/>
      <c r="K1" s="2634"/>
      <c r="L1" s="2634"/>
      <c r="M1" s="2634"/>
      <c r="N1" s="2635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3.5" customHeight="1">
      <c r="A2" s="2636" t="s">
        <v>5</v>
      </c>
      <c r="B2" s="2590"/>
      <c r="C2" s="2590"/>
      <c r="D2" s="2590"/>
      <c r="E2" s="2590"/>
      <c r="F2" s="2590"/>
      <c r="G2" s="2590"/>
      <c r="H2" s="2590"/>
      <c r="I2" s="2590"/>
      <c r="J2" s="2590"/>
      <c r="K2" s="2590"/>
      <c r="L2" s="2590"/>
      <c r="M2" s="2590"/>
      <c r="N2" s="2637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3.5" customHeight="1">
      <c r="A3" s="14" t="s">
        <v>11</v>
      </c>
      <c r="B3" s="15"/>
      <c r="C3" s="16"/>
      <c r="D3" s="16"/>
      <c r="E3" s="17"/>
      <c r="F3" s="4"/>
      <c r="G3" s="18"/>
      <c r="H3" s="4"/>
      <c r="I3" s="4"/>
      <c r="J3" s="4"/>
      <c r="K3" s="19"/>
      <c r="L3" s="2644" t="s">
        <v>734</v>
      </c>
      <c r="M3" s="2565"/>
      <c r="N3" s="2645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8.75" customHeight="1">
      <c r="A4" s="2642" t="s">
        <v>27</v>
      </c>
      <c r="B4" s="2639"/>
      <c r="C4" s="2639"/>
      <c r="D4" s="2639"/>
      <c r="E4" s="2639"/>
      <c r="F4" s="2639"/>
      <c r="G4" s="2643"/>
      <c r="H4" s="2638" t="s">
        <v>36</v>
      </c>
      <c r="I4" s="2639"/>
      <c r="J4" s="2639"/>
      <c r="K4" s="2639"/>
      <c r="L4" s="2639"/>
      <c r="M4" s="2639"/>
      <c r="N4" s="2640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8" customHeight="1">
      <c r="A5" s="2596" t="s">
        <v>4</v>
      </c>
      <c r="B5" s="2604" t="s">
        <v>6</v>
      </c>
      <c r="C5" s="2641" t="s">
        <v>8</v>
      </c>
      <c r="D5" s="24" t="s">
        <v>737</v>
      </c>
      <c r="E5" s="24" t="s">
        <v>738</v>
      </c>
      <c r="F5" s="2628" t="s">
        <v>40</v>
      </c>
      <c r="G5" s="2578"/>
      <c r="H5" s="2604" t="s">
        <v>4</v>
      </c>
      <c r="I5" s="2604" t="s">
        <v>6</v>
      </c>
      <c r="J5" s="2604" t="s">
        <v>8</v>
      </c>
      <c r="K5" s="24" t="s">
        <v>737</v>
      </c>
      <c r="L5" s="24" t="s">
        <v>738</v>
      </c>
      <c r="M5" s="2628" t="s">
        <v>40</v>
      </c>
      <c r="N5" s="2646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3.5" customHeight="1">
      <c r="A6" s="2595"/>
      <c r="B6" s="2559"/>
      <c r="C6" s="2569"/>
      <c r="D6" s="31" t="s">
        <v>29</v>
      </c>
      <c r="E6" s="21" t="s">
        <v>30</v>
      </c>
      <c r="F6" s="31" t="s">
        <v>32</v>
      </c>
      <c r="G6" s="33" t="s">
        <v>34</v>
      </c>
      <c r="H6" s="2559"/>
      <c r="I6" s="2559"/>
      <c r="J6" s="2559"/>
      <c r="K6" s="21" t="s">
        <v>29</v>
      </c>
      <c r="L6" s="21" t="s">
        <v>30</v>
      </c>
      <c r="M6" s="31" t="s">
        <v>32</v>
      </c>
      <c r="N6" s="37" t="s">
        <v>34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4" customHeight="1">
      <c r="A7" s="2627" t="s">
        <v>49</v>
      </c>
      <c r="B7" s="2577"/>
      <c r="C7" s="2578"/>
      <c r="D7" s="21">
        <f t="shared" ref="D7:E7" si="0">SUM(D27,D33,D39,D45,D8,D57)</f>
        <v>1803956576</v>
      </c>
      <c r="E7" s="21">
        <f t="shared" si="0"/>
        <v>1713261576</v>
      </c>
      <c r="F7" s="76">
        <f t="shared" ref="F7:F8" si="1">E7-D7</f>
        <v>-90695000</v>
      </c>
      <c r="G7" s="83">
        <f t="shared" ref="G7:G8" si="2">F7/D7</f>
        <v>-5.0275600425539288E-2</v>
      </c>
      <c r="H7" s="2628" t="s">
        <v>49</v>
      </c>
      <c r="I7" s="2578"/>
      <c r="J7" s="97">
        <f>SUM(J8,J16,J21,J30,J36,J55,J62)</f>
        <v>0.99988326359336976</v>
      </c>
      <c r="K7" s="76">
        <f t="shared" ref="K7:L7" si="3">SUM(K8+K16+K21+K30+K36+K55+K58+K62)</f>
        <v>1803956576</v>
      </c>
      <c r="L7" s="76">
        <f t="shared" si="3"/>
        <v>1713261576</v>
      </c>
      <c r="M7" s="76">
        <f t="shared" ref="M7:M8" si="4">L7-K7</f>
        <v>-90695000</v>
      </c>
      <c r="N7" s="116">
        <f t="shared" ref="N7:N8" si="5">M7/K7</f>
        <v>-5.0275600425539288E-2</v>
      </c>
      <c r="O7" s="1035">
        <f>L7-E7</f>
        <v>0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9.75" customHeight="1">
      <c r="A8" s="2596" t="s">
        <v>52</v>
      </c>
      <c r="B8" s="2605" t="s">
        <v>53</v>
      </c>
      <c r="C8" s="2600"/>
      <c r="D8" s="2601">
        <f t="shared" ref="D8:E8" si="6">SUM(D10:D21)</f>
        <v>18340000</v>
      </c>
      <c r="E8" s="2601">
        <f t="shared" si="6"/>
        <v>14090000</v>
      </c>
      <c r="F8" s="2601">
        <f t="shared" si="1"/>
        <v>-4250000</v>
      </c>
      <c r="G8" s="2632">
        <f t="shared" si="2"/>
        <v>-0.23173391494002182</v>
      </c>
      <c r="H8" s="2604" t="s">
        <v>54</v>
      </c>
      <c r="I8" s="2621" t="s">
        <v>53</v>
      </c>
      <c r="J8" s="2622">
        <f>L8/L7</f>
        <v>0.40905007140602562</v>
      </c>
      <c r="K8" s="2619">
        <f t="shared" ref="K8:L8" si="7">SUM(K10:K15)</f>
        <v>718646450</v>
      </c>
      <c r="L8" s="2619">
        <f t="shared" si="7"/>
        <v>700809770</v>
      </c>
      <c r="M8" s="2619">
        <f t="shared" si="4"/>
        <v>-17836680</v>
      </c>
      <c r="N8" s="2620">
        <f t="shared" si="5"/>
        <v>-2.4819826216354372E-2</v>
      </c>
      <c r="O8" s="8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3.5" customHeight="1">
      <c r="A9" s="2594"/>
      <c r="B9" s="2629"/>
      <c r="C9" s="2630"/>
      <c r="D9" s="2631"/>
      <c r="E9" s="2631"/>
      <c r="F9" s="2631"/>
      <c r="G9" s="2631"/>
      <c r="H9" s="2562"/>
      <c r="I9" s="2559"/>
      <c r="J9" s="2559"/>
      <c r="K9" s="2559"/>
      <c r="L9" s="2559"/>
      <c r="M9" s="2559"/>
      <c r="N9" s="2618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7.5" customHeight="1">
      <c r="A10" s="2594"/>
      <c r="B10" s="2604" t="s">
        <v>52</v>
      </c>
      <c r="C10" s="2603" t="s">
        <v>56</v>
      </c>
      <c r="D10" s="2598">
        <f>SUM('세입1(2025)'!G6)</f>
        <v>6600000</v>
      </c>
      <c r="E10" s="2598">
        <f>SUM('세입1(2025)'!H6)</f>
        <v>4950000</v>
      </c>
      <c r="F10" s="2598">
        <f>E10-D10</f>
        <v>-1650000</v>
      </c>
      <c r="G10" s="2610">
        <f>F10/D10</f>
        <v>-0.25</v>
      </c>
      <c r="H10" s="2562"/>
      <c r="I10" s="2604" t="s">
        <v>59</v>
      </c>
      <c r="J10" s="2604" t="s">
        <v>63</v>
      </c>
      <c r="K10" s="2598">
        <f>SUM('세출1(2025)'!G7)</f>
        <v>516099920</v>
      </c>
      <c r="L10" s="2598">
        <f>SUM('세출1(2025)'!H7)</f>
        <v>507619770</v>
      </c>
      <c r="M10" s="2598">
        <f>L10-K10</f>
        <v>-8480150</v>
      </c>
      <c r="N10" s="2617">
        <f>M10/K10</f>
        <v>-1.6431217427819018E-2</v>
      </c>
      <c r="O10" s="8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5.25" customHeight="1">
      <c r="A11" s="2594"/>
      <c r="B11" s="2562"/>
      <c r="C11" s="2562"/>
      <c r="D11" s="2562"/>
      <c r="E11" s="2562"/>
      <c r="F11" s="2562"/>
      <c r="G11" s="2562"/>
      <c r="H11" s="2562"/>
      <c r="I11" s="2562"/>
      <c r="J11" s="2559"/>
      <c r="K11" s="2559"/>
      <c r="L11" s="2559"/>
      <c r="M11" s="2559"/>
      <c r="N11" s="2618"/>
      <c r="O11" s="8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3.5" customHeight="1">
      <c r="A12" s="2594"/>
      <c r="B12" s="2562"/>
      <c r="C12" s="2562"/>
      <c r="D12" s="2562"/>
      <c r="E12" s="2562"/>
      <c r="F12" s="2562"/>
      <c r="G12" s="2562"/>
      <c r="H12" s="2562"/>
      <c r="I12" s="2562"/>
      <c r="J12" s="31" t="s">
        <v>26</v>
      </c>
      <c r="K12" s="185">
        <f>SUM('세출1(2025)'!G46)</f>
        <v>84431880</v>
      </c>
      <c r="L12" s="185">
        <f>SUM('세출1(2025)'!H46)</f>
        <v>78996430</v>
      </c>
      <c r="M12" s="185">
        <f t="shared" ref="M12:M15" si="8">L12-K12</f>
        <v>-5435450</v>
      </c>
      <c r="N12" s="194">
        <f t="shared" ref="N12:N16" si="9">M12/K12</f>
        <v>-6.4376749635327316E-2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3.5" customHeight="1">
      <c r="A13" s="2594"/>
      <c r="B13" s="2562"/>
      <c r="C13" s="2559"/>
      <c r="D13" s="2559"/>
      <c r="E13" s="2559"/>
      <c r="F13" s="2559"/>
      <c r="G13" s="2559"/>
      <c r="H13" s="2562"/>
      <c r="I13" s="2562"/>
      <c r="J13" s="31" t="s">
        <v>129</v>
      </c>
      <c r="K13" s="185">
        <f>SUM('세출1(2025)'!G90)</f>
        <v>52044320</v>
      </c>
      <c r="L13" s="185">
        <f>SUM('세출1(2025)'!O90)</f>
        <v>49884690</v>
      </c>
      <c r="M13" s="185">
        <f t="shared" si="8"/>
        <v>-2159630</v>
      </c>
      <c r="N13" s="194">
        <f t="shared" si="9"/>
        <v>-4.1495978811904928E-2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3.5" customHeight="1">
      <c r="A14" s="2594"/>
      <c r="B14" s="2562"/>
      <c r="C14" s="2603" t="s">
        <v>81</v>
      </c>
      <c r="D14" s="2598">
        <f>SUM('세입1(2025)'!G12)</f>
        <v>8640000</v>
      </c>
      <c r="E14" s="2598">
        <f>SUM('세입1(2025)'!H12)</f>
        <v>8640000</v>
      </c>
      <c r="F14" s="2598">
        <f>E14-D14</f>
        <v>0</v>
      </c>
      <c r="G14" s="2610">
        <f>F14/D14</f>
        <v>0</v>
      </c>
      <c r="H14" s="2562"/>
      <c r="I14" s="2562"/>
      <c r="J14" s="31" t="s">
        <v>137</v>
      </c>
      <c r="K14" s="185">
        <f>SUM('세출1(2025)'!G94)</f>
        <v>65970330</v>
      </c>
      <c r="L14" s="185">
        <f>SUM('세출1(2025)'!H94)</f>
        <v>64208880</v>
      </c>
      <c r="M14" s="185">
        <f t="shared" si="8"/>
        <v>-1761450</v>
      </c>
      <c r="N14" s="194">
        <f t="shared" si="9"/>
        <v>-2.6700639514763681E-2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3.5" customHeight="1">
      <c r="A15" s="2594"/>
      <c r="B15" s="2562"/>
      <c r="C15" s="2562"/>
      <c r="D15" s="2562"/>
      <c r="E15" s="2562"/>
      <c r="F15" s="2562"/>
      <c r="G15" s="2562"/>
      <c r="H15" s="2562"/>
      <c r="I15" s="2559"/>
      <c r="J15" s="31" t="s">
        <v>141</v>
      </c>
      <c r="K15" s="185">
        <f>SUM('세출1(2025)'!G100)</f>
        <v>100000</v>
      </c>
      <c r="L15" s="185">
        <f>SUM('세출1(2025)'!H100)</f>
        <v>100000</v>
      </c>
      <c r="M15" s="185">
        <f t="shared" si="8"/>
        <v>0</v>
      </c>
      <c r="N15" s="194">
        <f t="shared" si="9"/>
        <v>0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2.75" customHeight="1">
      <c r="A16" s="2594"/>
      <c r="B16" s="2562"/>
      <c r="C16" s="2559"/>
      <c r="D16" s="2559"/>
      <c r="E16" s="2559"/>
      <c r="F16" s="2559"/>
      <c r="G16" s="2559"/>
      <c r="H16" s="2562"/>
      <c r="I16" s="2621" t="s">
        <v>53</v>
      </c>
      <c r="J16" s="2622">
        <f>L16/L7</f>
        <v>4.4126361706252381E-3</v>
      </c>
      <c r="K16" s="2619">
        <f t="shared" ref="K16:L16" si="10">SUM(K18:K20)</f>
        <v>12060000</v>
      </c>
      <c r="L16" s="2619">
        <f t="shared" si="10"/>
        <v>7560000</v>
      </c>
      <c r="M16" s="2619">
        <f>SUM(L16-K16)</f>
        <v>-4500000</v>
      </c>
      <c r="N16" s="2620">
        <f t="shared" si="9"/>
        <v>-0.37313432835820898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9.75" customHeight="1">
      <c r="A17" s="2594"/>
      <c r="B17" s="2562"/>
      <c r="C17" s="2615" t="s">
        <v>611</v>
      </c>
      <c r="D17" s="2598">
        <f>SUM('세입1(2025)'!G16)</f>
        <v>1000000</v>
      </c>
      <c r="E17" s="2598">
        <f>SUM('세입1(2025)'!H16)</f>
        <v>500000</v>
      </c>
      <c r="F17" s="2598">
        <f>E17-D17</f>
        <v>-500000</v>
      </c>
      <c r="G17" s="2610">
        <f>F17/D17</f>
        <v>-0.5</v>
      </c>
      <c r="H17" s="2562"/>
      <c r="I17" s="2559"/>
      <c r="J17" s="2559"/>
      <c r="K17" s="2559"/>
      <c r="L17" s="2559"/>
      <c r="M17" s="2559"/>
      <c r="N17" s="2618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>
      <c r="A18" s="2594"/>
      <c r="B18" s="2562"/>
      <c r="C18" s="2559"/>
      <c r="D18" s="2559"/>
      <c r="E18" s="2559"/>
      <c r="F18" s="2559"/>
      <c r="G18" s="2559"/>
      <c r="H18" s="2562"/>
      <c r="I18" s="2604" t="s">
        <v>155</v>
      </c>
      <c r="J18" s="31" t="s">
        <v>156</v>
      </c>
      <c r="K18" s="185">
        <f>SUM('세출1(2025)'!G106)</f>
        <v>8500000</v>
      </c>
      <c r="L18" s="185">
        <f>SUM('세출1(2025)'!O106)</f>
        <v>5000000</v>
      </c>
      <c r="M18" s="185">
        <f t="shared" ref="M18:M21" si="11">SUM(L18-K18)</f>
        <v>-3500000</v>
      </c>
      <c r="N18" s="194">
        <f t="shared" ref="N18:N21" si="12">M18/K18</f>
        <v>-0.41176470588235292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7.25" customHeight="1">
      <c r="A19" s="2594"/>
      <c r="B19" s="2562"/>
      <c r="C19" s="2604" t="s">
        <v>132</v>
      </c>
      <c r="D19" s="2598">
        <f>'세입1(2025)'!G20</f>
        <v>2100000</v>
      </c>
      <c r="E19" s="2598">
        <f>'세입1(2025)'!H20</f>
        <v>0</v>
      </c>
      <c r="F19" s="2598">
        <f>'세입1(2025)'!I20</f>
        <v>-2100000</v>
      </c>
      <c r="G19" s="2610">
        <f>F19/D19</f>
        <v>-1</v>
      </c>
      <c r="H19" s="2562"/>
      <c r="I19" s="2562"/>
      <c r="J19" s="31" t="s">
        <v>162</v>
      </c>
      <c r="K19" s="185">
        <f>SUM('세출1(2025)'!G108)</f>
        <v>1500000</v>
      </c>
      <c r="L19" s="185">
        <f>SUM('세출1(2025)'!O108)</f>
        <v>500000</v>
      </c>
      <c r="M19" s="185">
        <f t="shared" si="11"/>
        <v>-1000000</v>
      </c>
      <c r="N19" s="194">
        <f t="shared" si="12"/>
        <v>-0.66666666666666663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>
      <c r="A20" s="2594"/>
      <c r="B20" s="2562"/>
      <c r="C20" s="2562"/>
      <c r="D20" s="2562"/>
      <c r="E20" s="2562"/>
      <c r="F20" s="2562"/>
      <c r="G20" s="2562"/>
      <c r="H20" s="2562"/>
      <c r="I20" s="2559"/>
      <c r="J20" s="31" t="s">
        <v>163</v>
      </c>
      <c r="K20" s="185">
        <f>SUM('세출1(2025)'!G110)</f>
        <v>2060000</v>
      </c>
      <c r="L20" s="185">
        <f>SUM('세출1(2025)'!O110)</f>
        <v>2060000</v>
      </c>
      <c r="M20" s="185">
        <f t="shared" si="11"/>
        <v>0</v>
      </c>
      <c r="N20" s="194">
        <f t="shared" si="12"/>
        <v>0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>
      <c r="A21" s="2594"/>
      <c r="B21" s="2559"/>
      <c r="C21" s="2559"/>
      <c r="D21" s="2559"/>
      <c r="E21" s="2559"/>
      <c r="F21" s="2559"/>
      <c r="G21" s="2559"/>
      <c r="H21" s="2562"/>
      <c r="I21" s="2621" t="s">
        <v>53</v>
      </c>
      <c r="J21" s="2622">
        <f>L21/L7</f>
        <v>4.859978777694831E-2</v>
      </c>
      <c r="K21" s="2601">
        <f t="shared" ref="K21:L21" si="13">SUM(K23:K29)</f>
        <v>89594149</v>
      </c>
      <c r="L21" s="2601">
        <f t="shared" si="13"/>
        <v>83264149</v>
      </c>
      <c r="M21" s="2601">
        <f t="shared" si="11"/>
        <v>-6330000</v>
      </c>
      <c r="N21" s="2620">
        <f t="shared" si="12"/>
        <v>-7.0651935094556237E-2</v>
      </c>
      <c r="O21" s="9"/>
      <c r="P21" s="8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7.5" customHeight="1">
      <c r="A22" s="2593" t="s">
        <v>169</v>
      </c>
      <c r="B22" s="2605" t="s">
        <v>53</v>
      </c>
      <c r="C22" s="2600"/>
      <c r="D22" s="2601">
        <f t="shared" ref="D22:E22" si="14">SUM(D24)</f>
        <v>0</v>
      </c>
      <c r="E22" s="2601">
        <f t="shared" si="14"/>
        <v>0</v>
      </c>
      <c r="F22" s="2601">
        <f>E22-D22</f>
        <v>0</v>
      </c>
      <c r="G22" s="2632">
        <v>0</v>
      </c>
      <c r="H22" s="2562"/>
      <c r="I22" s="2559"/>
      <c r="J22" s="2559"/>
      <c r="K22" s="2559"/>
      <c r="L22" s="2559"/>
      <c r="M22" s="2559"/>
      <c r="N22" s="2618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.75" customHeight="1">
      <c r="A23" s="2594"/>
      <c r="B23" s="2575"/>
      <c r="C23" s="2569"/>
      <c r="D23" s="2559"/>
      <c r="E23" s="2559"/>
      <c r="F23" s="2559"/>
      <c r="G23" s="2559"/>
      <c r="H23" s="2562"/>
      <c r="I23" s="2604" t="s">
        <v>170</v>
      </c>
      <c r="J23" s="31" t="s">
        <v>172</v>
      </c>
      <c r="K23" s="185">
        <f>SUM('세출1(2025)'!G116)</f>
        <v>400000</v>
      </c>
      <c r="L23" s="185">
        <f>SUM('세출1(2025)'!H116)</f>
        <v>400000</v>
      </c>
      <c r="M23" s="185">
        <f t="shared" ref="M23:M30" si="15">SUM(L23-K23)</f>
        <v>0</v>
      </c>
      <c r="N23" s="194">
        <f t="shared" ref="N23:N27" si="16">M23/K23</f>
        <v>0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3.5" customHeight="1">
      <c r="A24" s="2594"/>
      <c r="B24" s="2612" t="s">
        <v>159</v>
      </c>
      <c r="C24" s="2604" t="s">
        <v>159</v>
      </c>
      <c r="D24" s="2598">
        <f>SUM(세입1!G27)</f>
        <v>0</v>
      </c>
      <c r="E24" s="2598">
        <f>SUM(세입1!H27)</f>
        <v>0</v>
      </c>
      <c r="F24" s="2598">
        <f>E24-D24</f>
        <v>0</v>
      </c>
      <c r="G24" s="2611">
        <v>0</v>
      </c>
      <c r="H24" s="2562"/>
      <c r="I24" s="2562"/>
      <c r="J24" s="31" t="s">
        <v>179</v>
      </c>
      <c r="K24" s="185">
        <f>SUM('세출1(2025)'!G118)</f>
        <v>31404149</v>
      </c>
      <c r="L24" s="185">
        <f>SUM('세출1(2025)'!H118)</f>
        <v>31404149</v>
      </c>
      <c r="M24" s="185">
        <f t="shared" si="15"/>
        <v>0</v>
      </c>
      <c r="N24" s="194">
        <f t="shared" si="16"/>
        <v>0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3.5" customHeight="1">
      <c r="A25" s="2594"/>
      <c r="B25" s="2574"/>
      <c r="C25" s="2562"/>
      <c r="D25" s="2562"/>
      <c r="E25" s="2562"/>
      <c r="F25" s="2562"/>
      <c r="G25" s="2568"/>
      <c r="H25" s="2562"/>
      <c r="I25" s="2562"/>
      <c r="J25" s="31" t="s">
        <v>182</v>
      </c>
      <c r="K25" s="185">
        <f>SUM('세출1(2025)'!G126)</f>
        <v>20760000</v>
      </c>
      <c r="L25" s="185">
        <f>SUM('세출1(2025)'!H126)</f>
        <v>20760000</v>
      </c>
      <c r="M25" s="185">
        <f t="shared" si="15"/>
        <v>0</v>
      </c>
      <c r="N25" s="194">
        <f t="shared" si="16"/>
        <v>0</v>
      </c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3.5" customHeight="1">
      <c r="A26" s="2595"/>
      <c r="B26" s="2575"/>
      <c r="C26" s="2559"/>
      <c r="D26" s="2559"/>
      <c r="E26" s="2559"/>
      <c r="F26" s="2562"/>
      <c r="G26" s="2568"/>
      <c r="H26" s="2562"/>
      <c r="I26" s="2562"/>
      <c r="J26" s="31" t="s">
        <v>185</v>
      </c>
      <c r="K26" s="185">
        <f>SUM('세출1(2025)'!G132)</f>
        <v>8000000</v>
      </c>
      <c r="L26" s="185">
        <f>SUM('세출1(2025)'!H132)</f>
        <v>8000000</v>
      </c>
      <c r="M26" s="185">
        <f t="shared" si="15"/>
        <v>0</v>
      </c>
      <c r="N26" s="194">
        <f t="shared" si="16"/>
        <v>0</v>
      </c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3.5" customHeight="1">
      <c r="A27" s="2593" t="s">
        <v>188</v>
      </c>
      <c r="B27" s="2605" t="s">
        <v>53</v>
      </c>
      <c r="C27" s="2600"/>
      <c r="D27" s="2601">
        <f t="shared" ref="D27:E27" si="17">SUM(D29:D32)</f>
        <v>1394578000</v>
      </c>
      <c r="E27" s="2601">
        <f t="shared" si="17"/>
        <v>1370523000</v>
      </c>
      <c r="F27" s="2601">
        <f>E27-D27</f>
        <v>-24055000</v>
      </c>
      <c r="G27" s="2607">
        <f>F27/D27</f>
        <v>-1.7248945559158398E-2</v>
      </c>
      <c r="H27" s="2562"/>
      <c r="I27" s="2562"/>
      <c r="J27" s="31" t="s">
        <v>193</v>
      </c>
      <c r="K27" s="185">
        <f>SUM('세출1(2025)'!G136)</f>
        <v>3360000</v>
      </c>
      <c r="L27" s="185">
        <f>SUM('세출1(2025)'!H136)</f>
        <v>3360000</v>
      </c>
      <c r="M27" s="185">
        <f t="shared" si="15"/>
        <v>0</v>
      </c>
      <c r="N27" s="194">
        <f t="shared" si="16"/>
        <v>0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3.5" customHeight="1">
      <c r="A28" s="2594"/>
      <c r="B28" s="2575"/>
      <c r="C28" s="2569"/>
      <c r="D28" s="2559"/>
      <c r="E28" s="2559"/>
      <c r="F28" s="2559"/>
      <c r="G28" s="2608"/>
      <c r="H28" s="2562"/>
      <c r="I28" s="2562"/>
      <c r="J28" s="31" t="s">
        <v>197</v>
      </c>
      <c r="K28" s="185">
        <f>SUM('세출1(2025)'!G140)</f>
        <v>2400000</v>
      </c>
      <c r="L28" s="185">
        <f>SUM('세출1(2025)'!H140)</f>
        <v>2400000</v>
      </c>
      <c r="M28" s="185">
        <f t="shared" si="15"/>
        <v>0</v>
      </c>
      <c r="N28" s="194">
        <f>M27/K28</f>
        <v>0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3.5" customHeight="1">
      <c r="A29" s="2594"/>
      <c r="B29" s="2604" t="s">
        <v>167</v>
      </c>
      <c r="C29" s="2648" t="s">
        <v>171</v>
      </c>
      <c r="D29" s="2598">
        <f>SUM('세입1(2025)'!G32)</f>
        <v>723995000</v>
      </c>
      <c r="E29" s="2598">
        <f>SUM('세입1(2025)'!H32)</f>
        <v>723995000</v>
      </c>
      <c r="F29" s="2598">
        <f>E29-D29</f>
        <v>0</v>
      </c>
      <c r="G29" s="2611">
        <f>F29/D29</f>
        <v>0</v>
      </c>
      <c r="H29" s="2559"/>
      <c r="I29" s="2559"/>
      <c r="J29" s="31" t="s">
        <v>203</v>
      </c>
      <c r="K29" s="185">
        <f>SUM('세출1(2025)'!G142)</f>
        <v>23270000</v>
      </c>
      <c r="L29" s="185">
        <f>SUM('세출1(2025)'!H142)</f>
        <v>16940000</v>
      </c>
      <c r="M29" s="185">
        <f t="shared" si="15"/>
        <v>-6330000</v>
      </c>
      <c r="N29" s="194">
        <f t="shared" ref="N29:N30" si="18">M29/K29</f>
        <v>-0.27202406532015472</v>
      </c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3.5" customHeight="1">
      <c r="A30" s="2594"/>
      <c r="B30" s="2562"/>
      <c r="C30" s="2575"/>
      <c r="D30" s="2559"/>
      <c r="E30" s="2559"/>
      <c r="F30" s="2559"/>
      <c r="G30" s="2569"/>
      <c r="H30" s="2604" t="s">
        <v>204</v>
      </c>
      <c r="I30" s="2621" t="s">
        <v>53</v>
      </c>
      <c r="J30" s="2622">
        <f>L30/L7</f>
        <v>5.9535567381451627E-3</v>
      </c>
      <c r="K30" s="2601">
        <f t="shared" ref="K30:L30" si="19">SUM(K33:K35)</f>
        <v>20500000</v>
      </c>
      <c r="L30" s="2601">
        <f t="shared" si="19"/>
        <v>10200000</v>
      </c>
      <c r="M30" s="2601">
        <f t="shared" si="15"/>
        <v>-10300000</v>
      </c>
      <c r="N30" s="2620">
        <f t="shared" si="18"/>
        <v>-0.5024390243902439</v>
      </c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3.5" customHeight="1">
      <c r="A31" s="2594"/>
      <c r="B31" s="2562"/>
      <c r="C31" s="2647" t="s">
        <v>177</v>
      </c>
      <c r="D31" s="2598">
        <f>SUM('세입1(2025)'!G34)</f>
        <v>670583000</v>
      </c>
      <c r="E31" s="2598">
        <f>SUM('세입1(2025)'!H34)</f>
        <v>646528000</v>
      </c>
      <c r="F31" s="2598">
        <f>E31-D31</f>
        <v>-24055000</v>
      </c>
      <c r="G31" s="2611">
        <f>F31/D31</f>
        <v>-3.5871771279617888E-2</v>
      </c>
      <c r="H31" s="2562"/>
      <c r="I31" s="2562"/>
      <c r="J31" s="2562"/>
      <c r="K31" s="2562"/>
      <c r="L31" s="2562"/>
      <c r="M31" s="2562"/>
      <c r="N31" s="2626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3.5" customHeight="1">
      <c r="A32" s="2595"/>
      <c r="B32" s="2559"/>
      <c r="C32" s="2575"/>
      <c r="D32" s="2559"/>
      <c r="E32" s="2559"/>
      <c r="F32" s="2559"/>
      <c r="G32" s="2569"/>
      <c r="H32" s="2562"/>
      <c r="I32" s="2559"/>
      <c r="J32" s="2559"/>
      <c r="K32" s="2559"/>
      <c r="L32" s="2559"/>
      <c r="M32" s="2559"/>
      <c r="N32" s="2618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3.5" customHeight="1">
      <c r="A33" s="2593" t="s">
        <v>209</v>
      </c>
      <c r="B33" s="2605" t="s">
        <v>53</v>
      </c>
      <c r="C33" s="2600"/>
      <c r="D33" s="2601">
        <f t="shared" ref="D33:E33" si="20">SUM(D35:D38)</f>
        <v>258100000</v>
      </c>
      <c r="E33" s="2601">
        <f t="shared" si="20"/>
        <v>195580000</v>
      </c>
      <c r="F33" s="2601">
        <f>E33-D33</f>
        <v>-62520000</v>
      </c>
      <c r="G33" s="2607">
        <f>F33/D33</f>
        <v>-0.24223169314219295</v>
      </c>
      <c r="H33" s="2562"/>
      <c r="I33" s="2604" t="s">
        <v>210</v>
      </c>
      <c r="J33" s="25" t="s">
        <v>210</v>
      </c>
      <c r="K33" s="185">
        <f>SUM('세출1(2025)'!G154)</f>
        <v>6000000</v>
      </c>
      <c r="L33" s="185">
        <f>SUM('세출1(2025)'!H154)</f>
        <v>2500000</v>
      </c>
      <c r="M33" s="185">
        <f t="shared" ref="M33:M35" si="21">SUM(L33-K33)</f>
        <v>-3500000</v>
      </c>
      <c r="N33" s="397">
        <f t="shared" ref="N33:N35" si="22">M33/K33</f>
        <v>-0.58333333333333337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3.5" customHeight="1">
      <c r="A34" s="2594"/>
      <c r="B34" s="2575"/>
      <c r="C34" s="2569"/>
      <c r="D34" s="2559"/>
      <c r="E34" s="2559"/>
      <c r="F34" s="2559"/>
      <c r="G34" s="2608"/>
      <c r="H34" s="2562"/>
      <c r="I34" s="2562"/>
      <c r="J34" s="25" t="s">
        <v>212</v>
      </c>
      <c r="K34" s="185">
        <f>SUM('세출1(2025)'!G155)</f>
        <v>2500000</v>
      </c>
      <c r="L34" s="185">
        <f>SUM('세출1(2025)'!H155)</f>
        <v>700000</v>
      </c>
      <c r="M34" s="185">
        <f t="shared" si="21"/>
        <v>-1800000</v>
      </c>
      <c r="N34" s="397">
        <f t="shared" si="22"/>
        <v>-0.72</v>
      </c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3.5" customHeight="1">
      <c r="A35" s="2594"/>
      <c r="B35" s="2603" t="s">
        <v>208</v>
      </c>
      <c r="C35" s="2742" t="s">
        <v>211</v>
      </c>
      <c r="D35" s="2598">
        <f>SUM('세입1(2025)'!G55)</f>
        <v>198100000</v>
      </c>
      <c r="E35" s="2598">
        <f>SUM('세입1(2025)'!H55)</f>
        <v>155580000</v>
      </c>
      <c r="F35" s="2598">
        <f>E35-D35</f>
        <v>-42520000</v>
      </c>
      <c r="G35" s="2611">
        <f>F35/D35</f>
        <v>-0.21463907117617365</v>
      </c>
      <c r="H35" s="2559"/>
      <c r="I35" s="2559"/>
      <c r="J35" s="25" t="s">
        <v>217</v>
      </c>
      <c r="K35" s="185">
        <f>SUM('세출1(2025)'!G158)</f>
        <v>12000000</v>
      </c>
      <c r="L35" s="185">
        <f>SUM('세출1(2025)'!H158)</f>
        <v>7000000</v>
      </c>
      <c r="M35" s="185">
        <f t="shared" si="21"/>
        <v>-5000000</v>
      </c>
      <c r="N35" s="397">
        <f t="shared" si="22"/>
        <v>-0.41666666666666669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3.5" customHeight="1">
      <c r="A36" s="2594"/>
      <c r="B36" s="2562"/>
      <c r="C36" s="2575"/>
      <c r="D36" s="2559"/>
      <c r="E36" s="2559"/>
      <c r="F36" s="2559"/>
      <c r="G36" s="2569"/>
      <c r="H36" s="2604" t="s">
        <v>219</v>
      </c>
      <c r="I36" s="2621" t="s">
        <v>53</v>
      </c>
      <c r="J36" s="2622">
        <f>L36/L7</f>
        <v>0.52040271578471453</v>
      </c>
      <c r="K36" s="2601">
        <f t="shared" ref="K36:L36" si="23">SUM(K39:K54)</f>
        <v>939955977</v>
      </c>
      <c r="L36" s="2601">
        <f t="shared" si="23"/>
        <v>891585977</v>
      </c>
      <c r="M36" s="2601">
        <f>L36-K36</f>
        <v>-48370000</v>
      </c>
      <c r="N36" s="2623">
        <f>SUM(M36/K36)</f>
        <v>-5.145985682689052E-2</v>
      </c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3.5" customHeight="1">
      <c r="A37" s="2594"/>
      <c r="B37" s="2562"/>
      <c r="C37" s="2742" t="s">
        <v>231</v>
      </c>
      <c r="D37" s="2598">
        <f>SUM('세입1(2025)'!G77)</f>
        <v>60000000</v>
      </c>
      <c r="E37" s="2598">
        <f>SUM('세입1(2025)'!H77)</f>
        <v>40000000</v>
      </c>
      <c r="F37" s="2598">
        <f>E37-D37</f>
        <v>-20000000</v>
      </c>
      <c r="G37" s="2611">
        <f>F37/D37</f>
        <v>-0.33333333333333331</v>
      </c>
      <c r="H37" s="2562"/>
      <c r="I37" s="2562"/>
      <c r="J37" s="2562"/>
      <c r="K37" s="2562"/>
      <c r="L37" s="2562"/>
      <c r="M37" s="2562"/>
      <c r="N37" s="2624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9" customHeight="1">
      <c r="A38" s="2595"/>
      <c r="B38" s="2559"/>
      <c r="C38" s="2575"/>
      <c r="D38" s="2559"/>
      <c r="E38" s="2559"/>
      <c r="F38" s="2559"/>
      <c r="G38" s="2569"/>
      <c r="H38" s="2562"/>
      <c r="I38" s="2559"/>
      <c r="J38" s="2559"/>
      <c r="K38" s="2559"/>
      <c r="L38" s="2559"/>
      <c r="M38" s="2559"/>
      <c r="N38" s="2625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5" customHeight="1">
      <c r="A39" s="2596" t="s">
        <v>246</v>
      </c>
      <c r="B39" s="2599" t="s">
        <v>53</v>
      </c>
      <c r="C39" s="2600"/>
      <c r="D39" s="2601">
        <f t="shared" ref="D39:E39" si="24">SUM(D41:D44)</f>
        <v>30000000</v>
      </c>
      <c r="E39" s="2601">
        <f t="shared" si="24"/>
        <v>30000000</v>
      </c>
      <c r="F39" s="2601">
        <f>E39-D39</f>
        <v>0</v>
      </c>
      <c r="G39" s="2607">
        <f>F39/D39</f>
        <v>0</v>
      </c>
      <c r="H39" s="2562"/>
      <c r="I39" s="2653" t="s">
        <v>250</v>
      </c>
      <c r="J39" s="450" t="s">
        <v>252</v>
      </c>
      <c r="K39" s="185">
        <f>SUM('세출1(2025)'!G164)</f>
        <v>2000000</v>
      </c>
      <c r="L39" s="185">
        <f>SUM('세출1(2025)'!H164)</f>
        <v>1000000</v>
      </c>
      <c r="M39" s="185">
        <f t="shared" ref="M39:M41" si="25">SUM(L39-K39)</f>
        <v>-1000000</v>
      </c>
      <c r="N39" s="397">
        <f t="shared" ref="N39:N53" si="26">M39/K39</f>
        <v>-0.5</v>
      </c>
      <c r="O39" s="9"/>
      <c r="P39" s="9"/>
      <c r="Q39" s="9"/>
      <c r="R39" s="454"/>
      <c r="S39" s="9"/>
      <c r="T39" s="9"/>
      <c r="U39" s="9"/>
      <c r="V39" s="9"/>
      <c r="W39" s="9"/>
      <c r="X39" s="9"/>
      <c r="Y39" s="9"/>
      <c r="Z39" s="9"/>
    </row>
    <row r="40" spans="1:26" ht="13.5" customHeight="1">
      <c r="A40" s="2594"/>
      <c r="B40" s="2575"/>
      <c r="C40" s="2569"/>
      <c r="D40" s="2559"/>
      <c r="E40" s="2559"/>
      <c r="F40" s="2559"/>
      <c r="G40" s="2608"/>
      <c r="H40" s="2562"/>
      <c r="I40" s="2562"/>
      <c r="J40" s="450" t="s">
        <v>257</v>
      </c>
      <c r="K40" s="185">
        <f>SUM('세출1(2025)'!G167)</f>
        <v>9500000</v>
      </c>
      <c r="L40" s="185">
        <f>SUM('세출1(2025)'!H167)</f>
        <v>9500000</v>
      </c>
      <c r="M40" s="185">
        <f t="shared" si="25"/>
        <v>0</v>
      </c>
      <c r="N40" s="397">
        <f t="shared" si="26"/>
        <v>0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3.5" customHeight="1">
      <c r="A41" s="2594"/>
      <c r="B41" s="2615" t="s">
        <v>246</v>
      </c>
      <c r="C41" s="2616" t="s">
        <v>264</v>
      </c>
      <c r="D41" s="2606">
        <f>SUM('세입1(2025)'!G80)</f>
        <v>30000000</v>
      </c>
      <c r="E41" s="2606">
        <f>SUM('세입1(2025)'!H80)</f>
        <v>30000000</v>
      </c>
      <c r="F41" s="2606">
        <f>E41-D41</f>
        <v>0</v>
      </c>
      <c r="G41" s="2609">
        <f>F41/D41</f>
        <v>0</v>
      </c>
      <c r="H41" s="2562"/>
      <c r="I41" s="2559"/>
      <c r="J41" s="450" t="s">
        <v>272</v>
      </c>
      <c r="K41" s="185">
        <f>SUM('세출1(2025)'!G174)</f>
        <v>25500000</v>
      </c>
      <c r="L41" s="185">
        <f>SUM('세출1(2025)'!H174)</f>
        <v>18000000</v>
      </c>
      <c r="M41" s="185">
        <f t="shared" si="25"/>
        <v>-7500000</v>
      </c>
      <c r="N41" s="397">
        <f t="shared" si="26"/>
        <v>-0.29411764705882354</v>
      </c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5" customHeight="1">
      <c r="A42" s="2594"/>
      <c r="B42" s="2562"/>
      <c r="C42" s="2575"/>
      <c r="D42" s="2559"/>
      <c r="E42" s="2559"/>
      <c r="F42" s="2559"/>
      <c r="G42" s="2569"/>
      <c r="H42" s="2562"/>
      <c r="I42" s="2653" t="s">
        <v>282</v>
      </c>
      <c r="J42" s="450" t="s">
        <v>283</v>
      </c>
      <c r="K42" s="185">
        <f>SUM('세출1(2025)'!G189)</f>
        <v>6600000</v>
      </c>
      <c r="L42" s="185">
        <f>SUM('세출1(2025)'!H189)</f>
        <v>1320000</v>
      </c>
      <c r="M42" s="185">
        <f t="shared" ref="M42:M55" si="27">L42-K42</f>
        <v>-5280000</v>
      </c>
      <c r="N42" s="397">
        <f t="shared" si="26"/>
        <v>-0.8</v>
      </c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3.5" customHeight="1">
      <c r="A43" s="2594"/>
      <c r="B43" s="2562"/>
      <c r="C43" s="2612" t="s">
        <v>288</v>
      </c>
      <c r="D43" s="2598">
        <f>SUM('세입1(2025)'!G81)</f>
        <v>0</v>
      </c>
      <c r="E43" s="2598">
        <f>SUM('세입1(2025)'!H81)</f>
        <v>0</v>
      </c>
      <c r="F43" s="2598">
        <f>E43-D43</f>
        <v>0</v>
      </c>
      <c r="G43" s="2609">
        <v>0</v>
      </c>
      <c r="H43" s="2562"/>
      <c r="I43" s="2562"/>
      <c r="J43" s="450" t="s">
        <v>298</v>
      </c>
      <c r="K43" s="185">
        <f>SUM('세출1(2025)'!G198)</f>
        <v>496440447</v>
      </c>
      <c r="L43" s="185">
        <f>SUM('세출1(2025)'!H198)</f>
        <v>459840447</v>
      </c>
      <c r="M43" s="185">
        <f t="shared" si="27"/>
        <v>-36600000</v>
      </c>
      <c r="N43" s="397">
        <f t="shared" si="26"/>
        <v>-7.3724855057992478E-2</v>
      </c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3.5" customHeight="1">
      <c r="A44" s="2595"/>
      <c r="B44" s="2559"/>
      <c r="C44" s="2575"/>
      <c r="D44" s="2559"/>
      <c r="E44" s="2559"/>
      <c r="F44" s="2559"/>
      <c r="G44" s="2569"/>
      <c r="H44" s="2562"/>
      <c r="I44" s="2562"/>
      <c r="J44" s="450" t="s">
        <v>302</v>
      </c>
      <c r="K44" s="185">
        <f>SUM('세출1(2025)'!G256)</f>
        <v>9100000</v>
      </c>
      <c r="L44" s="185">
        <f>SUM('세출1(2025)'!H256)</f>
        <v>7100000</v>
      </c>
      <c r="M44" s="185">
        <f t="shared" si="27"/>
        <v>-2000000</v>
      </c>
      <c r="N44" s="397">
        <f t="shared" si="26"/>
        <v>-0.21978021978021978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3.5" customHeight="1">
      <c r="A45" s="2593" t="s">
        <v>304</v>
      </c>
      <c r="B45" s="2599" t="s">
        <v>53</v>
      </c>
      <c r="C45" s="2600"/>
      <c r="D45" s="2601">
        <f>SUM(D48:D55)</f>
        <v>95138576</v>
      </c>
      <c r="E45" s="2601">
        <f>SUM(E48:E56)</f>
        <v>95138576</v>
      </c>
      <c r="F45" s="2601">
        <f>E45-D45</f>
        <v>0</v>
      </c>
      <c r="G45" s="2632">
        <f>F45/D45</f>
        <v>0</v>
      </c>
      <c r="H45" s="2562"/>
      <c r="I45" s="2559"/>
      <c r="J45" s="450" t="s">
        <v>308</v>
      </c>
      <c r="K45" s="185">
        <f>SUM('세출1(2025)'!G266)</f>
        <v>3100000</v>
      </c>
      <c r="L45" s="185">
        <f>SUM('세출1(2025)'!O266)</f>
        <v>3100000</v>
      </c>
      <c r="M45" s="185">
        <f t="shared" si="27"/>
        <v>0</v>
      </c>
      <c r="N45" s="397">
        <f t="shared" si="26"/>
        <v>0</v>
      </c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3.5" customHeight="1">
      <c r="A46" s="2594"/>
      <c r="B46" s="2574"/>
      <c r="C46" s="2568"/>
      <c r="D46" s="2562"/>
      <c r="E46" s="2562"/>
      <c r="F46" s="2562"/>
      <c r="G46" s="2562"/>
      <c r="H46" s="2562"/>
      <c r="I46" s="2653" t="s">
        <v>316</v>
      </c>
      <c r="J46" s="450" t="s">
        <v>109</v>
      </c>
      <c r="K46" s="185">
        <f>SUM('세출1(2025)'!G282)</f>
        <v>6100000</v>
      </c>
      <c r="L46" s="185">
        <f>SUM('세출1(2025)'!H282)</f>
        <v>5100000</v>
      </c>
      <c r="M46" s="185">
        <f t="shared" si="27"/>
        <v>-1000000</v>
      </c>
      <c r="N46" s="397">
        <f t="shared" si="26"/>
        <v>-0.16393442622950818</v>
      </c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3.5" customHeight="1">
      <c r="A47" s="2594"/>
      <c r="B47" s="2575"/>
      <c r="C47" s="2569"/>
      <c r="D47" s="2559"/>
      <c r="E47" s="2559"/>
      <c r="F47" s="2559"/>
      <c r="G47" s="2559"/>
      <c r="H47" s="2562"/>
      <c r="I47" s="2562"/>
      <c r="J47" s="450" t="s">
        <v>324</v>
      </c>
      <c r="K47" s="185">
        <f>SUM('세출1(2025)'!G299)</f>
        <v>70100000</v>
      </c>
      <c r="L47" s="185">
        <f>SUM('세출1(2025)'!H299)</f>
        <v>64160000</v>
      </c>
      <c r="M47" s="185">
        <f t="shared" si="27"/>
        <v>-5940000</v>
      </c>
      <c r="N47" s="397">
        <f t="shared" si="26"/>
        <v>-8.4736091298145508E-2</v>
      </c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.75" customHeight="1">
      <c r="A48" s="2594"/>
      <c r="B48" s="2604" t="s">
        <v>304</v>
      </c>
      <c r="C48" s="2603" t="s">
        <v>331</v>
      </c>
      <c r="D48" s="2598">
        <f>SUM('세입1(2025)'!G83)</f>
        <v>39708390</v>
      </c>
      <c r="E48" s="2598">
        <f>SUM('세입1(2025)'!H83)</f>
        <v>39708390</v>
      </c>
      <c r="F48" s="2598">
        <f>E48-D48</f>
        <v>0</v>
      </c>
      <c r="G48" s="2610">
        <f>F48/D48</f>
        <v>0</v>
      </c>
      <c r="H48" s="2562"/>
      <c r="I48" s="2559"/>
      <c r="J48" s="450" t="s">
        <v>342</v>
      </c>
      <c r="K48" s="185">
        <f>SUM('세출1(2025)'!G328)</f>
        <v>17500000</v>
      </c>
      <c r="L48" s="185">
        <f>SUM('세출1(2025)'!H328)</f>
        <v>28000000</v>
      </c>
      <c r="M48" s="185">
        <f t="shared" si="27"/>
        <v>10500000</v>
      </c>
      <c r="N48" s="397">
        <f t="shared" si="26"/>
        <v>0.6</v>
      </c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.75" customHeight="1">
      <c r="A49" s="2594"/>
      <c r="B49" s="2562"/>
      <c r="C49" s="2562"/>
      <c r="D49" s="2562"/>
      <c r="E49" s="2562"/>
      <c r="F49" s="2562"/>
      <c r="G49" s="2562"/>
      <c r="H49" s="2562"/>
      <c r="I49" s="2604" t="s">
        <v>219</v>
      </c>
      <c r="J49" s="31" t="s">
        <v>351</v>
      </c>
      <c r="K49" s="185">
        <f>SUM('세출1(2025)'!G356)</f>
        <v>46182000</v>
      </c>
      <c r="L49" s="185">
        <f>SUM('세출1(2025)'!H356)</f>
        <v>46182000</v>
      </c>
      <c r="M49" s="185">
        <f t="shared" si="27"/>
        <v>0</v>
      </c>
      <c r="N49" s="397">
        <f t="shared" si="26"/>
        <v>0</v>
      </c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.75" customHeight="1">
      <c r="A50" s="2594"/>
      <c r="B50" s="2562"/>
      <c r="C50" s="2559"/>
      <c r="D50" s="2559"/>
      <c r="E50" s="2559"/>
      <c r="F50" s="2559"/>
      <c r="G50" s="2559"/>
      <c r="H50" s="2562"/>
      <c r="I50" s="2562"/>
      <c r="J50" s="31" t="s">
        <v>356</v>
      </c>
      <c r="K50" s="185">
        <f>SUM('세출1(2025)'!G404)</f>
        <v>36100000</v>
      </c>
      <c r="L50" s="185">
        <f>SUM('세출1(2025)'!H404)</f>
        <v>36100000</v>
      </c>
      <c r="M50" s="185">
        <f t="shared" si="27"/>
        <v>0</v>
      </c>
      <c r="N50" s="397">
        <f t="shared" si="26"/>
        <v>0</v>
      </c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.75" customHeight="1">
      <c r="A51" s="2594"/>
      <c r="B51" s="2562"/>
      <c r="C51" s="2603" t="s">
        <v>359</v>
      </c>
      <c r="D51" s="2598">
        <f>SUM('세입1(2025)'!G90)</f>
        <v>38730024</v>
      </c>
      <c r="E51" s="2598">
        <f>SUM('세입1(2025)'!H90)</f>
        <v>38730024</v>
      </c>
      <c r="F51" s="2598">
        <f>E51-D51</f>
        <v>0</v>
      </c>
      <c r="G51" s="2610">
        <f>SUM(F51/D51)</f>
        <v>0</v>
      </c>
      <c r="H51" s="2562"/>
      <c r="I51" s="2562"/>
      <c r="J51" s="31" t="s">
        <v>369</v>
      </c>
      <c r="K51" s="185">
        <f>SUM('세출1(2025)'!G426)</f>
        <v>103135530</v>
      </c>
      <c r="L51" s="185">
        <f>SUM('세출1(2025)'!H426)</f>
        <v>103135530</v>
      </c>
      <c r="M51" s="185">
        <f t="shared" si="27"/>
        <v>0</v>
      </c>
      <c r="N51" s="397">
        <f t="shared" si="26"/>
        <v>0</v>
      </c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.75" customHeight="1">
      <c r="A52" s="2594"/>
      <c r="B52" s="2562"/>
      <c r="C52" s="2562"/>
      <c r="D52" s="2562"/>
      <c r="E52" s="2562"/>
      <c r="F52" s="2562"/>
      <c r="G52" s="2562"/>
      <c r="H52" s="2562"/>
      <c r="I52" s="2562"/>
      <c r="J52" s="31" t="s">
        <v>374</v>
      </c>
      <c r="K52" s="185">
        <f>SUM('세출1(2025)'!G501)</f>
        <v>44998000</v>
      </c>
      <c r="L52" s="185">
        <f>SUM('세출1(2025)'!H501)</f>
        <v>45448000</v>
      </c>
      <c r="M52" s="185">
        <f t="shared" si="27"/>
        <v>450000</v>
      </c>
      <c r="N52" s="397">
        <f t="shared" si="26"/>
        <v>1.000044446419841E-2</v>
      </c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.75" customHeight="1">
      <c r="A53" s="2594"/>
      <c r="B53" s="2562"/>
      <c r="C53" s="2562"/>
      <c r="D53" s="2562"/>
      <c r="E53" s="2562"/>
      <c r="F53" s="2562"/>
      <c r="G53" s="2562"/>
      <c r="H53" s="2562"/>
      <c r="I53" s="2562"/>
      <c r="J53" s="571" t="s">
        <v>381</v>
      </c>
      <c r="K53" s="572">
        <f>SUM('세출1(2025)'!G543)</f>
        <v>27500000</v>
      </c>
      <c r="L53" s="572">
        <f>SUM('세출1(2025)'!H543)</f>
        <v>27500000</v>
      </c>
      <c r="M53" s="185">
        <f t="shared" si="27"/>
        <v>0</v>
      </c>
      <c r="N53" s="397">
        <f t="shared" si="26"/>
        <v>0</v>
      </c>
      <c r="O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.75" customHeight="1">
      <c r="A54" s="2594"/>
      <c r="B54" s="2562"/>
      <c r="C54" s="2559"/>
      <c r="D54" s="2559"/>
      <c r="E54" s="2559"/>
      <c r="F54" s="2559"/>
      <c r="G54" s="2559"/>
      <c r="H54" s="2559"/>
      <c r="I54" s="2559"/>
      <c r="J54" s="576" t="s">
        <v>386</v>
      </c>
      <c r="K54" s="572">
        <f>SUM('세출1(2025)'!G481)</f>
        <v>36100000</v>
      </c>
      <c r="L54" s="572">
        <f>SUM('세출1(2025)'!H481)</f>
        <v>36100000</v>
      </c>
      <c r="M54" s="185">
        <f t="shared" si="27"/>
        <v>0</v>
      </c>
      <c r="N54" s="1157">
        <v>0</v>
      </c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.75" customHeight="1">
      <c r="A55" s="2594"/>
      <c r="B55" s="2562"/>
      <c r="C55" s="2603" t="s">
        <v>393</v>
      </c>
      <c r="D55" s="2598">
        <f>SUM('세입1(2025)'!G93)</f>
        <v>16700162</v>
      </c>
      <c r="E55" s="2598">
        <f>SUM('세입1(2025)'!H93)</f>
        <v>16700162</v>
      </c>
      <c r="F55" s="2598">
        <f>E55-D55</f>
        <v>0</v>
      </c>
      <c r="G55" s="2610">
        <f>SUM(F55/D55)</f>
        <v>0</v>
      </c>
      <c r="H55" s="2604" t="s">
        <v>406</v>
      </c>
      <c r="I55" s="2621" t="s">
        <v>53</v>
      </c>
      <c r="J55" s="2622">
        <f>SUM(L55/L7)</f>
        <v>0</v>
      </c>
      <c r="K55" s="2601">
        <f t="shared" ref="K55:L55" si="28">SUM(K57)</f>
        <v>0</v>
      </c>
      <c r="L55" s="2601">
        <f t="shared" si="28"/>
        <v>0</v>
      </c>
      <c r="M55" s="2601">
        <f t="shared" si="27"/>
        <v>0</v>
      </c>
      <c r="N55" s="2620">
        <v>0</v>
      </c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.75" customHeight="1">
      <c r="A56" s="2595"/>
      <c r="B56" s="2559"/>
      <c r="C56" s="2559"/>
      <c r="D56" s="2559"/>
      <c r="E56" s="2559"/>
      <c r="F56" s="2559"/>
      <c r="G56" s="2559"/>
      <c r="H56" s="2562"/>
      <c r="I56" s="2559"/>
      <c r="J56" s="2559"/>
      <c r="K56" s="2559"/>
      <c r="L56" s="2559"/>
      <c r="M56" s="2559"/>
      <c r="N56" s="2618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9.5" customHeight="1">
      <c r="A57" s="2596" t="s">
        <v>414</v>
      </c>
      <c r="B57" s="2605" t="s">
        <v>53</v>
      </c>
      <c r="C57" s="2600"/>
      <c r="D57" s="2601">
        <f t="shared" ref="D57:E57" si="29">SUM(D59:D67)</f>
        <v>7800000</v>
      </c>
      <c r="E57" s="2601">
        <f t="shared" si="29"/>
        <v>7930000</v>
      </c>
      <c r="F57" s="2601">
        <f>E57-D57</f>
        <v>130000</v>
      </c>
      <c r="G57" s="2632">
        <f>F57/D57</f>
        <v>1.6666666666666666E-2</v>
      </c>
      <c r="H57" s="2559"/>
      <c r="I57" s="31" t="s">
        <v>425</v>
      </c>
      <c r="J57" s="31" t="s">
        <v>425</v>
      </c>
      <c r="K57" s="78">
        <f>SUM(세출1!G363)</f>
        <v>0</v>
      </c>
      <c r="L57" s="78">
        <f>SUM(세출1!H363)</f>
        <v>0</v>
      </c>
      <c r="M57" s="78">
        <f>SUM(L57-K57)</f>
        <v>0</v>
      </c>
      <c r="N57" s="601">
        <v>0</v>
      </c>
      <c r="O57" s="155" t="s">
        <v>435</v>
      </c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6.5" customHeight="1">
      <c r="A58" s="2594"/>
      <c r="B58" s="2575"/>
      <c r="C58" s="2569"/>
      <c r="D58" s="2559"/>
      <c r="E58" s="2559"/>
      <c r="F58" s="2559"/>
      <c r="G58" s="2559"/>
      <c r="H58" s="2649" t="s">
        <v>440</v>
      </c>
      <c r="I58" s="606" t="s">
        <v>53</v>
      </c>
      <c r="J58" s="608">
        <f>SUM(L58/L7)</f>
        <v>1.1673640663029729E-4</v>
      </c>
      <c r="K58" s="610">
        <f t="shared" ref="K58:L58" si="30">SUM(K59)</f>
        <v>200000</v>
      </c>
      <c r="L58" s="610">
        <f t="shared" si="30"/>
        <v>200000</v>
      </c>
      <c r="M58" s="610">
        <f t="shared" ref="M58:M59" si="31">L58-K58</f>
        <v>0</v>
      </c>
      <c r="N58" s="611">
        <f t="shared" ref="N58:N59" si="32">M58/K58</f>
        <v>0</v>
      </c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0.5" customHeight="1">
      <c r="A59" s="2594"/>
      <c r="B59" s="2604" t="s">
        <v>414</v>
      </c>
      <c r="C59" s="2603" t="s">
        <v>460</v>
      </c>
      <c r="D59" s="2598">
        <f>SUM('세입1(2025)'!G102)</f>
        <v>300000</v>
      </c>
      <c r="E59" s="2598">
        <f>SUM('세입1(2025)'!H102)</f>
        <v>50000</v>
      </c>
      <c r="F59" s="2598">
        <f>E59-D59</f>
        <v>-250000</v>
      </c>
      <c r="G59" s="2610">
        <f>F59/D59</f>
        <v>-0.83333333333333337</v>
      </c>
      <c r="H59" s="2562"/>
      <c r="I59" s="2649" t="s">
        <v>440</v>
      </c>
      <c r="J59" s="2604" t="s">
        <v>440</v>
      </c>
      <c r="K59" s="2650">
        <f>SUM('세출1(2025)'!H346)</f>
        <v>200000</v>
      </c>
      <c r="L59" s="2650">
        <f>SUM('세출1(2025)'!H346)</f>
        <v>200000</v>
      </c>
      <c r="M59" s="2598">
        <f t="shared" si="31"/>
        <v>0</v>
      </c>
      <c r="N59" s="2617">
        <f t="shared" si="32"/>
        <v>0</v>
      </c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6.75" customHeight="1">
      <c r="A60" s="2594"/>
      <c r="B60" s="2562"/>
      <c r="C60" s="2562"/>
      <c r="D60" s="2562"/>
      <c r="E60" s="2562"/>
      <c r="F60" s="2562"/>
      <c r="G60" s="2562"/>
      <c r="H60" s="2562"/>
      <c r="I60" s="2562"/>
      <c r="J60" s="2562"/>
      <c r="K60" s="2562"/>
      <c r="L60" s="2562"/>
      <c r="M60" s="2562"/>
      <c r="N60" s="2626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.75" customHeight="1">
      <c r="A61" s="2594"/>
      <c r="B61" s="2562"/>
      <c r="C61" s="2562"/>
      <c r="D61" s="2562"/>
      <c r="E61" s="2562"/>
      <c r="F61" s="2562"/>
      <c r="G61" s="2562"/>
      <c r="H61" s="2559"/>
      <c r="I61" s="2559"/>
      <c r="J61" s="2559"/>
      <c r="K61" s="2559"/>
      <c r="L61" s="2559"/>
      <c r="M61" s="2559"/>
      <c r="N61" s="2618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0.5" customHeight="1">
      <c r="A62" s="2594"/>
      <c r="B62" s="2562"/>
      <c r="C62" s="2559"/>
      <c r="D62" s="2559"/>
      <c r="E62" s="2559"/>
      <c r="F62" s="2559"/>
      <c r="G62" s="2559"/>
      <c r="H62" s="2604" t="s">
        <v>482</v>
      </c>
      <c r="I62" s="2621" t="s">
        <v>53</v>
      </c>
      <c r="J62" s="2622">
        <f>L62/L7</f>
        <v>1.146449571691089E-2</v>
      </c>
      <c r="K62" s="2601">
        <f t="shared" ref="K62:L62" si="33">SUM(K64:K66)</f>
        <v>23000000</v>
      </c>
      <c r="L62" s="2601">
        <f t="shared" si="33"/>
        <v>19641680</v>
      </c>
      <c r="M62" s="2601">
        <f>SUM(L62-K62)</f>
        <v>-3358320</v>
      </c>
      <c r="N62" s="2620">
        <f>M62/K62</f>
        <v>-0.14601391304347827</v>
      </c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0.5" customHeight="1">
      <c r="A63" s="2594"/>
      <c r="B63" s="2562"/>
      <c r="C63" s="2603" t="s">
        <v>486</v>
      </c>
      <c r="D63" s="2598">
        <f>SUM('세입1(2025)'!G104)</f>
        <v>900000</v>
      </c>
      <c r="E63" s="2598">
        <f>SUM('세입1(2025)'!H104)</f>
        <v>380000</v>
      </c>
      <c r="F63" s="2598">
        <f>E63-D63</f>
        <v>-520000</v>
      </c>
      <c r="G63" s="2610">
        <f>F63/D63</f>
        <v>-0.57777777777777772</v>
      </c>
      <c r="H63" s="2562"/>
      <c r="I63" s="2559"/>
      <c r="J63" s="2559"/>
      <c r="K63" s="2559"/>
      <c r="L63" s="2559"/>
      <c r="M63" s="2559"/>
      <c r="N63" s="2651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4.25" customHeight="1">
      <c r="A64" s="2594"/>
      <c r="B64" s="2562"/>
      <c r="C64" s="2559"/>
      <c r="D64" s="2559"/>
      <c r="E64" s="2559"/>
      <c r="F64" s="2559"/>
      <c r="G64" s="2559"/>
      <c r="H64" s="2562"/>
      <c r="I64" s="2604" t="s">
        <v>494</v>
      </c>
      <c r="J64" s="2604" t="s">
        <v>495</v>
      </c>
      <c r="K64" s="2598">
        <f>SUM('세출1(2025)'!G349)</f>
        <v>3000000</v>
      </c>
      <c r="L64" s="2598">
        <f>SUM('세출1(2025)'!H349)</f>
        <v>2630000</v>
      </c>
      <c r="M64" s="2598">
        <f>SUM(L64-K64)</f>
        <v>-370000</v>
      </c>
      <c r="N64" s="2617">
        <f>M64/K64</f>
        <v>-0.12333333333333334</v>
      </c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2" customHeight="1">
      <c r="A65" s="2594"/>
      <c r="B65" s="2562"/>
      <c r="C65" s="2603" t="s">
        <v>498</v>
      </c>
      <c r="D65" s="2598">
        <f>SUM('세입1(2025)'!G108)</f>
        <v>6600000</v>
      </c>
      <c r="E65" s="2598">
        <f>SUM('세입1(2025)'!H108)</f>
        <v>7500000</v>
      </c>
      <c r="F65" s="2598">
        <f>E65-D65</f>
        <v>900000</v>
      </c>
      <c r="G65" s="2610">
        <f>F65/D65</f>
        <v>0.13636363636363635</v>
      </c>
      <c r="H65" s="2562"/>
      <c r="I65" s="2562"/>
      <c r="J65" s="2559"/>
      <c r="K65" s="2559"/>
      <c r="L65" s="2559"/>
      <c r="M65" s="2559"/>
      <c r="N65" s="2618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0.5" customHeight="1">
      <c r="A66" s="2594"/>
      <c r="B66" s="2562"/>
      <c r="C66" s="2562"/>
      <c r="D66" s="2562"/>
      <c r="E66" s="2562"/>
      <c r="F66" s="2562"/>
      <c r="G66" s="2562"/>
      <c r="H66" s="2562"/>
      <c r="I66" s="2562"/>
      <c r="J66" s="2604" t="s">
        <v>505</v>
      </c>
      <c r="K66" s="2598">
        <f>SUM('세출1(2025)'!G351)</f>
        <v>20000000</v>
      </c>
      <c r="L66" s="2598">
        <f>SUM('세출1(2025)'!H351)</f>
        <v>17011680</v>
      </c>
      <c r="M66" s="2598">
        <f>SUM(L66-K66)</f>
        <v>-2988320</v>
      </c>
      <c r="N66" s="2617">
        <f>SUM(M66/K66)</f>
        <v>-0.14941599999999999</v>
      </c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3.5" customHeight="1">
      <c r="A67" s="2597"/>
      <c r="B67" s="2602"/>
      <c r="C67" s="2602"/>
      <c r="D67" s="2602"/>
      <c r="E67" s="2602"/>
      <c r="F67" s="2602"/>
      <c r="G67" s="2602"/>
      <c r="H67" s="2602"/>
      <c r="I67" s="2602"/>
      <c r="J67" s="2602"/>
      <c r="K67" s="2602"/>
      <c r="L67" s="2602"/>
      <c r="M67" s="2602"/>
      <c r="N67" s="2652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3.5" customHeight="1">
      <c r="A68" s="655"/>
      <c r="B68" s="293"/>
      <c r="C68" s="293"/>
      <c r="D68" s="9"/>
      <c r="E68" s="8"/>
      <c r="F68" s="1"/>
      <c r="G68" s="18"/>
      <c r="H68" s="9"/>
      <c r="I68" s="9"/>
      <c r="J68" s="9"/>
      <c r="K68" s="656"/>
      <c r="L68" s="656"/>
      <c r="M68" s="656"/>
      <c r="N68" s="657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3.5" customHeight="1">
      <c r="A69" s="655"/>
      <c r="B69" s="293"/>
      <c r="C69" s="293"/>
      <c r="D69" s="9"/>
      <c r="E69" s="8"/>
      <c r="F69" s="1"/>
      <c r="G69" s="18"/>
      <c r="H69" s="9"/>
      <c r="I69" s="9"/>
      <c r="J69" s="9"/>
      <c r="K69" s="656"/>
      <c r="L69" s="656"/>
      <c r="M69" s="656"/>
      <c r="N69" s="657"/>
      <c r="O69" s="155" t="s">
        <v>194</v>
      </c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3.5" customHeight="1">
      <c r="A70" s="655"/>
      <c r="B70" s="293"/>
      <c r="C70" s="293"/>
      <c r="D70" s="9"/>
      <c r="E70" s="8"/>
      <c r="F70" s="1"/>
      <c r="G70" s="18"/>
      <c r="H70" s="9"/>
      <c r="I70" s="9"/>
      <c r="J70" s="9"/>
      <c r="K70" s="656"/>
      <c r="L70" s="656"/>
      <c r="M70" s="656"/>
      <c r="N70" s="657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3.5" customHeight="1">
      <c r="A71" s="9"/>
      <c r="B71" s="293"/>
      <c r="C71" s="293"/>
      <c r="D71" s="9"/>
      <c r="E71" s="8"/>
      <c r="F71" s="9"/>
      <c r="G71" s="657"/>
      <c r="H71" s="293"/>
      <c r="I71" s="293"/>
      <c r="J71" s="9"/>
      <c r="K71" s="656"/>
      <c r="L71" s="656"/>
      <c r="M71" s="656"/>
      <c r="N71" s="657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3.5" customHeight="1">
      <c r="A72" s="9"/>
      <c r="B72" s="293"/>
      <c r="C72" s="293"/>
      <c r="D72" s="9"/>
      <c r="E72" s="8"/>
      <c r="F72" s="9"/>
      <c r="G72" s="657"/>
      <c r="H72" s="293"/>
      <c r="I72" s="293"/>
      <c r="J72" s="9"/>
      <c r="K72" s="656"/>
      <c r="L72" s="656"/>
      <c r="M72" s="656"/>
      <c r="N72" s="657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3.5" customHeight="1">
      <c r="A73" s="9"/>
      <c r="B73" s="293"/>
      <c r="C73" s="293"/>
      <c r="D73" s="9"/>
      <c r="E73" s="8"/>
      <c r="F73" s="9"/>
      <c r="G73" s="657"/>
      <c r="H73" s="293"/>
      <c r="I73" s="293"/>
      <c r="J73" s="9"/>
      <c r="K73" s="656"/>
      <c r="L73" s="656"/>
      <c r="M73" s="656"/>
      <c r="N73" s="657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3.5" customHeight="1">
      <c r="A74" s="9"/>
      <c r="B74" s="293"/>
      <c r="C74" s="293"/>
      <c r="D74" s="9"/>
      <c r="E74" s="8"/>
      <c r="F74" s="9"/>
      <c r="G74" s="657"/>
      <c r="H74" s="293"/>
      <c r="I74" s="293"/>
      <c r="J74" s="9"/>
      <c r="K74" s="656"/>
      <c r="L74" s="656"/>
      <c r="M74" s="656"/>
      <c r="N74" s="657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3.5" customHeight="1">
      <c r="A75" s="9"/>
      <c r="B75" s="293"/>
      <c r="C75" s="293"/>
      <c r="D75" s="9"/>
      <c r="E75" s="8"/>
      <c r="F75" s="9"/>
      <c r="G75" s="657"/>
      <c r="H75" s="293"/>
      <c r="I75" s="293"/>
      <c r="J75" s="9"/>
      <c r="K75" s="656"/>
      <c r="L75" s="656"/>
      <c r="M75" s="656"/>
      <c r="N75" s="657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3.5" customHeight="1">
      <c r="A76" s="9"/>
      <c r="B76" s="293"/>
      <c r="C76" s="293"/>
      <c r="D76" s="9"/>
      <c r="E76" s="8"/>
      <c r="F76" s="9"/>
      <c r="G76" s="657"/>
      <c r="H76" s="293"/>
      <c r="I76" s="293"/>
      <c r="J76" s="9"/>
      <c r="K76" s="656"/>
      <c r="L76" s="656"/>
      <c r="M76" s="656"/>
      <c r="N76" s="657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3.5" customHeight="1">
      <c r="A77" s="9"/>
      <c r="B77" s="293"/>
      <c r="C77" s="293"/>
      <c r="D77" s="9"/>
      <c r="E77" s="8"/>
      <c r="F77" s="9"/>
      <c r="G77" s="657"/>
      <c r="H77" s="293"/>
      <c r="I77" s="293"/>
      <c r="J77" s="9"/>
      <c r="K77" s="656"/>
      <c r="L77" s="656"/>
      <c r="M77" s="656"/>
      <c r="N77" s="657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3.5" customHeight="1">
      <c r="A78" s="9"/>
      <c r="B78" s="293"/>
      <c r="C78" s="293"/>
      <c r="D78" s="9"/>
      <c r="E78" s="8"/>
      <c r="F78" s="9"/>
      <c r="G78" s="657"/>
      <c r="H78" s="293"/>
      <c r="I78" s="293"/>
      <c r="J78" s="9"/>
      <c r="K78" s="656"/>
      <c r="L78" s="656"/>
      <c r="M78" s="656"/>
      <c r="N78" s="657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3.5" customHeight="1">
      <c r="A79" s="9"/>
      <c r="B79" s="293"/>
      <c r="C79" s="293"/>
      <c r="D79" s="9"/>
      <c r="E79" s="8"/>
      <c r="F79" s="9"/>
      <c r="G79" s="657"/>
      <c r="H79" s="293"/>
      <c r="I79" s="293"/>
      <c r="J79" s="9"/>
      <c r="K79" s="656"/>
      <c r="L79" s="656"/>
      <c r="M79" s="656"/>
      <c r="N79" s="657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3.5" customHeight="1">
      <c r="A80" s="9"/>
      <c r="B80" s="293"/>
      <c r="C80" s="293"/>
      <c r="D80" s="9"/>
      <c r="E80" s="8"/>
      <c r="F80" s="9"/>
      <c r="G80" s="657"/>
      <c r="H80" s="293"/>
      <c r="I80" s="293"/>
      <c r="J80" s="9"/>
      <c r="K80" s="656"/>
      <c r="L80" s="656"/>
      <c r="M80" s="656"/>
      <c r="N80" s="657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3.5" customHeight="1">
      <c r="A81" s="9"/>
      <c r="B81" s="293"/>
      <c r="C81" s="293"/>
      <c r="D81" s="9"/>
      <c r="E81" s="8"/>
      <c r="F81" s="9"/>
      <c r="G81" s="657"/>
      <c r="H81" s="293"/>
      <c r="I81" s="293"/>
      <c r="J81" s="9"/>
      <c r="K81" s="656"/>
      <c r="L81" s="656"/>
      <c r="M81" s="656"/>
      <c r="N81" s="657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3.5" customHeight="1">
      <c r="A82" s="9"/>
      <c r="B82" s="293"/>
      <c r="C82" s="293"/>
      <c r="D82" s="9"/>
      <c r="E82" s="8"/>
      <c r="F82" s="9"/>
      <c r="G82" s="657"/>
      <c r="H82" s="293"/>
      <c r="I82" s="293"/>
      <c r="J82" s="9"/>
      <c r="K82" s="656"/>
      <c r="L82" s="656"/>
      <c r="M82" s="656"/>
      <c r="N82" s="657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3.5" customHeight="1">
      <c r="A83" s="9"/>
      <c r="B83" s="293"/>
      <c r="C83" s="293"/>
      <c r="D83" s="9"/>
      <c r="E83" s="8"/>
      <c r="F83" s="9"/>
      <c r="G83" s="657"/>
      <c r="H83" s="293"/>
      <c r="I83" s="293"/>
      <c r="J83" s="9"/>
      <c r="K83" s="656"/>
      <c r="L83" s="656"/>
      <c r="M83" s="656"/>
      <c r="N83" s="657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3.5" customHeight="1">
      <c r="A84" s="9"/>
      <c r="B84" s="293"/>
      <c r="C84" s="293"/>
      <c r="D84" s="9"/>
      <c r="E84" s="8"/>
      <c r="F84" s="9"/>
      <c r="G84" s="657"/>
      <c r="H84" s="293"/>
      <c r="I84" s="293"/>
      <c r="J84" s="9"/>
      <c r="K84" s="656"/>
      <c r="L84" s="656"/>
      <c r="M84" s="656"/>
      <c r="N84" s="657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3.5" customHeight="1">
      <c r="A85" s="9"/>
      <c r="B85" s="293"/>
      <c r="C85" s="293"/>
      <c r="D85" s="9"/>
      <c r="E85" s="8"/>
      <c r="F85" s="9"/>
      <c r="G85" s="657"/>
      <c r="H85" s="293"/>
      <c r="I85" s="293"/>
      <c r="J85" s="9"/>
      <c r="K85" s="656"/>
      <c r="L85" s="656"/>
      <c r="M85" s="656"/>
      <c r="N85" s="657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3.5" customHeight="1">
      <c r="A86" s="9"/>
      <c r="B86" s="293"/>
      <c r="C86" s="293"/>
      <c r="D86" s="9"/>
      <c r="E86" s="8"/>
      <c r="F86" s="9"/>
      <c r="G86" s="657"/>
      <c r="H86" s="293"/>
      <c r="I86" s="293"/>
      <c r="J86" s="9"/>
      <c r="K86" s="656"/>
      <c r="L86" s="656"/>
      <c r="M86" s="656"/>
      <c r="N86" s="657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3.5" customHeight="1">
      <c r="A87" s="9"/>
      <c r="B87" s="293"/>
      <c r="C87" s="293"/>
      <c r="D87" s="9"/>
      <c r="E87" s="8"/>
      <c r="F87" s="9"/>
      <c r="G87" s="657"/>
      <c r="H87" s="293"/>
      <c r="I87" s="293"/>
      <c r="J87" s="9"/>
      <c r="K87" s="656"/>
      <c r="L87" s="656"/>
      <c r="M87" s="656"/>
      <c r="N87" s="657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3.5" customHeight="1">
      <c r="A88" s="9"/>
      <c r="B88" s="293"/>
      <c r="C88" s="293"/>
      <c r="D88" s="9"/>
      <c r="E88" s="8"/>
      <c r="F88" s="9"/>
      <c r="G88" s="657"/>
      <c r="H88" s="293"/>
      <c r="I88" s="293"/>
      <c r="J88" s="9"/>
      <c r="K88" s="656"/>
      <c r="L88" s="656"/>
      <c r="M88" s="656"/>
      <c r="N88" s="657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3.5" customHeight="1">
      <c r="A89" s="9"/>
      <c r="B89" s="293"/>
      <c r="C89" s="293"/>
      <c r="D89" s="9"/>
      <c r="E89" s="8"/>
      <c r="F89" s="9"/>
      <c r="G89" s="657"/>
      <c r="H89" s="293"/>
      <c r="I89" s="293"/>
      <c r="J89" s="9"/>
      <c r="K89" s="656"/>
      <c r="L89" s="656"/>
      <c r="M89" s="656"/>
      <c r="N89" s="657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3.5" customHeight="1">
      <c r="A90" s="9"/>
      <c r="B90" s="293"/>
      <c r="C90" s="293"/>
      <c r="D90" s="9"/>
      <c r="E90" s="8"/>
      <c r="F90" s="9"/>
      <c r="G90" s="657"/>
      <c r="H90" s="293"/>
      <c r="I90" s="293"/>
      <c r="J90" s="9"/>
      <c r="K90" s="656"/>
      <c r="L90" s="656"/>
      <c r="M90" s="656"/>
      <c r="N90" s="657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3.5" customHeight="1">
      <c r="A91" s="9"/>
      <c r="B91" s="293"/>
      <c r="C91" s="293"/>
      <c r="D91" s="9"/>
      <c r="E91" s="8"/>
      <c r="F91" s="9"/>
      <c r="G91" s="657"/>
      <c r="H91" s="293"/>
      <c r="I91" s="293"/>
      <c r="J91" s="9"/>
      <c r="K91" s="656"/>
      <c r="L91" s="656"/>
      <c r="M91" s="656"/>
      <c r="N91" s="657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3.5" customHeight="1">
      <c r="A92" s="9"/>
      <c r="B92" s="293"/>
      <c r="C92" s="293"/>
      <c r="D92" s="9"/>
      <c r="E92" s="8"/>
      <c r="F92" s="9"/>
      <c r="G92" s="657"/>
      <c r="H92" s="293"/>
      <c r="I92" s="293"/>
      <c r="J92" s="9"/>
      <c r="K92" s="656"/>
      <c r="L92" s="656"/>
      <c r="M92" s="656"/>
      <c r="N92" s="657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3.5" customHeight="1">
      <c r="A93" s="9"/>
      <c r="B93" s="293"/>
      <c r="C93" s="293"/>
      <c r="D93" s="9"/>
      <c r="E93" s="8"/>
      <c r="F93" s="9"/>
      <c r="G93" s="657"/>
      <c r="H93" s="293"/>
      <c r="I93" s="293"/>
      <c r="J93" s="9"/>
      <c r="K93" s="656"/>
      <c r="L93" s="656"/>
      <c r="M93" s="656"/>
      <c r="N93" s="657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3.5" customHeight="1">
      <c r="A94" s="9"/>
      <c r="B94" s="293"/>
      <c r="C94" s="293"/>
      <c r="D94" s="9"/>
      <c r="E94" s="8"/>
      <c r="F94" s="9"/>
      <c r="G94" s="657"/>
      <c r="H94" s="293"/>
      <c r="I94" s="293"/>
      <c r="J94" s="9"/>
      <c r="K94" s="656"/>
      <c r="L94" s="656"/>
      <c r="M94" s="656"/>
      <c r="N94" s="657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3.5" customHeight="1">
      <c r="A95" s="9"/>
      <c r="B95" s="293"/>
      <c r="C95" s="293"/>
      <c r="D95" s="9"/>
      <c r="E95" s="8"/>
      <c r="F95" s="9"/>
      <c r="G95" s="657"/>
      <c r="H95" s="293"/>
      <c r="I95" s="293"/>
      <c r="J95" s="9"/>
      <c r="K95" s="656"/>
      <c r="L95" s="656"/>
      <c r="M95" s="656"/>
      <c r="N95" s="657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3.5" customHeight="1">
      <c r="A96" s="9"/>
      <c r="B96" s="293"/>
      <c r="C96" s="293"/>
      <c r="D96" s="9"/>
      <c r="E96" s="8"/>
      <c r="F96" s="9"/>
      <c r="G96" s="657"/>
      <c r="H96" s="293"/>
      <c r="I96" s="293"/>
      <c r="J96" s="9"/>
      <c r="K96" s="656"/>
      <c r="L96" s="656"/>
      <c r="M96" s="656"/>
      <c r="N96" s="657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3.5" customHeight="1">
      <c r="A97" s="9"/>
      <c r="B97" s="293"/>
      <c r="C97" s="293"/>
      <c r="D97" s="9"/>
      <c r="E97" s="8"/>
      <c r="F97" s="9"/>
      <c r="G97" s="657"/>
      <c r="H97" s="293"/>
      <c r="I97" s="293"/>
      <c r="J97" s="9"/>
      <c r="K97" s="656"/>
      <c r="L97" s="656"/>
      <c r="M97" s="656"/>
      <c r="N97" s="657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3.5" customHeight="1">
      <c r="A98" s="9"/>
      <c r="B98" s="293"/>
      <c r="C98" s="293"/>
      <c r="D98" s="9"/>
      <c r="E98" s="8"/>
      <c r="F98" s="9"/>
      <c r="G98" s="657"/>
      <c r="H98" s="293"/>
      <c r="I98" s="293"/>
      <c r="J98" s="9"/>
      <c r="K98" s="656"/>
      <c r="L98" s="656"/>
      <c r="M98" s="656"/>
      <c r="N98" s="657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3.5" customHeight="1">
      <c r="A99" s="9"/>
      <c r="B99" s="293"/>
      <c r="C99" s="293"/>
      <c r="D99" s="9"/>
      <c r="E99" s="8"/>
      <c r="F99" s="9"/>
      <c r="G99" s="657"/>
      <c r="H99" s="293"/>
      <c r="I99" s="293"/>
      <c r="J99" s="9"/>
      <c r="K99" s="656"/>
      <c r="L99" s="656"/>
      <c r="M99" s="656"/>
      <c r="N99" s="657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3.5" customHeight="1">
      <c r="A100" s="9"/>
      <c r="B100" s="293"/>
      <c r="C100" s="293"/>
      <c r="D100" s="9"/>
      <c r="E100" s="8"/>
      <c r="F100" s="9"/>
      <c r="G100" s="657"/>
      <c r="H100" s="293"/>
      <c r="I100" s="293"/>
      <c r="J100" s="9"/>
      <c r="K100" s="656"/>
      <c r="L100" s="656"/>
      <c r="M100" s="656"/>
      <c r="N100" s="657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3.5" customHeight="1">
      <c r="A101" s="9"/>
      <c r="B101" s="293"/>
      <c r="C101" s="293"/>
      <c r="D101" s="9"/>
      <c r="E101" s="8"/>
      <c r="F101" s="9"/>
      <c r="G101" s="657"/>
      <c r="H101" s="293"/>
      <c r="I101" s="293"/>
      <c r="J101" s="9"/>
      <c r="K101" s="656"/>
      <c r="L101" s="656"/>
      <c r="M101" s="656"/>
      <c r="N101" s="657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3.5" customHeight="1">
      <c r="A102" s="9"/>
      <c r="B102" s="293"/>
      <c r="C102" s="293"/>
      <c r="D102" s="9"/>
      <c r="E102" s="8"/>
      <c r="F102" s="9"/>
      <c r="G102" s="657"/>
      <c r="H102" s="293"/>
      <c r="I102" s="293"/>
      <c r="J102" s="9"/>
      <c r="K102" s="656"/>
      <c r="L102" s="656"/>
      <c r="M102" s="656"/>
      <c r="N102" s="657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3.5" customHeight="1">
      <c r="A103" s="9"/>
      <c r="B103" s="293"/>
      <c r="C103" s="293"/>
      <c r="D103" s="9"/>
      <c r="E103" s="8"/>
      <c r="F103" s="9"/>
      <c r="G103" s="657"/>
      <c r="H103" s="293"/>
      <c r="I103" s="293"/>
      <c r="J103" s="9"/>
      <c r="K103" s="656"/>
      <c r="L103" s="656"/>
      <c r="M103" s="656"/>
      <c r="N103" s="657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3.5" customHeight="1">
      <c r="A104" s="9"/>
      <c r="B104" s="293"/>
      <c r="C104" s="293"/>
      <c r="D104" s="9"/>
      <c r="E104" s="8"/>
      <c r="F104" s="9"/>
      <c r="G104" s="657"/>
      <c r="H104" s="293"/>
      <c r="I104" s="293"/>
      <c r="J104" s="9"/>
      <c r="K104" s="656"/>
      <c r="L104" s="656"/>
      <c r="M104" s="656"/>
      <c r="N104" s="657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3.5" customHeight="1">
      <c r="A105" s="9"/>
      <c r="B105" s="293"/>
      <c r="C105" s="293"/>
      <c r="D105" s="9"/>
      <c r="E105" s="8"/>
      <c r="F105" s="9"/>
      <c r="G105" s="657"/>
      <c r="H105" s="293"/>
      <c r="I105" s="293"/>
      <c r="J105" s="9"/>
      <c r="K105" s="656"/>
      <c r="L105" s="656"/>
      <c r="M105" s="656"/>
      <c r="N105" s="657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3.5" customHeight="1">
      <c r="A106" s="9"/>
      <c r="B106" s="293"/>
      <c r="C106" s="293"/>
      <c r="D106" s="9"/>
      <c r="E106" s="8"/>
      <c r="F106" s="9"/>
      <c r="G106" s="657"/>
      <c r="H106" s="293"/>
      <c r="I106" s="293"/>
      <c r="J106" s="9"/>
      <c r="K106" s="656"/>
      <c r="L106" s="656"/>
      <c r="M106" s="656"/>
      <c r="N106" s="657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3.5" customHeight="1">
      <c r="A107" s="9"/>
      <c r="B107" s="293"/>
      <c r="C107" s="293"/>
      <c r="D107" s="9"/>
      <c r="E107" s="8"/>
      <c r="F107" s="9"/>
      <c r="G107" s="657"/>
      <c r="H107" s="293"/>
      <c r="I107" s="293"/>
      <c r="J107" s="9"/>
      <c r="K107" s="656"/>
      <c r="L107" s="656"/>
      <c r="M107" s="656"/>
      <c r="N107" s="657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3.5" customHeight="1">
      <c r="A108" s="9"/>
      <c r="B108" s="293"/>
      <c r="C108" s="293"/>
      <c r="D108" s="9"/>
      <c r="E108" s="8"/>
      <c r="F108" s="9"/>
      <c r="G108" s="657"/>
      <c r="H108" s="293"/>
      <c r="I108" s="293"/>
      <c r="J108" s="9"/>
      <c r="K108" s="656"/>
      <c r="L108" s="656"/>
      <c r="M108" s="656"/>
      <c r="N108" s="657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3.5" customHeight="1">
      <c r="A109" s="9"/>
      <c r="B109" s="293"/>
      <c r="C109" s="293"/>
      <c r="D109" s="9"/>
      <c r="E109" s="8"/>
      <c r="F109" s="9"/>
      <c r="G109" s="657"/>
      <c r="H109" s="293"/>
      <c r="I109" s="293"/>
      <c r="J109" s="9"/>
      <c r="K109" s="656"/>
      <c r="L109" s="656"/>
      <c r="M109" s="656"/>
      <c r="N109" s="657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3.5" customHeight="1">
      <c r="A110" s="9"/>
      <c r="B110" s="293"/>
      <c r="C110" s="293"/>
      <c r="D110" s="9"/>
      <c r="E110" s="8"/>
      <c r="F110" s="9"/>
      <c r="G110" s="657"/>
      <c r="H110" s="293"/>
      <c r="I110" s="293"/>
      <c r="J110" s="9"/>
      <c r="K110" s="656"/>
      <c r="L110" s="656"/>
      <c r="M110" s="656"/>
      <c r="N110" s="657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3.5" customHeight="1">
      <c r="A111" s="9"/>
      <c r="B111" s="293"/>
      <c r="C111" s="293"/>
      <c r="D111" s="9"/>
      <c r="E111" s="8"/>
      <c r="F111" s="9"/>
      <c r="G111" s="657"/>
      <c r="H111" s="293"/>
      <c r="I111" s="293"/>
      <c r="J111" s="9"/>
      <c r="K111" s="656"/>
      <c r="L111" s="656"/>
      <c r="M111" s="656"/>
      <c r="N111" s="657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3.5" customHeight="1">
      <c r="A112" s="9"/>
      <c r="B112" s="293"/>
      <c r="C112" s="293"/>
      <c r="D112" s="9"/>
      <c r="E112" s="8"/>
      <c r="F112" s="9"/>
      <c r="G112" s="657"/>
      <c r="H112" s="293"/>
      <c r="I112" s="293"/>
      <c r="J112" s="9"/>
      <c r="K112" s="656"/>
      <c r="L112" s="656"/>
      <c r="M112" s="656"/>
      <c r="N112" s="657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3.5" customHeight="1">
      <c r="A113" s="9"/>
      <c r="B113" s="293"/>
      <c r="C113" s="293"/>
      <c r="D113" s="9"/>
      <c r="E113" s="8"/>
      <c r="F113" s="9"/>
      <c r="G113" s="657"/>
      <c r="H113" s="293"/>
      <c r="I113" s="293"/>
      <c r="J113" s="9"/>
      <c r="K113" s="656"/>
      <c r="L113" s="656"/>
      <c r="M113" s="656"/>
      <c r="N113" s="657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3.5" customHeight="1">
      <c r="A114" s="9"/>
      <c r="B114" s="293"/>
      <c r="C114" s="293"/>
      <c r="D114" s="9"/>
      <c r="E114" s="8"/>
      <c r="F114" s="9"/>
      <c r="G114" s="657"/>
      <c r="H114" s="293"/>
      <c r="I114" s="293"/>
      <c r="J114" s="9"/>
      <c r="K114" s="656"/>
      <c r="L114" s="656"/>
      <c r="M114" s="656"/>
      <c r="N114" s="657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3.5" customHeight="1">
      <c r="A115" s="9"/>
      <c r="B115" s="293"/>
      <c r="C115" s="293"/>
      <c r="D115" s="9"/>
      <c r="E115" s="8"/>
      <c r="F115" s="9"/>
      <c r="G115" s="657"/>
      <c r="H115" s="293"/>
      <c r="I115" s="293"/>
      <c r="J115" s="9"/>
      <c r="K115" s="656"/>
      <c r="L115" s="656"/>
      <c r="M115" s="656"/>
      <c r="N115" s="657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3.5" customHeight="1">
      <c r="A116" s="9"/>
      <c r="B116" s="293"/>
      <c r="C116" s="293"/>
      <c r="D116" s="9"/>
      <c r="E116" s="8"/>
      <c r="F116" s="9"/>
      <c r="G116" s="657"/>
      <c r="H116" s="293"/>
      <c r="I116" s="293"/>
      <c r="J116" s="9"/>
      <c r="K116" s="656"/>
      <c r="L116" s="656"/>
      <c r="M116" s="656"/>
      <c r="N116" s="657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3.5" customHeight="1">
      <c r="A117" s="9"/>
      <c r="B117" s="293"/>
      <c r="C117" s="293"/>
      <c r="D117" s="9"/>
      <c r="E117" s="8"/>
      <c r="F117" s="9"/>
      <c r="G117" s="657"/>
      <c r="H117" s="293"/>
      <c r="I117" s="293"/>
      <c r="J117" s="9"/>
      <c r="K117" s="656"/>
      <c r="L117" s="656"/>
      <c r="M117" s="656"/>
      <c r="N117" s="657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3.5" customHeight="1">
      <c r="A118" s="9"/>
      <c r="B118" s="293"/>
      <c r="C118" s="293"/>
      <c r="D118" s="9"/>
      <c r="E118" s="8"/>
      <c r="F118" s="9"/>
      <c r="G118" s="657"/>
      <c r="H118" s="293"/>
      <c r="I118" s="293"/>
      <c r="J118" s="9"/>
      <c r="K118" s="656"/>
      <c r="L118" s="656"/>
      <c r="M118" s="656"/>
      <c r="N118" s="657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3.5" customHeight="1">
      <c r="A119" s="9"/>
      <c r="B119" s="293"/>
      <c r="C119" s="293"/>
      <c r="D119" s="9"/>
      <c r="E119" s="8"/>
      <c r="F119" s="9"/>
      <c r="G119" s="657"/>
      <c r="H119" s="293"/>
      <c r="I119" s="293"/>
      <c r="J119" s="9"/>
      <c r="K119" s="656"/>
      <c r="L119" s="656"/>
      <c r="M119" s="656"/>
      <c r="N119" s="657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3.5" customHeight="1">
      <c r="A120" s="9"/>
      <c r="B120" s="293"/>
      <c r="C120" s="293"/>
      <c r="D120" s="9"/>
      <c r="E120" s="8"/>
      <c r="F120" s="9"/>
      <c r="G120" s="657"/>
      <c r="H120" s="293"/>
      <c r="I120" s="293"/>
      <c r="J120" s="9"/>
      <c r="K120" s="656"/>
      <c r="L120" s="656"/>
      <c r="M120" s="656"/>
      <c r="N120" s="657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3.5" customHeight="1">
      <c r="A121" s="9"/>
      <c r="B121" s="293"/>
      <c r="C121" s="293"/>
      <c r="D121" s="9"/>
      <c r="E121" s="8"/>
      <c r="F121" s="9"/>
      <c r="G121" s="657"/>
      <c r="H121" s="293"/>
      <c r="I121" s="293"/>
      <c r="J121" s="9"/>
      <c r="K121" s="656"/>
      <c r="L121" s="656"/>
      <c r="M121" s="656"/>
      <c r="N121" s="657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3.5" customHeight="1">
      <c r="A122" s="9"/>
      <c r="B122" s="293"/>
      <c r="C122" s="293"/>
      <c r="D122" s="9"/>
      <c r="E122" s="8"/>
      <c r="F122" s="9"/>
      <c r="G122" s="657"/>
      <c r="H122" s="293"/>
      <c r="I122" s="293"/>
      <c r="J122" s="9"/>
      <c r="K122" s="656"/>
      <c r="L122" s="656"/>
      <c r="M122" s="656"/>
      <c r="N122" s="657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3.5" customHeight="1">
      <c r="A123" s="9"/>
      <c r="B123" s="293"/>
      <c r="C123" s="293"/>
      <c r="D123" s="9"/>
      <c r="E123" s="8"/>
      <c r="F123" s="9"/>
      <c r="G123" s="657"/>
      <c r="H123" s="293"/>
      <c r="I123" s="293"/>
      <c r="J123" s="9"/>
      <c r="K123" s="656"/>
      <c r="L123" s="656"/>
      <c r="M123" s="656"/>
      <c r="N123" s="657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3.5" customHeight="1">
      <c r="A124" s="9"/>
      <c r="B124" s="293"/>
      <c r="C124" s="293"/>
      <c r="D124" s="9"/>
      <c r="E124" s="8"/>
      <c r="F124" s="9"/>
      <c r="G124" s="657"/>
      <c r="H124" s="293"/>
      <c r="I124" s="293"/>
      <c r="J124" s="9"/>
      <c r="K124" s="656"/>
      <c r="L124" s="656"/>
      <c r="M124" s="656"/>
      <c r="N124" s="657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3.5" customHeight="1">
      <c r="A125" s="9"/>
      <c r="B125" s="293"/>
      <c r="C125" s="293"/>
      <c r="D125" s="9"/>
      <c r="E125" s="8"/>
      <c r="F125" s="9"/>
      <c r="G125" s="657"/>
      <c r="H125" s="293"/>
      <c r="I125" s="293"/>
      <c r="J125" s="9"/>
      <c r="K125" s="656"/>
      <c r="L125" s="656"/>
      <c r="M125" s="656"/>
      <c r="N125" s="657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3.5" customHeight="1">
      <c r="A126" s="9"/>
      <c r="B126" s="293"/>
      <c r="C126" s="293"/>
      <c r="D126" s="9"/>
      <c r="E126" s="8"/>
      <c r="F126" s="9"/>
      <c r="G126" s="657"/>
      <c r="H126" s="293"/>
      <c r="I126" s="293"/>
      <c r="J126" s="9"/>
      <c r="K126" s="656"/>
      <c r="L126" s="656"/>
      <c r="M126" s="656"/>
      <c r="N126" s="657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3.5" customHeight="1">
      <c r="A127" s="9"/>
      <c r="B127" s="293"/>
      <c r="C127" s="293"/>
      <c r="D127" s="9"/>
      <c r="E127" s="8"/>
      <c r="F127" s="9"/>
      <c r="G127" s="657"/>
      <c r="H127" s="293"/>
      <c r="I127" s="293"/>
      <c r="J127" s="9"/>
      <c r="K127" s="656"/>
      <c r="L127" s="656"/>
      <c r="M127" s="656"/>
      <c r="N127" s="657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3.5" customHeight="1">
      <c r="A128" s="9"/>
      <c r="B128" s="293"/>
      <c r="C128" s="293"/>
      <c r="D128" s="9"/>
      <c r="E128" s="8"/>
      <c r="F128" s="9"/>
      <c r="G128" s="657"/>
      <c r="H128" s="293"/>
      <c r="I128" s="293"/>
      <c r="J128" s="9"/>
      <c r="K128" s="656"/>
      <c r="L128" s="656"/>
      <c r="M128" s="656"/>
      <c r="N128" s="657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3.5" customHeight="1">
      <c r="A129" s="9"/>
      <c r="B129" s="293"/>
      <c r="C129" s="293"/>
      <c r="D129" s="9"/>
      <c r="E129" s="8"/>
      <c r="F129" s="9"/>
      <c r="G129" s="657"/>
      <c r="H129" s="293"/>
      <c r="I129" s="293"/>
      <c r="J129" s="9"/>
      <c r="K129" s="656"/>
      <c r="L129" s="656"/>
      <c r="M129" s="656"/>
      <c r="N129" s="657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3.5" customHeight="1">
      <c r="A130" s="9"/>
      <c r="B130" s="293"/>
      <c r="C130" s="293"/>
      <c r="D130" s="9"/>
      <c r="E130" s="8"/>
      <c r="F130" s="9"/>
      <c r="G130" s="657"/>
      <c r="H130" s="293"/>
      <c r="I130" s="293"/>
      <c r="J130" s="9"/>
      <c r="K130" s="656"/>
      <c r="L130" s="656"/>
      <c r="M130" s="656"/>
      <c r="N130" s="657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3.5" customHeight="1">
      <c r="A131" s="9"/>
      <c r="B131" s="293"/>
      <c r="C131" s="293"/>
      <c r="D131" s="9"/>
      <c r="E131" s="8"/>
      <c r="F131" s="9"/>
      <c r="G131" s="657"/>
      <c r="H131" s="293"/>
      <c r="I131" s="293"/>
      <c r="J131" s="9"/>
      <c r="K131" s="656"/>
      <c r="L131" s="656"/>
      <c r="M131" s="656"/>
      <c r="N131" s="657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3.5" customHeight="1">
      <c r="A132" s="9"/>
      <c r="B132" s="293"/>
      <c r="C132" s="293"/>
      <c r="D132" s="9"/>
      <c r="E132" s="8"/>
      <c r="F132" s="9"/>
      <c r="G132" s="657"/>
      <c r="H132" s="293"/>
      <c r="I132" s="293"/>
      <c r="J132" s="9"/>
      <c r="K132" s="656"/>
      <c r="L132" s="656"/>
      <c r="M132" s="656"/>
      <c r="N132" s="657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3.5" customHeight="1">
      <c r="A133" s="9"/>
      <c r="B133" s="293"/>
      <c r="C133" s="293"/>
      <c r="D133" s="9"/>
      <c r="E133" s="8"/>
      <c r="F133" s="9"/>
      <c r="G133" s="657"/>
      <c r="H133" s="293"/>
      <c r="I133" s="293"/>
      <c r="J133" s="9"/>
      <c r="K133" s="656"/>
      <c r="L133" s="656"/>
      <c r="M133" s="656"/>
      <c r="N133" s="657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3.5" customHeight="1">
      <c r="A134" s="9"/>
      <c r="B134" s="293"/>
      <c r="C134" s="293"/>
      <c r="D134" s="9"/>
      <c r="E134" s="8"/>
      <c r="F134" s="9"/>
      <c r="G134" s="657"/>
      <c r="H134" s="293"/>
      <c r="I134" s="293"/>
      <c r="J134" s="9"/>
      <c r="K134" s="656"/>
      <c r="L134" s="656"/>
      <c r="M134" s="656"/>
      <c r="N134" s="657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3.5" customHeight="1">
      <c r="A135" s="9"/>
      <c r="B135" s="293"/>
      <c r="C135" s="293"/>
      <c r="D135" s="9"/>
      <c r="E135" s="8"/>
      <c r="F135" s="9"/>
      <c r="G135" s="657"/>
      <c r="H135" s="293"/>
      <c r="I135" s="293"/>
      <c r="J135" s="9"/>
      <c r="K135" s="656"/>
      <c r="L135" s="656"/>
      <c r="M135" s="656"/>
      <c r="N135" s="657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3.5" customHeight="1">
      <c r="A136" s="9"/>
      <c r="B136" s="293"/>
      <c r="C136" s="293"/>
      <c r="D136" s="9"/>
      <c r="E136" s="8"/>
      <c r="F136" s="9"/>
      <c r="G136" s="657"/>
      <c r="H136" s="293"/>
      <c r="I136" s="293"/>
      <c r="J136" s="9"/>
      <c r="K136" s="656"/>
      <c r="L136" s="656"/>
      <c r="M136" s="656"/>
      <c r="N136" s="657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3.5" customHeight="1">
      <c r="A137" s="9"/>
      <c r="B137" s="293"/>
      <c r="C137" s="293"/>
      <c r="D137" s="9"/>
      <c r="E137" s="8"/>
      <c r="F137" s="9"/>
      <c r="G137" s="657"/>
      <c r="H137" s="293"/>
      <c r="I137" s="293"/>
      <c r="J137" s="9"/>
      <c r="K137" s="656"/>
      <c r="L137" s="656"/>
      <c r="M137" s="656"/>
      <c r="N137" s="657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3.5" customHeight="1">
      <c r="A138" s="9"/>
      <c r="B138" s="293"/>
      <c r="C138" s="293"/>
      <c r="D138" s="9"/>
      <c r="E138" s="8"/>
      <c r="F138" s="9"/>
      <c r="G138" s="657"/>
      <c r="H138" s="293"/>
      <c r="I138" s="293"/>
      <c r="J138" s="9"/>
      <c r="K138" s="656"/>
      <c r="L138" s="656"/>
      <c r="M138" s="656"/>
      <c r="N138" s="657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3.5" customHeight="1">
      <c r="A139" s="9"/>
      <c r="B139" s="293"/>
      <c r="C139" s="293"/>
      <c r="D139" s="9"/>
      <c r="E139" s="8"/>
      <c r="F139" s="9"/>
      <c r="G139" s="657"/>
      <c r="H139" s="293"/>
      <c r="I139" s="293"/>
      <c r="J139" s="9"/>
      <c r="K139" s="656"/>
      <c r="L139" s="656"/>
      <c r="M139" s="656"/>
      <c r="N139" s="657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3.5" customHeight="1">
      <c r="A140" s="9"/>
      <c r="B140" s="293"/>
      <c r="C140" s="293"/>
      <c r="D140" s="9"/>
      <c r="E140" s="8"/>
      <c r="F140" s="9"/>
      <c r="G140" s="657"/>
      <c r="H140" s="293"/>
      <c r="I140" s="293"/>
      <c r="J140" s="9"/>
      <c r="K140" s="656"/>
      <c r="L140" s="656"/>
      <c r="M140" s="656"/>
      <c r="N140" s="657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3.5" customHeight="1">
      <c r="A141" s="9"/>
      <c r="B141" s="293"/>
      <c r="C141" s="293"/>
      <c r="D141" s="9"/>
      <c r="E141" s="8"/>
      <c r="F141" s="9"/>
      <c r="G141" s="657"/>
      <c r="H141" s="293"/>
      <c r="I141" s="293"/>
      <c r="J141" s="9"/>
      <c r="K141" s="656"/>
      <c r="L141" s="656"/>
      <c r="M141" s="656"/>
      <c r="N141" s="657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3.5" customHeight="1">
      <c r="A142" s="9"/>
      <c r="B142" s="293"/>
      <c r="C142" s="293"/>
      <c r="D142" s="9"/>
      <c r="E142" s="8"/>
      <c r="F142" s="9"/>
      <c r="G142" s="657"/>
      <c r="H142" s="293"/>
      <c r="I142" s="293"/>
      <c r="J142" s="9"/>
      <c r="K142" s="656"/>
      <c r="L142" s="656"/>
      <c r="M142" s="656"/>
      <c r="N142" s="657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3.5" customHeight="1">
      <c r="A143" s="9"/>
      <c r="B143" s="293"/>
      <c r="C143" s="293"/>
      <c r="D143" s="9"/>
      <c r="E143" s="8"/>
      <c r="F143" s="9"/>
      <c r="G143" s="657"/>
      <c r="H143" s="293"/>
      <c r="I143" s="293"/>
      <c r="J143" s="9"/>
      <c r="K143" s="656"/>
      <c r="L143" s="656"/>
      <c r="M143" s="656"/>
      <c r="N143" s="657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3.5" customHeight="1">
      <c r="A144" s="9"/>
      <c r="B144" s="293"/>
      <c r="C144" s="293"/>
      <c r="D144" s="9"/>
      <c r="E144" s="8"/>
      <c r="F144" s="9"/>
      <c r="G144" s="657"/>
      <c r="H144" s="293"/>
      <c r="I144" s="293"/>
      <c r="J144" s="9"/>
      <c r="K144" s="656"/>
      <c r="L144" s="656"/>
      <c r="M144" s="656"/>
      <c r="N144" s="657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3.5" customHeight="1">
      <c r="A145" s="9"/>
      <c r="B145" s="293"/>
      <c r="C145" s="293"/>
      <c r="D145" s="9"/>
      <c r="E145" s="8"/>
      <c r="F145" s="9"/>
      <c r="G145" s="657"/>
      <c r="H145" s="293"/>
      <c r="I145" s="293"/>
      <c r="J145" s="9"/>
      <c r="K145" s="656"/>
      <c r="L145" s="656"/>
      <c r="M145" s="656"/>
      <c r="N145" s="657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3.5" customHeight="1">
      <c r="A146" s="9"/>
      <c r="B146" s="293"/>
      <c r="C146" s="293"/>
      <c r="D146" s="9"/>
      <c r="E146" s="8"/>
      <c r="F146" s="9"/>
      <c r="G146" s="657"/>
      <c r="H146" s="293"/>
      <c r="I146" s="293"/>
      <c r="J146" s="9"/>
      <c r="K146" s="656"/>
      <c r="L146" s="656"/>
      <c r="M146" s="656"/>
      <c r="N146" s="657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3.5" customHeight="1">
      <c r="A147" s="9"/>
      <c r="B147" s="293"/>
      <c r="C147" s="293"/>
      <c r="D147" s="9"/>
      <c r="E147" s="8"/>
      <c r="F147" s="9"/>
      <c r="G147" s="657"/>
      <c r="H147" s="293"/>
      <c r="I147" s="293"/>
      <c r="J147" s="9"/>
      <c r="K147" s="656"/>
      <c r="L147" s="656"/>
      <c r="M147" s="656"/>
      <c r="N147" s="657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3.5" customHeight="1">
      <c r="A148" s="9"/>
      <c r="B148" s="293"/>
      <c r="C148" s="293"/>
      <c r="D148" s="9"/>
      <c r="E148" s="8"/>
      <c r="F148" s="9"/>
      <c r="G148" s="657"/>
      <c r="H148" s="293"/>
      <c r="I148" s="293"/>
      <c r="J148" s="9"/>
      <c r="K148" s="656"/>
      <c r="L148" s="656"/>
      <c r="M148" s="656"/>
      <c r="N148" s="657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3.5" customHeight="1">
      <c r="A149" s="9"/>
      <c r="B149" s="293"/>
      <c r="C149" s="293"/>
      <c r="D149" s="9"/>
      <c r="E149" s="8"/>
      <c r="F149" s="9"/>
      <c r="G149" s="657"/>
      <c r="H149" s="293"/>
      <c r="I149" s="293"/>
      <c r="J149" s="9"/>
      <c r="K149" s="656"/>
      <c r="L149" s="656"/>
      <c r="M149" s="656"/>
      <c r="N149" s="657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3.5" customHeight="1">
      <c r="A150" s="9"/>
      <c r="B150" s="293"/>
      <c r="C150" s="293"/>
      <c r="D150" s="9"/>
      <c r="E150" s="8"/>
      <c r="F150" s="9"/>
      <c r="G150" s="657"/>
      <c r="H150" s="293"/>
      <c r="I150" s="293"/>
      <c r="J150" s="9"/>
      <c r="K150" s="656"/>
      <c r="L150" s="656"/>
      <c r="M150" s="656"/>
      <c r="N150" s="657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3.5" customHeight="1">
      <c r="A151" s="9"/>
      <c r="B151" s="293"/>
      <c r="C151" s="293"/>
      <c r="D151" s="9"/>
      <c r="E151" s="8"/>
      <c r="F151" s="9"/>
      <c r="G151" s="657"/>
      <c r="H151" s="293"/>
      <c r="I151" s="293"/>
      <c r="J151" s="9"/>
      <c r="K151" s="656"/>
      <c r="L151" s="656"/>
      <c r="M151" s="656"/>
      <c r="N151" s="657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3.5" customHeight="1">
      <c r="A152" s="9"/>
      <c r="B152" s="293"/>
      <c r="C152" s="293"/>
      <c r="D152" s="9"/>
      <c r="E152" s="8"/>
      <c r="F152" s="9"/>
      <c r="G152" s="657"/>
      <c r="H152" s="293"/>
      <c r="I152" s="293"/>
      <c r="J152" s="9"/>
      <c r="K152" s="656"/>
      <c r="L152" s="656"/>
      <c r="M152" s="656"/>
      <c r="N152" s="657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3.5" customHeight="1">
      <c r="A153" s="9"/>
      <c r="B153" s="293"/>
      <c r="C153" s="293"/>
      <c r="D153" s="9"/>
      <c r="E153" s="8"/>
      <c r="F153" s="9"/>
      <c r="G153" s="657"/>
      <c r="H153" s="293"/>
      <c r="I153" s="293"/>
      <c r="J153" s="9"/>
      <c r="K153" s="656"/>
      <c r="L153" s="656"/>
      <c r="M153" s="656"/>
      <c r="N153" s="657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3.5" customHeight="1">
      <c r="A154" s="9"/>
      <c r="B154" s="293"/>
      <c r="C154" s="293"/>
      <c r="D154" s="9"/>
      <c r="E154" s="8"/>
      <c r="F154" s="9"/>
      <c r="G154" s="657"/>
      <c r="H154" s="293"/>
      <c r="I154" s="293"/>
      <c r="J154" s="9"/>
      <c r="K154" s="656"/>
      <c r="L154" s="656"/>
      <c r="M154" s="656"/>
      <c r="N154" s="657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3.5" customHeight="1">
      <c r="A155" s="9"/>
      <c r="B155" s="293"/>
      <c r="C155" s="293"/>
      <c r="D155" s="9"/>
      <c r="E155" s="8"/>
      <c r="F155" s="9"/>
      <c r="G155" s="657"/>
      <c r="H155" s="293"/>
      <c r="I155" s="293"/>
      <c r="J155" s="9"/>
      <c r="K155" s="656"/>
      <c r="L155" s="656"/>
      <c r="M155" s="656"/>
      <c r="N155" s="657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3.5" customHeight="1">
      <c r="A156" s="9"/>
      <c r="B156" s="293"/>
      <c r="C156" s="293"/>
      <c r="D156" s="9"/>
      <c r="E156" s="8"/>
      <c r="F156" s="9"/>
      <c r="G156" s="657"/>
      <c r="H156" s="293"/>
      <c r="I156" s="293"/>
      <c r="J156" s="9"/>
      <c r="K156" s="656"/>
      <c r="L156" s="656"/>
      <c r="M156" s="656"/>
      <c r="N156" s="657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3.5" customHeight="1">
      <c r="A157" s="9"/>
      <c r="B157" s="293"/>
      <c r="C157" s="293"/>
      <c r="D157" s="9"/>
      <c r="E157" s="8"/>
      <c r="F157" s="9"/>
      <c r="G157" s="657"/>
      <c r="H157" s="293"/>
      <c r="I157" s="293"/>
      <c r="J157" s="9"/>
      <c r="K157" s="656"/>
      <c r="L157" s="656"/>
      <c r="M157" s="656"/>
      <c r="N157" s="657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3.5" customHeight="1">
      <c r="A158" s="9"/>
      <c r="B158" s="293"/>
      <c r="C158" s="293"/>
      <c r="D158" s="9"/>
      <c r="E158" s="8"/>
      <c r="F158" s="9"/>
      <c r="G158" s="657"/>
      <c r="H158" s="293"/>
      <c r="I158" s="293"/>
      <c r="J158" s="9"/>
      <c r="K158" s="656"/>
      <c r="L158" s="656"/>
      <c r="M158" s="656"/>
      <c r="N158" s="657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3.5" customHeight="1">
      <c r="A159" s="9"/>
      <c r="B159" s="293"/>
      <c r="C159" s="293"/>
      <c r="D159" s="9"/>
      <c r="E159" s="8"/>
      <c r="F159" s="9"/>
      <c r="G159" s="657"/>
      <c r="H159" s="293"/>
      <c r="I159" s="293"/>
      <c r="J159" s="9"/>
      <c r="K159" s="656"/>
      <c r="L159" s="656"/>
      <c r="M159" s="656"/>
      <c r="N159" s="657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3.5" customHeight="1">
      <c r="A160" s="9"/>
      <c r="B160" s="293"/>
      <c r="C160" s="293"/>
      <c r="D160" s="9"/>
      <c r="E160" s="8"/>
      <c r="F160" s="9"/>
      <c r="G160" s="657"/>
      <c r="H160" s="293"/>
      <c r="I160" s="293"/>
      <c r="J160" s="9"/>
      <c r="K160" s="656"/>
      <c r="L160" s="656"/>
      <c r="M160" s="656"/>
      <c r="N160" s="657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3.5" customHeight="1">
      <c r="A161" s="9"/>
      <c r="B161" s="293"/>
      <c r="C161" s="293"/>
      <c r="D161" s="9"/>
      <c r="E161" s="8"/>
      <c r="F161" s="9"/>
      <c r="G161" s="657"/>
      <c r="H161" s="293"/>
      <c r="I161" s="293"/>
      <c r="J161" s="9"/>
      <c r="K161" s="656"/>
      <c r="L161" s="656"/>
      <c r="M161" s="656"/>
      <c r="N161" s="657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3.5" customHeight="1">
      <c r="A162" s="9"/>
      <c r="B162" s="293"/>
      <c r="C162" s="293"/>
      <c r="D162" s="9"/>
      <c r="E162" s="8"/>
      <c r="F162" s="9"/>
      <c r="G162" s="657"/>
      <c r="H162" s="293"/>
      <c r="I162" s="293"/>
      <c r="J162" s="9"/>
      <c r="K162" s="656"/>
      <c r="L162" s="656"/>
      <c r="M162" s="656"/>
      <c r="N162" s="657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3.5" customHeight="1">
      <c r="A163" s="9"/>
      <c r="B163" s="293"/>
      <c r="C163" s="293"/>
      <c r="D163" s="9"/>
      <c r="E163" s="8"/>
      <c r="F163" s="9"/>
      <c r="G163" s="657"/>
      <c r="H163" s="293"/>
      <c r="I163" s="293"/>
      <c r="J163" s="9"/>
      <c r="K163" s="656"/>
      <c r="L163" s="656"/>
      <c r="M163" s="656"/>
      <c r="N163" s="657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3.5" customHeight="1">
      <c r="A164" s="9"/>
      <c r="B164" s="293"/>
      <c r="C164" s="293"/>
      <c r="D164" s="9"/>
      <c r="E164" s="8"/>
      <c r="F164" s="9"/>
      <c r="G164" s="657"/>
      <c r="H164" s="293"/>
      <c r="I164" s="293"/>
      <c r="J164" s="9"/>
      <c r="K164" s="656"/>
      <c r="L164" s="656"/>
      <c r="M164" s="656"/>
      <c r="N164" s="657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3.5" customHeight="1">
      <c r="A165" s="9"/>
      <c r="B165" s="293"/>
      <c r="C165" s="293"/>
      <c r="D165" s="9"/>
      <c r="E165" s="8"/>
      <c r="F165" s="9"/>
      <c r="G165" s="657"/>
      <c r="H165" s="293"/>
      <c r="I165" s="293"/>
      <c r="J165" s="9"/>
      <c r="K165" s="656"/>
      <c r="L165" s="656"/>
      <c r="M165" s="656"/>
      <c r="N165" s="657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3.5" customHeight="1">
      <c r="A166" s="9"/>
      <c r="B166" s="293"/>
      <c r="C166" s="293"/>
      <c r="D166" s="9"/>
      <c r="E166" s="8"/>
      <c r="F166" s="9"/>
      <c r="G166" s="657"/>
      <c r="H166" s="293"/>
      <c r="I166" s="293"/>
      <c r="J166" s="9"/>
      <c r="K166" s="656"/>
      <c r="L166" s="656"/>
      <c r="M166" s="656"/>
      <c r="N166" s="657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3.5" customHeight="1">
      <c r="A167" s="9"/>
      <c r="B167" s="293"/>
      <c r="C167" s="293"/>
      <c r="D167" s="9"/>
      <c r="E167" s="8"/>
      <c r="F167" s="9"/>
      <c r="G167" s="657"/>
      <c r="H167" s="293"/>
      <c r="I167" s="293"/>
      <c r="J167" s="9"/>
      <c r="K167" s="656"/>
      <c r="L167" s="656"/>
      <c r="M167" s="656"/>
      <c r="N167" s="657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3.5" customHeight="1">
      <c r="A168" s="9"/>
      <c r="B168" s="293"/>
      <c r="C168" s="293"/>
      <c r="D168" s="9"/>
      <c r="E168" s="8"/>
      <c r="F168" s="9"/>
      <c r="G168" s="657"/>
      <c r="H168" s="293"/>
      <c r="I168" s="293"/>
      <c r="J168" s="9"/>
      <c r="K168" s="656"/>
      <c r="L168" s="656"/>
      <c r="M168" s="656"/>
      <c r="N168" s="657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3.5" customHeight="1">
      <c r="A169" s="9"/>
      <c r="B169" s="293"/>
      <c r="C169" s="293"/>
      <c r="D169" s="9"/>
      <c r="E169" s="8"/>
      <c r="F169" s="9"/>
      <c r="G169" s="657"/>
      <c r="H169" s="293"/>
      <c r="I169" s="293"/>
      <c r="J169" s="9"/>
      <c r="K169" s="656"/>
      <c r="L169" s="656"/>
      <c r="M169" s="656"/>
      <c r="N169" s="657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3.5" customHeight="1">
      <c r="A170" s="9"/>
      <c r="B170" s="293"/>
      <c r="C170" s="293"/>
      <c r="D170" s="9"/>
      <c r="E170" s="8"/>
      <c r="F170" s="9"/>
      <c r="G170" s="657"/>
      <c r="H170" s="293"/>
      <c r="I170" s="293"/>
      <c r="J170" s="9"/>
      <c r="K170" s="656"/>
      <c r="L170" s="656"/>
      <c r="M170" s="656"/>
      <c r="N170" s="657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3.5" customHeight="1">
      <c r="A171" s="9"/>
      <c r="B171" s="293"/>
      <c r="C171" s="293"/>
      <c r="D171" s="9"/>
      <c r="E171" s="8"/>
      <c r="F171" s="9"/>
      <c r="G171" s="657"/>
      <c r="H171" s="293"/>
      <c r="I171" s="293"/>
      <c r="J171" s="9"/>
      <c r="K171" s="656"/>
      <c r="L171" s="656"/>
      <c r="M171" s="656"/>
      <c r="N171" s="657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3.5" customHeight="1">
      <c r="A172" s="9"/>
      <c r="B172" s="293"/>
      <c r="C172" s="293"/>
      <c r="D172" s="9"/>
      <c r="E172" s="8"/>
      <c r="F172" s="9"/>
      <c r="G172" s="657"/>
      <c r="H172" s="293"/>
      <c r="I172" s="293"/>
      <c r="J172" s="9"/>
      <c r="K172" s="656"/>
      <c r="L172" s="656"/>
      <c r="M172" s="656"/>
      <c r="N172" s="657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3.5" customHeight="1">
      <c r="A173" s="9"/>
      <c r="B173" s="293"/>
      <c r="C173" s="293"/>
      <c r="D173" s="9"/>
      <c r="E173" s="8"/>
      <c r="F173" s="9"/>
      <c r="G173" s="657"/>
      <c r="H173" s="293"/>
      <c r="I173" s="293"/>
      <c r="J173" s="9"/>
      <c r="K173" s="656"/>
      <c r="L173" s="656"/>
      <c r="M173" s="656"/>
      <c r="N173" s="657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3.5" customHeight="1">
      <c r="A174" s="9"/>
      <c r="B174" s="293"/>
      <c r="C174" s="293"/>
      <c r="D174" s="9"/>
      <c r="E174" s="8"/>
      <c r="F174" s="9"/>
      <c r="G174" s="657"/>
      <c r="H174" s="293"/>
      <c r="I174" s="293"/>
      <c r="J174" s="9"/>
      <c r="K174" s="656"/>
      <c r="L174" s="656"/>
      <c r="M174" s="656"/>
      <c r="N174" s="657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3.5" customHeight="1">
      <c r="A175" s="9"/>
      <c r="B175" s="293"/>
      <c r="C175" s="293"/>
      <c r="D175" s="9"/>
      <c r="E175" s="8"/>
      <c r="F175" s="9"/>
      <c r="G175" s="657"/>
      <c r="H175" s="293"/>
      <c r="I175" s="293"/>
      <c r="J175" s="9"/>
      <c r="K175" s="656"/>
      <c r="L175" s="656"/>
      <c r="M175" s="656"/>
      <c r="N175" s="657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3.5" customHeight="1">
      <c r="A176" s="9"/>
      <c r="B176" s="293"/>
      <c r="C176" s="293"/>
      <c r="D176" s="9"/>
      <c r="E176" s="8"/>
      <c r="F176" s="9"/>
      <c r="G176" s="657"/>
      <c r="H176" s="293"/>
      <c r="I176" s="293"/>
      <c r="J176" s="9"/>
      <c r="K176" s="656"/>
      <c r="L176" s="656"/>
      <c r="M176" s="656"/>
      <c r="N176" s="657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3.5" customHeight="1">
      <c r="A177" s="9"/>
      <c r="B177" s="293"/>
      <c r="C177" s="293"/>
      <c r="D177" s="9"/>
      <c r="E177" s="8"/>
      <c r="F177" s="9"/>
      <c r="G177" s="657"/>
      <c r="H177" s="293"/>
      <c r="I177" s="293"/>
      <c r="J177" s="9"/>
      <c r="K177" s="656"/>
      <c r="L177" s="656"/>
      <c r="M177" s="656"/>
      <c r="N177" s="657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3.5" customHeight="1">
      <c r="A178" s="9"/>
      <c r="B178" s="293"/>
      <c r="C178" s="293"/>
      <c r="D178" s="9"/>
      <c r="E178" s="8"/>
      <c r="F178" s="9"/>
      <c r="G178" s="657"/>
      <c r="H178" s="293"/>
      <c r="I178" s="293"/>
      <c r="J178" s="9"/>
      <c r="K178" s="656"/>
      <c r="L178" s="656"/>
      <c r="M178" s="656"/>
      <c r="N178" s="657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3.5" customHeight="1">
      <c r="A179" s="9"/>
      <c r="B179" s="293"/>
      <c r="C179" s="293"/>
      <c r="D179" s="9"/>
      <c r="E179" s="8"/>
      <c r="F179" s="9"/>
      <c r="G179" s="657"/>
      <c r="H179" s="293"/>
      <c r="I179" s="293"/>
      <c r="J179" s="9"/>
      <c r="K179" s="656"/>
      <c r="L179" s="656"/>
      <c r="M179" s="656"/>
      <c r="N179" s="657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3.5" customHeight="1">
      <c r="A180" s="9"/>
      <c r="B180" s="293"/>
      <c r="C180" s="293"/>
      <c r="D180" s="9"/>
      <c r="E180" s="8"/>
      <c r="F180" s="9"/>
      <c r="G180" s="657"/>
      <c r="H180" s="293"/>
      <c r="I180" s="293"/>
      <c r="J180" s="9"/>
      <c r="K180" s="656"/>
      <c r="L180" s="656"/>
      <c r="M180" s="656"/>
      <c r="N180" s="657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3.5" customHeight="1">
      <c r="A181" s="9"/>
      <c r="B181" s="293"/>
      <c r="C181" s="293"/>
      <c r="D181" s="9"/>
      <c r="E181" s="8"/>
      <c r="F181" s="9"/>
      <c r="G181" s="657"/>
      <c r="H181" s="293"/>
      <c r="I181" s="293"/>
      <c r="J181" s="9"/>
      <c r="K181" s="656"/>
      <c r="L181" s="656"/>
      <c r="M181" s="656"/>
      <c r="N181" s="657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3.5" customHeight="1">
      <c r="A182" s="9"/>
      <c r="B182" s="293"/>
      <c r="C182" s="293"/>
      <c r="D182" s="9"/>
      <c r="E182" s="8"/>
      <c r="F182" s="9"/>
      <c r="G182" s="657"/>
      <c r="H182" s="293"/>
      <c r="I182" s="293"/>
      <c r="J182" s="9"/>
      <c r="K182" s="656"/>
      <c r="L182" s="656"/>
      <c r="M182" s="656"/>
      <c r="N182" s="657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3.5" customHeight="1">
      <c r="A183" s="9"/>
      <c r="B183" s="293"/>
      <c r="C183" s="293"/>
      <c r="D183" s="9"/>
      <c r="E183" s="8"/>
      <c r="F183" s="9"/>
      <c r="G183" s="657"/>
      <c r="H183" s="293"/>
      <c r="I183" s="293"/>
      <c r="J183" s="9"/>
      <c r="K183" s="656"/>
      <c r="L183" s="656"/>
      <c r="M183" s="656"/>
      <c r="N183" s="657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3.5" customHeight="1">
      <c r="A184" s="9"/>
      <c r="B184" s="293"/>
      <c r="C184" s="293"/>
      <c r="D184" s="9"/>
      <c r="E184" s="8"/>
      <c r="F184" s="9"/>
      <c r="G184" s="657"/>
      <c r="H184" s="293"/>
      <c r="I184" s="293"/>
      <c r="J184" s="9"/>
      <c r="K184" s="656"/>
      <c r="L184" s="656"/>
      <c r="M184" s="656"/>
      <c r="N184" s="657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3.5" customHeight="1">
      <c r="A185" s="9"/>
      <c r="B185" s="293"/>
      <c r="C185" s="293"/>
      <c r="D185" s="9"/>
      <c r="E185" s="8"/>
      <c r="F185" s="9"/>
      <c r="G185" s="657"/>
      <c r="H185" s="293"/>
      <c r="I185" s="293"/>
      <c r="J185" s="9"/>
      <c r="K185" s="656"/>
      <c r="L185" s="656"/>
      <c r="M185" s="656"/>
      <c r="N185" s="657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3.5" customHeight="1">
      <c r="A186" s="9"/>
      <c r="B186" s="293"/>
      <c r="C186" s="293"/>
      <c r="D186" s="9"/>
      <c r="E186" s="8"/>
      <c r="F186" s="9"/>
      <c r="G186" s="657"/>
      <c r="H186" s="293"/>
      <c r="I186" s="293"/>
      <c r="J186" s="9"/>
      <c r="K186" s="656"/>
      <c r="L186" s="656"/>
      <c r="M186" s="656"/>
      <c r="N186" s="657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3.5" customHeight="1">
      <c r="A187" s="9"/>
      <c r="B187" s="293"/>
      <c r="C187" s="293"/>
      <c r="D187" s="9"/>
      <c r="E187" s="8"/>
      <c r="F187" s="9"/>
      <c r="G187" s="657"/>
      <c r="H187" s="293"/>
      <c r="I187" s="293"/>
      <c r="J187" s="9"/>
      <c r="K187" s="656"/>
      <c r="L187" s="656"/>
      <c r="M187" s="656"/>
      <c r="N187" s="657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3.5" customHeight="1">
      <c r="A188" s="9"/>
      <c r="B188" s="293"/>
      <c r="C188" s="293"/>
      <c r="D188" s="9"/>
      <c r="E188" s="8"/>
      <c r="F188" s="9"/>
      <c r="G188" s="657"/>
      <c r="H188" s="293"/>
      <c r="I188" s="293"/>
      <c r="J188" s="9"/>
      <c r="K188" s="656"/>
      <c r="L188" s="656"/>
      <c r="M188" s="656"/>
      <c r="N188" s="657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3.5" customHeight="1">
      <c r="A189" s="9"/>
      <c r="B189" s="293"/>
      <c r="C189" s="293"/>
      <c r="D189" s="9"/>
      <c r="E189" s="8"/>
      <c r="F189" s="9"/>
      <c r="G189" s="657"/>
      <c r="H189" s="293"/>
      <c r="I189" s="293"/>
      <c r="J189" s="9"/>
      <c r="K189" s="656"/>
      <c r="L189" s="656"/>
      <c r="M189" s="656"/>
      <c r="N189" s="657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3.5" customHeight="1">
      <c r="A190" s="9"/>
      <c r="B190" s="293"/>
      <c r="C190" s="293"/>
      <c r="D190" s="9"/>
      <c r="E190" s="8"/>
      <c r="F190" s="9"/>
      <c r="G190" s="657"/>
      <c r="H190" s="293"/>
      <c r="I190" s="293"/>
      <c r="J190" s="9"/>
      <c r="K190" s="656"/>
      <c r="L190" s="656"/>
      <c r="M190" s="656"/>
      <c r="N190" s="657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3.5" customHeight="1">
      <c r="A191" s="9"/>
      <c r="B191" s="293"/>
      <c r="C191" s="293"/>
      <c r="D191" s="9"/>
      <c r="E191" s="8"/>
      <c r="F191" s="9"/>
      <c r="G191" s="657"/>
      <c r="H191" s="293"/>
      <c r="I191" s="293"/>
      <c r="J191" s="9"/>
      <c r="K191" s="656"/>
      <c r="L191" s="656"/>
      <c r="M191" s="656"/>
      <c r="N191" s="657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3.5" customHeight="1">
      <c r="A192" s="9"/>
      <c r="B192" s="293"/>
      <c r="C192" s="293"/>
      <c r="D192" s="9"/>
      <c r="E192" s="8"/>
      <c r="F192" s="9"/>
      <c r="G192" s="657"/>
      <c r="H192" s="293"/>
      <c r="I192" s="293"/>
      <c r="J192" s="9"/>
      <c r="K192" s="656"/>
      <c r="L192" s="656"/>
      <c r="M192" s="656"/>
      <c r="N192" s="657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3.5" customHeight="1">
      <c r="A193" s="9"/>
      <c r="B193" s="293"/>
      <c r="C193" s="293"/>
      <c r="D193" s="9"/>
      <c r="E193" s="8"/>
      <c r="F193" s="9"/>
      <c r="G193" s="657"/>
      <c r="H193" s="293"/>
      <c r="I193" s="293"/>
      <c r="J193" s="9"/>
      <c r="K193" s="656"/>
      <c r="L193" s="656"/>
      <c r="M193" s="656"/>
      <c r="N193" s="657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3.5" customHeight="1">
      <c r="A194" s="9"/>
      <c r="B194" s="293"/>
      <c r="C194" s="293"/>
      <c r="D194" s="9"/>
      <c r="E194" s="8"/>
      <c r="F194" s="9"/>
      <c r="G194" s="657"/>
      <c r="H194" s="293"/>
      <c r="I194" s="293"/>
      <c r="J194" s="9"/>
      <c r="K194" s="656"/>
      <c r="L194" s="656"/>
      <c r="M194" s="656"/>
      <c r="N194" s="657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3.5" customHeight="1">
      <c r="A195" s="9"/>
      <c r="B195" s="293"/>
      <c r="C195" s="293"/>
      <c r="D195" s="9"/>
      <c r="E195" s="8"/>
      <c r="F195" s="9"/>
      <c r="G195" s="657"/>
      <c r="H195" s="293"/>
      <c r="I195" s="293"/>
      <c r="J195" s="9"/>
      <c r="K195" s="656"/>
      <c r="L195" s="656"/>
      <c r="M195" s="656"/>
      <c r="N195" s="657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3.5" customHeight="1">
      <c r="A196" s="9"/>
      <c r="B196" s="293"/>
      <c r="C196" s="293"/>
      <c r="D196" s="9"/>
      <c r="E196" s="8"/>
      <c r="F196" s="9"/>
      <c r="G196" s="657"/>
      <c r="H196" s="293"/>
      <c r="I196" s="293"/>
      <c r="J196" s="9"/>
      <c r="K196" s="656"/>
      <c r="L196" s="656"/>
      <c r="M196" s="656"/>
      <c r="N196" s="657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3.5" customHeight="1">
      <c r="A197" s="9"/>
      <c r="B197" s="293"/>
      <c r="C197" s="293"/>
      <c r="D197" s="9"/>
      <c r="E197" s="8"/>
      <c r="F197" s="9"/>
      <c r="G197" s="657"/>
      <c r="H197" s="293"/>
      <c r="I197" s="293"/>
      <c r="J197" s="9"/>
      <c r="K197" s="656"/>
      <c r="L197" s="656"/>
      <c r="M197" s="656"/>
      <c r="N197" s="657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3.5" customHeight="1">
      <c r="A198" s="9"/>
      <c r="B198" s="293"/>
      <c r="C198" s="293"/>
      <c r="D198" s="9"/>
      <c r="E198" s="8"/>
      <c r="F198" s="9"/>
      <c r="G198" s="657"/>
      <c r="H198" s="293"/>
      <c r="I198" s="293"/>
      <c r="J198" s="9"/>
      <c r="K198" s="656"/>
      <c r="L198" s="656"/>
      <c r="M198" s="656"/>
      <c r="N198" s="657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3.5" customHeight="1">
      <c r="A199" s="9"/>
      <c r="B199" s="293"/>
      <c r="C199" s="293"/>
      <c r="D199" s="9"/>
      <c r="E199" s="8"/>
      <c r="F199" s="9"/>
      <c r="G199" s="657"/>
      <c r="H199" s="293"/>
      <c r="I199" s="293"/>
      <c r="J199" s="9"/>
      <c r="K199" s="656"/>
      <c r="L199" s="656"/>
      <c r="M199" s="656"/>
      <c r="N199" s="657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3.5" customHeight="1">
      <c r="A200" s="9"/>
      <c r="B200" s="293"/>
      <c r="C200" s="293"/>
      <c r="D200" s="9"/>
      <c r="E200" s="8"/>
      <c r="F200" s="9"/>
      <c r="G200" s="657"/>
      <c r="H200" s="293"/>
      <c r="I200" s="293"/>
      <c r="J200" s="9"/>
      <c r="K200" s="656"/>
      <c r="L200" s="656"/>
      <c r="M200" s="656"/>
      <c r="N200" s="657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3.5" customHeight="1">
      <c r="A201" s="9"/>
      <c r="B201" s="293"/>
      <c r="C201" s="293"/>
      <c r="D201" s="9"/>
      <c r="E201" s="8"/>
      <c r="F201" s="9"/>
      <c r="G201" s="657"/>
      <c r="H201" s="293"/>
      <c r="I201" s="293"/>
      <c r="J201" s="9"/>
      <c r="K201" s="656"/>
      <c r="L201" s="656"/>
      <c r="M201" s="656"/>
      <c r="N201" s="657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3.5" customHeight="1">
      <c r="A202" s="9"/>
      <c r="B202" s="293"/>
      <c r="C202" s="293"/>
      <c r="D202" s="9"/>
      <c r="E202" s="8"/>
      <c r="F202" s="9"/>
      <c r="G202" s="657"/>
      <c r="H202" s="293"/>
      <c r="I202" s="293"/>
      <c r="J202" s="9"/>
      <c r="K202" s="656"/>
      <c r="L202" s="656"/>
      <c r="M202" s="656"/>
      <c r="N202" s="657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3.5" customHeight="1">
      <c r="A203" s="9"/>
      <c r="B203" s="293"/>
      <c r="C203" s="293"/>
      <c r="D203" s="9"/>
      <c r="E203" s="8"/>
      <c r="F203" s="9"/>
      <c r="G203" s="657"/>
      <c r="H203" s="293"/>
      <c r="I203" s="293"/>
      <c r="J203" s="9"/>
      <c r="K203" s="656"/>
      <c r="L203" s="656"/>
      <c r="M203" s="656"/>
      <c r="N203" s="657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3.5" customHeight="1">
      <c r="A204" s="9"/>
      <c r="B204" s="293"/>
      <c r="C204" s="293"/>
      <c r="D204" s="9"/>
      <c r="E204" s="8"/>
      <c r="F204" s="9"/>
      <c r="G204" s="657"/>
      <c r="H204" s="293"/>
      <c r="I204" s="293"/>
      <c r="J204" s="9"/>
      <c r="K204" s="656"/>
      <c r="L204" s="656"/>
      <c r="M204" s="656"/>
      <c r="N204" s="657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3.5" customHeight="1">
      <c r="A205" s="9"/>
      <c r="B205" s="293"/>
      <c r="C205" s="293"/>
      <c r="D205" s="9"/>
      <c r="E205" s="8"/>
      <c r="F205" s="9"/>
      <c r="G205" s="657"/>
      <c r="H205" s="293"/>
      <c r="I205" s="293"/>
      <c r="J205" s="9"/>
      <c r="K205" s="656"/>
      <c r="L205" s="656"/>
      <c r="M205" s="656"/>
      <c r="N205" s="657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3.5" customHeight="1">
      <c r="A206" s="9"/>
      <c r="B206" s="293"/>
      <c r="C206" s="293"/>
      <c r="D206" s="9"/>
      <c r="E206" s="8"/>
      <c r="F206" s="9"/>
      <c r="G206" s="657"/>
      <c r="H206" s="293"/>
      <c r="I206" s="293"/>
      <c r="J206" s="9"/>
      <c r="K206" s="656"/>
      <c r="L206" s="656"/>
      <c r="M206" s="656"/>
      <c r="N206" s="657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3.5" customHeight="1">
      <c r="A207" s="9"/>
      <c r="B207" s="293"/>
      <c r="C207" s="293"/>
      <c r="D207" s="9"/>
      <c r="E207" s="8"/>
      <c r="F207" s="9"/>
      <c r="G207" s="657"/>
      <c r="H207" s="293"/>
      <c r="I207" s="293"/>
      <c r="J207" s="9"/>
      <c r="K207" s="656"/>
      <c r="L207" s="656"/>
      <c r="M207" s="656"/>
      <c r="N207" s="657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3.5" customHeight="1">
      <c r="A208" s="9"/>
      <c r="B208" s="293"/>
      <c r="C208" s="293"/>
      <c r="D208" s="9"/>
      <c r="E208" s="8"/>
      <c r="F208" s="9"/>
      <c r="G208" s="657"/>
      <c r="H208" s="293"/>
      <c r="I208" s="293"/>
      <c r="J208" s="9"/>
      <c r="K208" s="656"/>
      <c r="L208" s="656"/>
      <c r="M208" s="656"/>
      <c r="N208" s="657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3.5" customHeight="1">
      <c r="A209" s="9"/>
      <c r="B209" s="293"/>
      <c r="C209" s="293"/>
      <c r="D209" s="9"/>
      <c r="E209" s="8"/>
      <c r="F209" s="9"/>
      <c r="G209" s="657"/>
      <c r="H209" s="293"/>
      <c r="I209" s="293"/>
      <c r="J209" s="9"/>
      <c r="K209" s="656"/>
      <c r="L209" s="656"/>
      <c r="M209" s="656"/>
      <c r="N209" s="657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3.5" customHeight="1">
      <c r="A210" s="9"/>
      <c r="B210" s="293"/>
      <c r="C210" s="293"/>
      <c r="D210" s="9"/>
      <c r="E210" s="8"/>
      <c r="F210" s="9"/>
      <c r="G210" s="657"/>
      <c r="H210" s="293"/>
      <c r="I210" s="293"/>
      <c r="J210" s="9"/>
      <c r="K210" s="656"/>
      <c r="L210" s="656"/>
      <c r="M210" s="656"/>
      <c r="N210" s="657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3.5" customHeight="1">
      <c r="A211" s="9"/>
      <c r="B211" s="293"/>
      <c r="C211" s="293"/>
      <c r="D211" s="9"/>
      <c r="E211" s="8"/>
      <c r="F211" s="9"/>
      <c r="G211" s="657"/>
      <c r="H211" s="293"/>
      <c r="I211" s="293"/>
      <c r="J211" s="9"/>
      <c r="K211" s="656"/>
      <c r="L211" s="656"/>
      <c r="M211" s="656"/>
      <c r="N211" s="657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3.5" customHeight="1">
      <c r="A212" s="9"/>
      <c r="B212" s="293"/>
      <c r="C212" s="293"/>
      <c r="D212" s="9"/>
      <c r="E212" s="8"/>
      <c r="F212" s="9"/>
      <c r="G212" s="657"/>
      <c r="H212" s="293"/>
      <c r="I212" s="293"/>
      <c r="J212" s="9"/>
      <c r="K212" s="656"/>
      <c r="L212" s="656"/>
      <c r="M212" s="656"/>
      <c r="N212" s="657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3.5" customHeight="1">
      <c r="A213" s="9"/>
      <c r="B213" s="293"/>
      <c r="C213" s="293"/>
      <c r="D213" s="9"/>
      <c r="E213" s="8"/>
      <c r="F213" s="9"/>
      <c r="G213" s="657"/>
      <c r="H213" s="293"/>
      <c r="I213" s="293"/>
      <c r="J213" s="9"/>
      <c r="K213" s="656"/>
      <c r="L213" s="656"/>
      <c r="M213" s="656"/>
      <c r="N213" s="657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3.5" customHeight="1">
      <c r="A214" s="9"/>
      <c r="B214" s="293"/>
      <c r="C214" s="293"/>
      <c r="D214" s="9"/>
      <c r="E214" s="8"/>
      <c r="F214" s="9"/>
      <c r="G214" s="657"/>
      <c r="H214" s="293"/>
      <c r="I214" s="293"/>
      <c r="J214" s="9"/>
      <c r="K214" s="656"/>
      <c r="L214" s="656"/>
      <c r="M214" s="656"/>
      <c r="N214" s="657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3.5" customHeight="1">
      <c r="A215" s="9"/>
      <c r="B215" s="293"/>
      <c r="C215" s="293"/>
      <c r="D215" s="9"/>
      <c r="E215" s="8"/>
      <c r="F215" s="9"/>
      <c r="G215" s="657"/>
      <c r="H215" s="293"/>
      <c r="I215" s="293"/>
      <c r="J215" s="9"/>
      <c r="K215" s="656"/>
      <c r="L215" s="656"/>
      <c r="M215" s="656"/>
      <c r="N215" s="657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3.5" customHeight="1">
      <c r="A216" s="9"/>
      <c r="B216" s="293"/>
      <c r="C216" s="293"/>
      <c r="D216" s="9"/>
      <c r="E216" s="8"/>
      <c r="F216" s="9"/>
      <c r="G216" s="657"/>
      <c r="H216" s="293"/>
      <c r="I216" s="293"/>
      <c r="J216" s="9"/>
      <c r="K216" s="656"/>
      <c r="L216" s="656"/>
      <c r="M216" s="656"/>
      <c r="N216" s="657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3.5" customHeight="1">
      <c r="A217" s="9"/>
      <c r="B217" s="293"/>
      <c r="C217" s="293"/>
      <c r="D217" s="9"/>
      <c r="E217" s="8"/>
      <c r="F217" s="9"/>
      <c r="G217" s="657"/>
      <c r="H217" s="293"/>
      <c r="I217" s="293"/>
      <c r="J217" s="9"/>
      <c r="K217" s="656"/>
      <c r="L217" s="656"/>
      <c r="M217" s="656"/>
      <c r="N217" s="657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3.5" customHeight="1">
      <c r="A218" s="9"/>
      <c r="B218" s="293"/>
      <c r="C218" s="293"/>
      <c r="D218" s="9"/>
      <c r="E218" s="8"/>
      <c r="F218" s="9"/>
      <c r="G218" s="657"/>
      <c r="H218" s="293"/>
      <c r="I218" s="293"/>
      <c r="J218" s="9"/>
      <c r="K218" s="656"/>
      <c r="L218" s="656"/>
      <c r="M218" s="656"/>
      <c r="N218" s="657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3.5" customHeight="1">
      <c r="A219" s="9"/>
      <c r="B219" s="293"/>
      <c r="C219" s="293"/>
      <c r="D219" s="9"/>
      <c r="E219" s="8"/>
      <c r="F219" s="9"/>
      <c r="G219" s="657"/>
      <c r="H219" s="293"/>
      <c r="I219" s="293"/>
      <c r="J219" s="9"/>
      <c r="K219" s="656"/>
      <c r="L219" s="656"/>
      <c r="M219" s="656"/>
      <c r="N219" s="657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3.5" customHeight="1">
      <c r="A220" s="9"/>
      <c r="B220" s="293"/>
      <c r="C220" s="293"/>
      <c r="D220" s="9"/>
      <c r="E220" s="8"/>
      <c r="F220" s="9"/>
      <c r="G220" s="657"/>
      <c r="H220" s="293"/>
      <c r="I220" s="293"/>
      <c r="J220" s="9"/>
      <c r="K220" s="656"/>
      <c r="L220" s="656"/>
      <c r="M220" s="656"/>
      <c r="N220" s="657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3.5" customHeight="1">
      <c r="A221" s="9"/>
      <c r="B221" s="293"/>
      <c r="C221" s="293"/>
      <c r="D221" s="9"/>
      <c r="E221" s="8"/>
      <c r="F221" s="9"/>
      <c r="G221" s="657"/>
      <c r="H221" s="293"/>
      <c r="I221" s="293"/>
      <c r="J221" s="9"/>
      <c r="K221" s="656"/>
      <c r="L221" s="656"/>
      <c r="M221" s="656"/>
      <c r="N221" s="657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3.5" customHeight="1">
      <c r="A222" s="9"/>
      <c r="B222" s="293"/>
      <c r="C222" s="293"/>
      <c r="D222" s="9"/>
      <c r="E222" s="8"/>
      <c r="F222" s="9"/>
      <c r="G222" s="657"/>
      <c r="H222" s="293"/>
      <c r="I222" s="293"/>
      <c r="J222" s="9"/>
      <c r="K222" s="656"/>
      <c r="L222" s="656"/>
      <c r="M222" s="656"/>
      <c r="N222" s="657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3.5" customHeight="1">
      <c r="A223" s="9"/>
      <c r="B223" s="293"/>
      <c r="C223" s="293"/>
      <c r="D223" s="9"/>
      <c r="E223" s="8"/>
      <c r="F223" s="9"/>
      <c r="G223" s="657"/>
      <c r="H223" s="293"/>
      <c r="I223" s="293"/>
      <c r="J223" s="9"/>
      <c r="K223" s="656"/>
      <c r="L223" s="656"/>
      <c r="M223" s="656"/>
      <c r="N223" s="657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3.5" customHeight="1">
      <c r="A224" s="9"/>
      <c r="B224" s="293"/>
      <c r="C224" s="293"/>
      <c r="D224" s="9"/>
      <c r="E224" s="8"/>
      <c r="F224" s="9"/>
      <c r="G224" s="657"/>
      <c r="H224" s="293"/>
      <c r="I224" s="293"/>
      <c r="J224" s="9"/>
      <c r="K224" s="656"/>
      <c r="L224" s="656"/>
      <c r="M224" s="656"/>
      <c r="N224" s="657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3.5" customHeight="1">
      <c r="A225" s="9"/>
      <c r="B225" s="293"/>
      <c r="C225" s="293"/>
      <c r="D225" s="9"/>
      <c r="E225" s="8"/>
      <c r="F225" s="9"/>
      <c r="G225" s="657"/>
      <c r="H225" s="293"/>
      <c r="I225" s="293"/>
      <c r="J225" s="9"/>
      <c r="K225" s="656"/>
      <c r="L225" s="656"/>
      <c r="M225" s="656"/>
      <c r="N225" s="657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3.5" customHeight="1">
      <c r="A226" s="9"/>
      <c r="B226" s="293"/>
      <c r="C226" s="293"/>
      <c r="D226" s="9"/>
      <c r="E226" s="8"/>
      <c r="F226" s="9"/>
      <c r="G226" s="657"/>
      <c r="H226" s="293"/>
      <c r="I226" s="293"/>
      <c r="J226" s="9"/>
      <c r="K226" s="656"/>
      <c r="L226" s="656"/>
      <c r="M226" s="656"/>
      <c r="N226" s="657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3.5" customHeight="1">
      <c r="A227" s="9"/>
      <c r="B227" s="293"/>
      <c r="C227" s="293"/>
      <c r="D227" s="9"/>
      <c r="E227" s="8"/>
      <c r="F227" s="9"/>
      <c r="G227" s="657"/>
      <c r="H227" s="293"/>
      <c r="I227" s="293"/>
      <c r="J227" s="9"/>
      <c r="K227" s="656"/>
      <c r="L227" s="656"/>
      <c r="M227" s="656"/>
      <c r="N227" s="657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3.5" customHeight="1">
      <c r="A228" s="9"/>
      <c r="B228" s="293"/>
      <c r="C228" s="293"/>
      <c r="D228" s="9"/>
      <c r="E228" s="8"/>
      <c r="F228" s="9"/>
      <c r="G228" s="657"/>
      <c r="H228" s="293"/>
      <c r="I228" s="293"/>
      <c r="J228" s="9"/>
      <c r="K228" s="656"/>
      <c r="L228" s="656"/>
      <c r="M228" s="656"/>
      <c r="N228" s="657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3.5" customHeight="1">
      <c r="A229" s="9"/>
      <c r="B229" s="293"/>
      <c r="C229" s="293"/>
      <c r="D229" s="9"/>
      <c r="E229" s="8"/>
      <c r="F229" s="9"/>
      <c r="G229" s="657"/>
      <c r="H229" s="293"/>
      <c r="I229" s="293"/>
      <c r="J229" s="9"/>
      <c r="K229" s="656"/>
      <c r="L229" s="656"/>
      <c r="M229" s="656"/>
      <c r="N229" s="657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3.5" customHeight="1">
      <c r="A230" s="9"/>
      <c r="B230" s="293"/>
      <c r="C230" s="293"/>
      <c r="D230" s="9"/>
      <c r="E230" s="8"/>
      <c r="F230" s="9"/>
      <c r="G230" s="657"/>
      <c r="H230" s="293"/>
      <c r="I230" s="293"/>
      <c r="J230" s="9"/>
      <c r="K230" s="656"/>
      <c r="L230" s="656"/>
      <c r="M230" s="656"/>
      <c r="N230" s="657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3.5" customHeight="1">
      <c r="A231" s="9"/>
      <c r="B231" s="293"/>
      <c r="C231" s="293"/>
      <c r="D231" s="9"/>
      <c r="E231" s="8"/>
      <c r="F231" s="9"/>
      <c r="G231" s="657"/>
      <c r="H231" s="293"/>
      <c r="I231" s="293"/>
      <c r="J231" s="9"/>
      <c r="K231" s="656"/>
      <c r="L231" s="656"/>
      <c r="M231" s="656"/>
      <c r="N231" s="657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3.5" customHeight="1">
      <c r="A232" s="9"/>
      <c r="B232" s="293"/>
      <c r="C232" s="293"/>
      <c r="D232" s="9"/>
      <c r="E232" s="8"/>
      <c r="F232" s="9"/>
      <c r="G232" s="657"/>
      <c r="H232" s="293"/>
      <c r="I232" s="293"/>
      <c r="J232" s="9"/>
      <c r="K232" s="656"/>
      <c r="L232" s="656"/>
      <c r="M232" s="656"/>
      <c r="N232" s="657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3.5" customHeight="1">
      <c r="A233" s="9"/>
      <c r="B233" s="293"/>
      <c r="C233" s="293"/>
      <c r="D233" s="9"/>
      <c r="E233" s="8"/>
      <c r="F233" s="9"/>
      <c r="G233" s="657"/>
      <c r="H233" s="293"/>
      <c r="I233" s="293"/>
      <c r="J233" s="9"/>
      <c r="K233" s="656"/>
      <c r="L233" s="656"/>
      <c r="M233" s="656"/>
      <c r="N233" s="657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3.5" customHeight="1">
      <c r="A234" s="9"/>
      <c r="B234" s="293"/>
      <c r="C234" s="293"/>
      <c r="D234" s="9"/>
      <c r="E234" s="8"/>
      <c r="F234" s="9"/>
      <c r="G234" s="657"/>
      <c r="H234" s="293"/>
      <c r="I234" s="293"/>
      <c r="J234" s="9"/>
      <c r="K234" s="656"/>
      <c r="L234" s="656"/>
      <c r="M234" s="656"/>
      <c r="N234" s="657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3.5" customHeight="1">
      <c r="A235" s="9"/>
      <c r="B235" s="293"/>
      <c r="C235" s="293"/>
      <c r="D235" s="9"/>
      <c r="E235" s="8"/>
      <c r="F235" s="9"/>
      <c r="G235" s="657"/>
      <c r="H235" s="293"/>
      <c r="I235" s="293"/>
      <c r="J235" s="9"/>
      <c r="K235" s="656"/>
      <c r="L235" s="656"/>
      <c r="M235" s="656"/>
      <c r="N235" s="657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3.5" customHeight="1">
      <c r="A236" s="9"/>
      <c r="B236" s="293"/>
      <c r="C236" s="293"/>
      <c r="D236" s="9"/>
      <c r="E236" s="8"/>
      <c r="F236" s="9"/>
      <c r="G236" s="657"/>
      <c r="H236" s="293"/>
      <c r="I236" s="293"/>
      <c r="J236" s="9"/>
      <c r="K236" s="656"/>
      <c r="L236" s="656"/>
      <c r="M236" s="656"/>
      <c r="N236" s="657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3.5" customHeight="1">
      <c r="A237" s="9"/>
      <c r="B237" s="293"/>
      <c r="C237" s="293"/>
      <c r="D237" s="9"/>
      <c r="E237" s="8"/>
      <c r="F237" s="9"/>
      <c r="G237" s="657"/>
      <c r="H237" s="293"/>
      <c r="I237" s="293"/>
      <c r="J237" s="9"/>
      <c r="K237" s="656"/>
      <c r="L237" s="656"/>
      <c r="M237" s="656"/>
      <c r="N237" s="657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3.5" customHeight="1">
      <c r="A238" s="9"/>
      <c r="B238" s="293"/>
      <c r="C238" s="293"/>
      <c r="D238" s="9"/>
      <c r="E238" s="8"/>
      <c r="F238" s="9"/>
      <c r="G238" s="657"/>
      <c r="H238" s="293"/>
      <c r="I238" s="293"/>
      <c r="J238" s="9"/>
      <c r="K238" s="656"/>
      <c r="L238" s="656"/>
      <c r="M238" s="656"/>
      <c r="N238" s="657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3.5" customHeight="1">
      <c r="A239" s="9"/>
      <c r="B239" s="293"/>
      <c r="C239" s="293"/>
      <c r="D239" s="9"/>
      <c r="E239" s="8"/>
      <c r="F239" s="9"/>
      <c r="G239" s="657"/>
      <c r="H239" s="293"/>
      <c r="I239" s="293"/>
      <c r="J239" s="9"/>
      <c r="K239" s="656"/>
      <c r="L239" s="656"/>
      <c r="M239" s="656"/>
      <c r="N239" s="657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3.5" customHeight="1">
      <c r="A240" s="9"/>
      <c r="B240" s="293"/>
      <c r="C240" s="293"/>
      <c r="D240" s="9"/>
      <c r="E240" s="8"/>
      <c r="F240" s="9"/>
      <c r="G240" s="657"/>
      <c r="H240" s="293"/>
      <c r="I240" s="293"/>
      <c r="J240" s="9"/>
      <c r="K240" s="656"/>
      <c r="L240" s="656"/>
      <c r="M240" s="656"/>
      <c r="N240" s="657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3.5" customHeight="1">
      <c r="A241" s="9"/>
      <c r="B241" s="293"/>
      <c r="C241" s="293"/>
      <c r="D241" s="9"/>
      <c r="E241" s="8"/>
      <c r="F241" s="9"/>
      <c r="G241" s="657"/>
      <c r="H241" s="293"/>
      <c r="I241" s="293"/>
      <c r="J241" s="9"/>
      <c r="K241" s="656"/>
      <c r="L241" s="656"/>
      <c r="M241" s="656"/>
      <c r="N241" s="657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3.5" customHeight="1">
      <c r="A242" s="9"/>
      <c r="B242" s="293"/>
      <c r="C242" s="293"/>
      <c r="D242" s="9"/>
      <c r="E242" s="8"/>
      <c r="F242" s="9"/>
      <c r="G242" s="657"/>
      <c r="H242" s="293"/>
      <c r="I242" s="293"/>
      <c r="J242" s="9"/>
      <c r="K242" s="656"/>
      <c r="L242" s="656"/>
      <c r="M242" s="656"/>
      <c r="N242" s="657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3.5" customHeight="1">
      <c r="A243" s="9"/>
      <c r="B243" s="293"/>
      <c r="C243" s="293"/>
      <c r="D243" s="9"/>
      <c r="E243" s="8"/>
      <c r="F243" s="9"/>
      <c r="G243" s="657"/>
      <c r="H243" s="293"/>
      <c r="I243" s="293"/>
      <c r="J243" s="9"/>
      <c r="K243" s="656"/>
      <c r="L243" s="656"/>
      <c r="M243" s="656"/>
      <c r="N243" s="657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3.5" customHeight="1">
      <c r="A244" s="9"/>
      <c r="B244" s="293"/>
      <c r="C244" s="293"/>
      <c r="D244" s="9"/>
      <c r="E244" s="8"/>
      <c r="F244" s="9"/>
      <c r="G244" s="657"/>
      <c r="H244" s="293"/>
      <c r="I244" s="293"/>
      <c r="J244" s="9"/>
      <c r="K244" s="656"/>
      <c r="L244" s="656"/>
      <c r="M244" s="656"/>
      <c r="N244" s="657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3.5" customHeight="1">
      <c r="A245" s="9"/>
      <c r="B245" s="293"/>
      <c r="C245" s="293"/>
      <c r="D245" s="9"/>
      <c r="E245" s="8"/>
      <c r="F245" s="9"/>
      <c r="G245" s="657"/>
      <c r="H245" s="293"/>
      <c r="I245" s="293"/>
      <c r="J245" s="9"/>
      <c r="K245" s="656"/>
      <c r="L245" s="656"/>
      <c r="M245" s="656"/>
      <c r="N245" s="657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3.5" customHeight="1">
      <c r="A246" s="9"/>
      <c r="B246" s="293"/>
      <c r="C246" s="293"/>
      <c r="D246" s="9"/>
      <c r="E246" s="8"/>
      <c r="F246" s="9"/>
      <c r="G246" s="657"/>
      <c r="H246" s="293"/>
      <c r="I246" s="293"/>
      <c r="J246" s="9"/>
      <c r="K246" s="656"/>
      <c r="L246" s="656"/>
      <c r="M246" s="656"/>
      <c r="N246" s="657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3.5" customHeight="1">
      <c r="A247" s="9"/>
      <c r="B247" s="293"/>
      <c r="C247" s="293"/>
      <c r="D247" s="9"/>
      <c r="E247" s="8"/>
      <c r="F247" s="9"/>
      <c r="G247" s="657"/>
      <c r="H247" s="293"/>
      <c r="I247" s="293"/>
      <c r="J247" s="9"/>
      <c r="K247" s="656"/>
      <c r="L247" s="656"/>
      <c r="M247" s="656"/>
      <c r="N247" s="657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3.5" customHeight="1">
      <c r="A248" s="9"/>
      <c r="B248" s="293"/>
      <c r="C248" s="293"/>
      <c r="D248" s="9"/>
      <c r="E248" s="8"/>
      <c r="F248" s="9"/>
      <c r="G248" s="657"/>
      <c r="H248" s="293"/>
      <c r="I248" s="293"/>
      <c r="J248" s="9"/>
      <c r="K248" s="656"/>
      <c r="L248" s="656"/>
      <c r="M248" s="656"/>
      <c r="N248" s="657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3.5" customHeight="1">
      <c r="A249" s="9"/>
      <c r="B249" s="293"/>
      <c r="C249" s="293"/>
      <c r="D249" s="9"/>
      <c r="E249" s="8"/>
      <c r="F249" s="9"/>
      <c r="G249" s="657"/>
      <c r="H249" s="293"/>
      <c r="I249" s="293"/>
      <c r="J249" s="9"/>
      <c r="K249" s="656"/>
      <c r="L249" s="656"/>
      <c r="M249" s="656"/>
      <c r="N249" s="657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3.5" customHeight="1">
      <c r="A250" s="9"/>
      <c r="B250" s="293"/>
      <c r="C250" s="293"/>
      <c r="D250" s="9"/>
      <c r="E250" s="8"/>
      <c r="F250" s="9"/>
      <c r="G250" s="657"/>
      <c r="H250" s="293"/>
      <c r="I250" s="293"/>
      <c r="J250" s="9"/>
      <c r="K250" s="656"/>
      <c r="L250" s="656"/>
      <c r="M250" s="656"/>
      <c r="N250" s="657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3.5" customHeight="1">
      <c r="A251" s="9"/>
      <c r="B251" s="293"/>
      <c r="C251" s="293"/>
      <c r="D251" s="9"/>
      <c r="E251" s="8"/>
      <c r="F251" s="9"/>
      <c r="G251" s="657"/>
      <c r="H251" s="293"/>
      <c r="I251" s="293"/>
      <c r="J251" s="9"/>
      <c r="K251" s="656"/>
      <c r="L251" s="656"/>
      <c r="M251" s="656"/>
      <c r="N251" s="657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3.5" customHeight="1">
      <c r="A252" s="9"/>
      <c r="B252" s="293"/>
      <c r="C252" s="293"/>
      <c r="D252" s="9"/>
      <c r="E252" s="8"/>
      <c r="F252" s="9"/>
      <c r="G252" s="657"/>
      <c r="H252" s="293"/>
      <c r="I252" s="293"/>
      <c r="J252" s="9"/>
      <c r="K252" s="656"/>
      <c r="L252" s="656"/>
      <c r="M252" s="656"/>
      <c r="N252" s="657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3.5" customHeight="1">
      <c r="A253" s="9"/>
      <c r="B253" s="293"/>
      <c r="C253" s="293"/>
      <c r="D253" s="9"/>
      <c r="E253" s="8"/>
      <c r="F253" s="9"/>
      <c r="G253" s="657"/>
      <c r="H253" s="293"/>
      <c r="I253" s="293"/>
      <c r="J253" s="9"/>
      <c r="K253" s="656"/>
      <c r="L253" s="656"/>
      <c r="M253" s="656"/>
      <c r="N253" s="657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3.5" customHeight="1">
      <c r="A254" s="9"/>
      <c r="B254" s="293"/>
      <c r="C254" s="293"/>
      <c r="D254" s="9"/>
      <c r="E254" s="8"/>
      <c r="F254" s="9"/>
      <c r="G254" s="657"/>
      <c r="H254" s="293"/>
      <c r="I254" s="293"/>
      <c r="J254" s="9"/>
      <c r="K254" s="656"/>
      <c r="L254" s="656"/>
      <c r="M254" s="656"/>
      <c r="N254" s="657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3.5" customHeight="1">
      <c r="A255" s="9"/>
      <c r="B255" s="293"/>
      <c r="C255" s="293"/>
      <c r="D255" s="9"/>
      <c r="E255" s="8"/>
      <c r="F255" s="9"/>
      <c r="G255" s="657"/>
      <c r="H255" s="293"/>
      <c r="I255" s="293"/>
      <c r="J255" s="9"/>
      <c r="K255" s="656"/>
      <c r="L255" s="656"/>
      <c r="M255" s="656"/>
      <c r="N255" s="657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3.5" customHeight="1">
      <c r="A256" s="9"/>
      <c r="B256" s="293"/>
      <c r="C256" s="293"/>
      <c r="D256" s="9"/>
      <c r="E256" s="8"/>
      <c r="F256" s="9"/>
      <c r="G256" s="657"/>
      <c r="H256" s="293"/>
      <c r="I256" s="293"/>
      <c r="J256" s="9"/>
      <c r="K256" s="656"/>
      <c r="L256" s="656"/>
      <c r="M256" s="656"/>
      <c r="N256" s="657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3.5" customHeight="1">
      <c r="A257" s="9"/>
      <c r="B257" s="293"/>
      <c r="C257" s="293"/>
      <c r="D257" s="9"/>
      <c r="E257" s="8"/>
      <c r="F257" s="9"/>
      <c r="G257" s="657"/>
      <c r="H257" s="293"/>
      <c r="I257" s="293"/>
      <c r="J257" s="9"/>
      <c r="K257" s="656"/>
      <c r="L257" s="656"/>
      <c r="M257" s="656"/>
      <c r="N257" s="657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3.5" customHeight="1">
      <c r="A258" s="9"/>
      <c r="B258" s="293"/>
      <c r="C258" s="293"/>
      <c r="D258" s="9"/>
      <c r="E258" s="8"/>
      <c r="F258" s="9"/>
      <c r="G258" s="657"/>
      <c r="H258" s="293"/>
      <c r="I258" s="293"/>
      <c r="J258" s="9"/>
      <c r="K258" s="656"/>
      <c r="L258" s="656"/>
      <c r="M258" s="656"/>
      <c r="N258" s="657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3.5" customHeight="1">
      <c r="A259" s="9"/>
      <c r="B259" s="293"/>
      <c r="C259" s="293"/>
      <c r="D259" s="9"/>
      <c r="E259" s="8"/>
      <c r="F259" s="9"/>
      <c r="G259" s="657"/>
      <c r="H259" s="293"/>
      <c r="I259" s="293"/>
      <c r="J259" s="9"/>
      <c r="K259" s="656"/>
      <c r="L259" s="656"/>
      <c r="M259" s="656"/>
      <c r="N259" s="657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3.5" customHeight="1">
      <c r="A260" s="9"/>
      <c r="B260" s="293"/>
      <c r="C260" s="293"/>
      <c r="D260" s="9"/>
      <c r="E260" s="8"/>
      <c r="F260" s="9"/>
      <c r="G260" s="657"/>
      <c r="H260" s="293"/>
      <c r="I260" s="293"/>
      <c r="J260" s="9"/>
      <c r="K260" s="656"/>
      <c r="L260" s="656"/>
      <c r="M260" s="656"/>
      <c r="N260" s="657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3.5" customHeight="1">
      <c r="A261" s="9"/>
      <c r="B261" s="293"/>
      <c r="C261" s="293"/>
      <c r="D261" s="9"/>
      <c r="E261" s="8"/>
      <c r="F261" s="9"/>
      <c r="G261" s="657"/>
      <c r="H261" s="293"/>
      <c r="I261" s="293"/>
      <c r="J261" s="9"/>
      <c r="K261" s="656"/>
      <c r="L261" s="656"/>
      <c r="M261" s="656"/>
      <c r="N261" s="657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3.5" customHeight="1">
      <c r="A262" s="9"/>
      <c r="B262" s="293"/>
      <c r="C262" s="293"/>
      <c r="D262" s="9"/>
      <c r="E262" s="8"/>
      <c r="F262" s="9"/>
      <c r="G262" s="657"/>
      <c r="H262" s="293"/>
      <c r="I262" s="293"/>
      <c r="J262" s="9"/>
      <c r="K262" s="656"/>
      <c r="L262" s="656"/>
      <c r="M262" s="656"/>
      <c r="N262" s="657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3.5" customHeight="1">
      <c r="A263" s="9"/>
      <c r="B263" s="293"/>
      <c r="C263" s="293"/>
      <c r="D263" s="9"/>
      <c r="E263" s="8"/>
      <c r="F263" s="9"/>
      <c r="G263" s="657"/>
      <c r="H263" s="293"/>
      <c r="I263" s="293"/>
      <c r="J263" s="9"/>
      <c r="K263" s="656"/>
      <c r="L263" s="656"/>
      <c r="M263" s="656"/>
      <c r="N263" s="657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3.5" customHeight="1">
      <c r="A264" s="9"/>
      <c r="B264" s="293"/>
      <c r="C264" s="293"/>
      <c r="D264" s="9"/>
      <c r="E264" s="8"/>
      <c r="F264" s="9"/>
      <c r="G264" s="657"/>
      <c r="H264" s="293"/>
      <c r="I264" s="293"/>
      <c r="J264" s="9"/>
      <c r="K264" s="656"/>
      <c r="L264" s="656"/>
      <c r="M264" s="656"/>
      <c r="N264" s="657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3.5" customHeight="1">
      <c r="A265" s="9"/>
      <c r="B265" s="293"/>
      <c r="C265" s="293"/>
      <c r="D265" s="9"/>
      <c r="E265" s="8"/>
      <c r="F265" s="9"/>
      <c r="G265" s="657"/>
      <c r="H265" s="293"/>
      <c r="I265" s="293"/>
      <c r="J265" s="9"/>
      <c r="K265" s="656"/>
      <c r="L265" s="656"/>
      <c r="M265" s="656"/>
      <c r="N265" s="657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3.5" customHeight="1">
      <c r="A266" s="9"/>
      <c r="B266" s="293"/>
      <c r="C266" s="293"/>
      <c r="D266" s="9"/>
      <c r="E266" s="8"/>
      <c r="F266" s="9"/>
      <c r="G266" s="657"/>
      <c r="H266" s="293"/>
      <c r="I266" s="293"/>
      <c r="J266" s="9"/>
      <c r="K266" s="656"/>
      <c r="L266" s="656"/>
      <c r="M266" s="656"/>
      <c r="N266" s="657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3.5" customHeight="1">
      <c r="A267" s="9"/>
      <c r="B267" s="293"/>
      <c r="C267" s="293"/>
      <c r="D267" s="9"/>
      <c r="E267" s="8"/>
      <c r="F267" s="9"/>
      <c r="G267" s="657"/>
      <c r="H267" s="293"/>
      <c r="I267" s="293"/>
      <c r="J267" s="9"/>
      <c r="K267" s="656"/>
      <c r="L267" s="656"/>
      <c r="M267" s="656"/>
      <c r="N267" s="657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3.5" customHeight="1">
      <c r="A268" s="9"/>
      <c r="B268" s="293"/>
      <c r="C268" s="293"/>
      <c r="D268" s="9"/>
      <c r="E268" s="8"/>
      <c r="F268" s="9"/>
      <c r="G268" s="657"/>
      <c r="H268" s="293"/>
      <c r="I268" s="293"/>
      <c r="J268" s="9"/>
      <c r="K268" s="656"/>
      <c r="L268" s="656"/>
      <c r="M268" s="656"/>
      <c r="N268" s="657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3.5" customHeight="1">
      <c r="A269" s="9"/>
      <c r="B269" s="293"/>
      <c r="C269" s="293"/>
      <c r="D269" s="9"/>
      <c r="E269" s="8"/>
      <c r="F269" s="9"/>
      <c r="G269" s="657"/>
      <c r="H269" s="293"/>
      <c r="I269" s="293"/>
      <c r="J269" s="9"/>
      <c r="K269" s="656"/>
      <c r="L269" s="656"/>
      <c r="M269" s="656"/>
      <c r="N269" s="657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3.5" customHeight="1">
      <c r="A270" s="9"/>
      <c r="B270" s="293"/>
      <c r="C270" s="293"/>
      <c r="D270" s="9"/>
      <c r="E270" s="8"/>
      <c r="F270" s="9"/>
      <c r="G270" s="657"/>
      <c r="H270" s="293"/>
      <c r="I270" s="293"/>
      <c r="J270" s="9"/>
      <c r="K270" s="656"/>
      <c r="L270" s="656"/>
      <c r="M270" s="656"/>
      <c r="N270" s="657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3.5" customHeight="1">
      <c r="A271" s="9"/>
      <c r="B271" s="293"/>
      <c r="C271" s="293"/>
      <c r="D271" s="9"/>
      <c r="E271" s="8"/>
      <c r="F271" s="9"/>
      <c r="G271" s="657"/>
      <c r="H271" s="293"/>
      <c r="I271" s="293"/>
      <c r="J271" s="9"/>
      <c r="K271" s="656"/>
      <c r="L271" s="656"/>
      <c r="M271" s="656"/>
      <c r="N271" s="657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3.5" customHeight="1">
      <c r="A272" s="9"/>
      <c r="B272" s="293"/>
      <c r="C272" s="293"/>
      <c r="D272" s="9"/>
      <c r="E272" s="8"/>
      <c r="F272" s="9"/>
      <c r="G272" s="657"/>
      <c r="H272" s="293"/>
      <c r="I272" s="293"/>
      <c r="J272" s="9"/>
      <c r="K272" s="656"/>
      <c r="L272" s="656"/>
      <c r="M272" s="656"/>
      <c r="N272" s="657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3.5" customHeight="1">
      <c r="A273" s="9"/>
      <c r="B273" s="293"/>
      <c r="C273" s="293"/>
      <c r="D273" s="9"/>
      <c r="E273" s="8"/>
      <c r="F273" s="9"/>
      <c r="G273" s="657"/>
      <c r="H273" s="293"/>
      <c r="I273" s="293"/>
      <c r="J273" s="9"/>
      <c r="K273" s="656"/>
      <c r="L273" s="656"/>
      <c r="M273" s="656"/>
      <c r="N273" s="657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3.5" customHeight="1">
      <c r="A274" s="9"/>
      <c r="B274" s="293"/>
      <c r="C274" s="293"/>
      <c r="D274" s="9"/>
      <c r="E274" s="8"/>
      <c r="F274" s="9"/>
      <c r="G274" s="657"/>
      <c r="H274" s="293"/>
      <c r="I274" s="293"/>
      <c r="J274" s="9"/>
      <c r="K274" s="656"/>
      <c r="L274" s="656"/>
      <c r="M274" s="656"/>
      <c r="N274" s="657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3.5" customHeight="1">
      <c r="A275" s="9"/>
      <c r="B275" s="293"/>
      <c r="C275" s="293"/>
      <c r="D275" s="9"/>
      <c r="E275" s="8"/>
      <c r="F275" s="9"/>
      <c r="G275" s="657"/>
      <c r="H275" s="293"/>
      <c r="I275" s="293"/>
      <c r="J275" s="9"/>
      <c r="K275" s="656"/>
      <c r="L275" s="656"/>
      <c r="M275" s="656"/>
      <c r="N275" s="657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3.5" customHeight="1">
      <c r="A276" s="9"/>
      <c r="B276" s="293"/>
      <c r="C276" s="293"/>
      <c r="D276" s="9"/>
      <c r="E276" s="8"/>
      <c r="F276" s="9"/>
      <c r="G276" s="657"/>
      <c r="H276" s="293"/>
      <c r="I276" s="293"/>
      <c r="J276" s="9"/>
      <c r="K276" s="656"/>
      <c r="L276" s="656"/>
      <c r="M276" s="656"/>
      <c r="N276" s="657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3.5" customHeight="1">
      <c r="A277" s="9"/>
      <c r="B277" s="293"/>
      <c r="C277" s="293"/>
      <c r="D277" s="9"/>
      <c r="E277" s="8"/>
      <c r="F277" s="9"/>
      <c r="G277" s="657"/>
      <c r="H277" s="293"/>
      <c r="I277" s="293"/>
      <c r="J277" s="9"/>
      <c r="K277" s="656"/>
      <c r="L277" s="656"/>
      <c r="M277" s="656"/>
      <c r="N277" s="657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3.5" customHeight="1">
      <c r="A278" s="9"/>
      <c r="B278" s="293"/>
      <c r="C278" s="293"/>
      <c r="D278" s="9"/>
      <c r="E278" s="8"/>
      <c r="F278" s="9"/>
      <c r="G278" s="657"/>
      <c r="H278" s="293"/>
      <c r="I278" s="293"/>
      <c r="J278" s="9"/>
      <c r="K278" s="656"/>
      <c r="L278" s="656"/>
      <c r="M278" s="656"/>
      <c r="N278" s="657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3.5" customHeight="1">
      <c r="A279" s="9"/>
      <c r="B279" s="293"/>
      <c r="C279" s="293"/>
      <c r="D279" s="9"/>
      <c r="E279" s="8"/>
      <c r="F279" s="9"/>
      <c r="G279" s="657"/>
      <c r="H279" s="293"/>
      <c r="I279" s="293"/>
      <c r="J279" s="9"/>
      <c r="K279" s="656"/>
      <c r="L279" s="656"/>
      <c r="M279" s="656"/>
      <c r="N279" s="657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3.5" customHeight="1">
      <c r="A280" s="9"/>
      <c r="B280" s="293"/>
      <c r="C280" s="293"/>
      <c r="D280" s="9"/>
      <c r="E280" s="8"/>
      <c r="F280" s="9"/>
      <c r="G280" s="657"/>
      <c r="H280" s="293"/>
      <c r="I280" s="293"/>
      <c r="J280" s="9"/>
      <c r="K280" s="656"/>
      <c r="L280" s="656"/>
      <c r="M280" s="656"/>
      <c r="N280" s="657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3.5" customHeight="1">
      <c r="A281" s="9"/>
      <c r="B281" s="293"/>
      <c r="C281" s="293"/>
      <c r="D281" s="9"/>
      <c r="E281" s="8"/>
      <c r="F281" s="9"/>
      <c r="G281" s="657"/>
      <c r="H281" s="293"/>
      <c r="I281" s="293"/>
      <c r="J281" s="9"/>
      <c r="K281" s="656"/>
      <c r="L281" s="656"/>
      <c r="M281" s="656"/>
      <c r="N281" s="657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3.5" customHeight="1">
      <c r="A282" s="9"/>
      <c r="B282" s="293"/>
      <c r="C282" s="293"/>
      <c r="D282" s="9"/>
      <c r="E282" s="8"/>
      <c r="F282" s="9"/>
      <c r="G282" s="657"/>
      <c r="H282" s="293"/>
      <c r="I282" s="293"/>
      <c r="J282" s="9"/>
      <c r="K282" s="656"/>
      <c r="L282" s="656"/>
      <c r="M282" s="656"/>
      <c r="N282" s="657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3.5" customHeight="1">
      <c r="A283" s="9"/>
      <c r="B283" s="293"/>
      <c r="C283" s="293"/>
      <c r="D283" s="9"/>
      <c r="E283" s="8"/>
      <c r="F283" s="9"/>
      <c r="G283" s="657"/>
      <c r="H283" s="293"/>
      <c r="I283" s="293"/>
      <c r="J283" s="9"/>
      <c r="K283" s="656"/>
      <c r="L283" s="656"/>
      <c r="M283" s="656"/>
      <c r="N283" s="657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3.5" customHeight="1">
      <c r="A284" s="9"/>
      <c r="B284" s="293"/>
      <c r="C284" s="293"/>
      <c r="D284" s="9"/>
      <c r="E284" s="8"/>
      <c r="F284" s="9"/>
      <c r="G284" s="657"/>
      <c r="H284" s="293"/>
      <c r="I284" s="293"/>
      <c r="J284" s="9"/>
      <c r="K284" s="656"/>
      <c r="L284" s="656"/>
      <c r="M284" s="656"/>
      <c r="N284" s="657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3.5" customHeight="1">
      <c r="A285" s="9"/>
      <c r="B285" s="293"/>
      <c r="C285" s="293"/>
      <c r="D285" s="9"/>
      <c r="E285" s="8"/>
      <c r="F285" s="9"/>
      <c r="G285" s="657"/>
      <c r="H285" s="293"/>
      <c r="I285" s="293"/>
      <c r="J285" s="9"/>
      <c r="K285" s="656"/>
      <c r="L285" s="656"/>
      <c r="M285" s="656"/>
      <c r="N285" s="657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3.5" customHeight="1">
      <c r="A286" s="9"/>
      <c r="B286" s="293"/>
      <c r="C286" s="293"/>
      <c r="D286" s="9"/>
      <c r="E286" s="8"/>
      <c r="F286" s="9"/>
      <c r="G286" s="657"/>
      <c r="H286" s="293"/>
      <c r="I286" s="293"/>
      <c r="J286" s="9"/>
      <c r="K286" s="656"/>
      <c r="L286" s="656"/>
      <c r="M286" s="656"/>
      <c r="N286" s="657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3.5" customHeight="1">
      <c r="A287" s="9"/>
      <c r="B287" s="293"/>
      <c r="C287" s="293"/>
      <c r="D287" s="9"/>
      <c r="E287" s="8"/>
      <c r="F287" s="9"/>
      <c r="G287" s="657"/>
      <c r="H287" s="293"/>
      <c r="I287" s="293"/>
      <c r="J287" s="9"/>
      <c r="K287" s="656" t="s">
        <v>568</v>
      </c>
      <c r="L287" s="656"/>
      <c r="M287" s="656"/>
      <c r="N287" s="657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3.5" customHeight="1">
      <c r="A288" s="9"/>
      <c r="B288" s="293"/>
      <c r="C288" s="293"/>
      <c r="D288" s="9"/>
      <c r="E288" s="8"/>
      <c r="F288" s="9"/>
      <c r="G288" s="657"/>
      <c r="H288" s="293"/>
      <c r="I288" s="293"/>
      <c r="J288" s="9"/>
      <c r="K288" s="656"/>
      <c r="L288" s="656"/>
      <c r="M288" s="656"/>
      <c r="N288" s="657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3.5" customHeight="1">
      <c r="A289" s="9"/>
      <c r="B289" s="293"/>
      <c r="C289" s="293"/>
      <c r="D289" s="9"/>
      <c r="E289" s="8"/>
      <c r="F289" s="9"/>
      <c r="G289" s="657"/>
      <c r="H289" s="293"/>
      <c r="I289" s="293"/>
      <c r="J289" s="9"/>
      <c r="K289" s="656"/>
      <c r="L289" s="656"/>
      <c r="M289" s="656"/>
      <c r="N289" s="657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3.5" customHeight="1">
      <c r="A290" s="9"/>
      <c r="B290" s="293"/>
      <c r="C290" s="293"/>
      <c r="D290" s="9"/>
      <c r="E290" s="8"/>
      <c r="F290" s="9"/>
      <c r="G290" s="657"/>
      <c r="H290" s="293"/>
      <c r="I290" s="293"/>
      <c r="J290" s="9"/>
      <c r="K290" s="656"/>
      <c r="L290" s="656"/>
      <c r="M290" s="656"/>
      <c r="N290" s="657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3.5" customHeight="1">
      <c r="A291" s="9"/>
      <c r="B291" s="293"/>
      <c r="C291" s="293"/>
      <c r="D291" s="9"/>
      <c r="E291" s="8"/>
      <c r="F291" s="9"/>
      <c r="G291" s="657"/>
      <c r="H291" s="293"/>
      <c r="I291" s="293"/>
      <c r="J291" s="9"/>
      <c r="K291" s="656"/>
      <c r="L291" s="656"/>
      <c r="M291" s="656"/>
      <c r="N291" s="657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3.5" customHeight="1">
      <c r="A292" s="9"/>
      <c r="B292" s="293"/>
      <c r="C292" s="293"/>
      <c r="D292" s="9"/>
      <c r="E292" s="8"/>
      <c r="F292" s="9"/>
      <c r="G292" s="657"/>
      <c r="H292" s="293"/>
      <c r="I292" s="293"/>
      <c r="J292" s="9"/>
      <c r="K292" s="656"/>
      <c r="L292" s="656"/>
      <c r="M292" s="656"/>
      <c r="N292" s="657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3.5" customHeight="1">
      <c r="A293" s="9"/>
      <c r="B293" s="293"/>
      <c r="C293" s="293"/>
      <c r="D293" s="9"/>
      <c r="E293" s="8"/>
      <c r="F293" s="9"/>
      <c r="G293" s="657"/>
      <c r="H293" s="293"/>
      <c r="I293" s="293"/>
      <c r="J293" s="9"/>
      <c r="K293" s="656"/>
      <c r="L293" s="656"/>
      <c r="M293" s="656"/>
      <c r="N293" s="657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3.5" customHeight="1">
      <c r="A294" s="9"/>
      <c r="B294" s="293"/>
      <c r="C294" s="293"/>
      <c r="D294" s="9"/>
      <c r="E294" s="8"/>
      <c r="F294" s="9"/>
      <c r="G294" s="657"/>
      <c r="H294" s="293"/>
      <c r="I294" s="293"/>
      <c r="J294" s="9"/>
      <c r="K294" s="656"/>
      <c r="L294" s="656"/>
      <c r="M294" s="656"/>
      <c r="N294" s="657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3.5" customHeight="1">
      <c r="A295" s="9"/>
      <c r="B295" s="293"/>
      <c r="C295" s="293"/>
      <c r="D295" s="9"/>
      <c r="E295" s="8"/>
      <c r="F295" s="9"/>
      <c r="G295" s="657"/>
      <c r="H295" s="293"/>
      <c r="I295" s="293"/>
      <c r="J295" s="9"/>
      <c r="K295" s="656"/>
      <c r="L295" s="656"/>
      <c r="M295" s="656"/>
      <c r="N295" s="657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3.5" customHeight="1">
      <c r="A296" s="9"/>
      <c r="B296" s="293"/>
      <c r="C296" s="293"/>
      <c r="D296" s="9"/>
      <c r="E296" s="8"/>
      <c r="F296" s="9"/>
      <c r="G296" s="657"/>
      <c r="H296" s="293"/>
      <c r="I296" s="293"/>
      <c r="J296" s="9"/>
      <c r="K296" s="656"/>
      <c r="L296" s="656"/>
      <c r="M296" s="656"/>
      <c r="N296" s="657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3.5" customHeight="1">
      <c r="A297" s="9"/>
      <c r="B297" s="293"/>
      <c r="C297" s="293"/>
      <c r="D297" s="9"/>
      <c r="E297" s="8"/>
      <c r="F297" s="9"/>
      <c r="G297" s="657"/>
      <c r="H297" s="293"/>
      <c r="I297" s="293"/>
      <c r="J297" s="9"/>
      <c r="K297" s="656"/>
      <c r="L297" s="656"/>
      <c r="M297" s="656"/>
      <c r="N297" s="657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3.5" customHeight="1">
      <c r="A298" s="9"/>
      <c r="B298" s="293"/>
      <c r="C298" s="293"/>
      <c r="D298" s="9"/>
      <c r="E298" s="8"/>
      <c r="F298" s="9"/>
      <c r="G298" s="657"/>
      <c r="H298" s="293"/>
      <c r="I298" s="293"/>
      <c r="J298" s="9"/>
      <c r="K298" s="656"/>
      <c r="L298" s="656"/>
      <c r="M298" s="656"/>
      <c r="N298" s="657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3.5" customHeight="1">
      <c r="A299" s="9"/>
      <c r="B299" s="293"/>
      <c r="C299" s="293"/>
      <c r="D299" s="9"/>
      <c r="E299" s="8"/>
      <c r="F299" s="9"/>
      <c r="G299" s="657"/>
      <c r="H299" s="293"/>
      <c r="I299" s="293"/>
      <c r="J299" s="9"/>
      <c r="K299" s="656"/>
      <c r="L299" s="656"/>
      <c r="M299" s="656"/>
      <c r="N299" s="657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3.5" customHeight="1">
      <c r="A300" s="9"/>
      <c r="B300" s="293"/>
      <c r="C300" s="293"/>
      <c r="D300" s="9"/>
      <c r="E300" s="8"/>
      <c r="F300" s="9"/>
      <c r="G300" s="657"/>
      <c r="H300" s="293"/>
      <c r="I300" s="293"/>
      <c r="J300" s="9"/>
      <c r="K300" s="656"/>
      <c r="L300" s="656"/>
      <c r="M300" s="656"/>
      <c r="N300" s="657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3.5" customHeight="1">
      <c r="A301" s="9"/>
      <c r="B301" s="293"/>
      <c r="C301" s="293"/>
      <c r="D301" s="9"/>
      <c r="E301" s="8"/>
      <c r="F301" s="9"/>
      <c r="G301" s="657"/>
      <c r="H301" s="293"/>
      <c r="I301" s="293"/>
      <c r="J301" s="9"/>
      <c r="K301" s="656"/>
      <c r="L301" s="656"/>
      <c r="M301" s="656"/>
      <c r="N301" s="657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3.5" customHeight="1">
      <c r="A302" s="9"/>
      <c r="B302" s="293"/>
      <c r="C302" s="293"/>
      <c r="D302" s="9"/>
      <c r="E302" s="8"/>
      <c r="F302" s="9"/>
      <c r="G302" s="657"/>
      <c r="H302" s="293"/>
      <c r="I302" s="293"/>
      <c r="J302" s="9"/>
      <c r="K302" s="656"/>
      <c r="L302" s="656"/>
      <c r="M302" s="656"/>
      <c r="N302" s="657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3.5" customHeight="1">
      <c r="A303" s="9"/>
      <c r="B303" s="293"/>
      <c r="C303" s="293"/>
      <c r="D303" s="9"/>
      <c r="E303" s="8"/>
      <c r="F303" s="9"/>
      <c r="G303" s="657"/>
      <c r="H303" s="293"/>
      <c r="I303" s="293"/>
      <c r="J303" s="9"/>
      <c r="K303" s="656"/>
      <c r="L303" s="656"/>
      <c r="M303" s="656"/>
      <c r="N303" s="657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3.5" customHeight="1">
      <c r="A304" s="9"/>
      <c r="B304" s="293"/>
      <c r="C304" s="293"/>
      <c r="D304" s="9"/>
      <c r="E304" s="8"/>
      <c r="F304" s="9"/>
      <c r="G304" s="657"/>
      <c r="H304" s="293"/>
      <c r="I304" s="293"/>
      <c r="J304" s="9"/>
      <c r="K304" s="656"/>
      <c r="L304" s="656"/>
      <c r="M304" s="656"/>
      <c r="N304" s="657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3.5" customHeight="1">
      <c r="A305" s="9"/>
      <c r="B305" s="293"/>
      <c r="C305" s="293"/>
      <c r="D305" s="9"/>
      <c r="E305" s="8"/>
      <c r="F305" s="9"/>
      <c r="G305" s="657"/>
      <c r="H305" s="293"/>
      <c r="I305" s="293"/>
      <c r="J305" s="9"/>
      <c r="K305" s="656"/>
      <c r="L305" s="656"/>
      <c r="M305" s="656"/>
      <c r="N305" s="657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3.5" customHeight="1">
      <c r="A306" s="9"/>
      <c r="B306" s="293"/>
      <c r="C306" s="293"/>
      <c r="D306" s="9"/>
      <c r="E306" s="8"/>
      <c r="F306" s="9"/>
      <c r="G306" s="657"/>
      <c r="H306" s="293"/>
      <c r="I306" s="293"/>
      <c r="J306" s="9"/>
      <c r="K306" s="656"/>
      <c r="L306" s="656"/>
      <c r="M306" s="656"/>
      <c r="N306" s="657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3.5" customHeight="1">
      <c r="A307" s="9"/>
      <c r="B307" s="293"/>
      <c r="C307" s="293"/>
      <c r="D307" s="9"/>
      <c r="E307" s="8"/>
      <c r="F307" s="9"/>
      <c r="G307" s="657"/>
      <c r="H307" s="293"/>
      <c r="I307" s="293"/>
      <c r="J307" s="9"/>
      <c r="K307" s="656"/>
      <c r="L307" s="656"/>
      <c r="M307" s="656"/>
      <c r="N307" s="657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3.5" customHeight="1">
      <c r="A308" s="9"/>
      <c r="B308" s="293"/>
      <c r="C308" s="293"/>
      <c r="D308" s="9"/>
      <c r="E308" s="8"/>
      <c r="F308" s="9"/>
      <c r="G308" s="657"/>
      <c r="H308" s="293"/>
      <c r="I308" s="293"/>
      <c r="J308" s="9"/>
      <c r="K308" s="656"/>
      <c r="L308" s="656"/>
      <c r="M308" s="656"/>
      <c r="N308" s="657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3.5" customHeight="1">
      <c r="A309" s="9"/>
      <c r="B309" s="293"/>
      <c r="C309" s="293"/>
      <c r="D309" s="9"/>
      <c r="E309" s="8"/>
      <c r="F309" s="9"/>
      <c r="G309" s="657"/>
      <c r="H309" s="293"/>
      <c r="I309" s="293"/>
      <c r="J309" s="9"/>
      <c r="K309" s="656"/>
      <c r="L309" s="656"/>
      <c r="M309" s="656"/>
      <c r="N309" s="657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3.5" customHeight="1">
      <c r="A310" s="9"/>
      <c r="B310" s="293"/>
      <c r="C310" s="293"/>
      <c r="D310" s="9"/>
      <c r="E310" s="8"/>
      <c r="F310" s="9"/>
      <c r="G310" s="657"/>
      <c r="H310" s="293"/>
      <c r="I310" s="293"/>
      <c r="J310" s="9"/>
      <c r="K310" s="656"/>
      <c r="L310" s="656"/>
      <c r="M310" s="656"/>
      <c r="N310" s="657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3.5" customHeight="1">
      <c r="A311" s="9"/>
      <c r="B311" s="293"/>
      <c r="C311" s="293"/>
      <c r="D311" s="9"/>
      <c r="E311" s="8"/>
      <c r="F311" s="9"/>
      <c r="G311" s="657"/>
      <c r="H311" s="293"/>
      <c r="I311" s="293"/>
      <c r="J311" s="9"/>
      <c r="K311" s="656"/>
      <c r="L311" s="656"/>
      <c r="M311" s="656"/>
      <c r="N311" s="657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3.5" customHeight="1">
      <c r="A312" s="9"/>
      <c r="B312" s="293"/>
      <c r="C312" s="293"/>
      <c r="D312" s="9"/>
      <c r="E312" s="8"/>
      <c r="F312" s="9"/>
      <c r="G312" s="657"/>
      <c r="H312" s="293"/>
      <c r="I312" s="293"/>
      <c r="J312" s="9"/>
      <c r="K312" s="656"/>
      <c r="L312" s="656"/>
      <c r="M312" s="656"/>
      <c r="N312" s="657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3.5" customHeight="1">
      <c r="A313" s="9"/>
      <c r="B313" s="293"/>
      <c r="C313" s="293"/>
      <c r="D313" s="9"/>
      <c r="E313" s="8"/>
      <c r="F313" s="9"/>
      <c r="G313" s="657"/>
      <c r="H313" s="293"/>
      <c r="I313" s="293"/>
      <c r="J313" s="9"/>
      <c r="K313" s="656"/>
      <c r="L313" s="656"/>
      <c r="M313" s="656"/>
      <c r="N313" s="657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3.5" customHeight="1">
      <c r="A314" s="9"/>
      <c r="B314" s="293"/>
      <c r="C314" s="293"/>
      <c r="D314" s="9"/>
      <c r="E314" s="8"/>
      <c r="F314" s="9"/>
      <c r="G314" s="657"/>
      <c r="H314" s="293"/>
      <c r="I314" s="293"/>
      <c r="J314" s="9"/>
      <c r="K314" s="656"/>
      <c r="L314" s="656"/>
      <c r="M314" s="656"/>
      <c r="N314" s="657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3.5" customHeight="1">
      <c r="A315" s="9"/>
      <c r="B315" s="293"/>
      <c r="C315" s="293"/>
      <c r="D315" s="9"/>
      <c r="E315" s="8"/>
      <c r="F315" s="9"/>
      <c r="G315" s="657"/>
      <c r="H315" s="293"/>
      <c r="I315" s="293"/>
      <c r="J315" s="9"/>
      <c r="K315" s="656"/>
      <c r="L315" s="656"/>
      <c r="M315" s="656"/>
      <c r="N315" s="657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3.5" customHeight="1">
      <c r="A316" s="9"/>
      <c r="B316" s="293"/>
      <c r="C316" s="293"/>
      <c r="D316" s="9"/>
      <c r="E316" s="8"/>
      <c r="F316" s="9"/>
      <c r="G316" s="657"/>
      <c r="H316" s="293"/>
      <c r="I316" s="293"/>
      <c r="J316" s="9"/>
      <c r="K316" s="656"/>
      <c r="L316" s="656"/>
      <c r="M316" s="656"/>
      <c r="N316" s="657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3.5" customHeight="1">
      <c r="A317" s="9"/>
      <c r="B317" s="293"/>
      <c r="C317" s="293"/>
      <c r="D317" s="9"/>
      <c r="E317" s="8"/>
      <c r="F317" s="9"/>
      <c r="G317" s="657"/>
      <c r="H317" s="293"/>
      <c r="I317" s="293"/>
      <c r="J317" s="9"/>
      <c r="K317" s="656"/>
      <c r="L317" s="656"/>
      <c r="M317" s="656"/>
      <c r="N317" s="657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3.5" customHeight="1">
      <c r="A318" s="9"/>
      <c r="B318" s="293"/>
      <c r="C318" s="293"/>
      <c r="D318" s="9"/>
      <c r="E318" s="8"/>
      <c r="F318" s="9"/>
      <c r="G318" s="657"/>
      <c r="H318" s="293"/>
      <c r="I318" s="293"/>
      <c r="J318" s="9"/>
      <c r="K318" s="656"/>
      <c r="L318" s="656"/>
      <c r="M318" s="656"/>
      <c r="N318" s="657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3.5" customHeight="1">
      <c r="A319" s="9"/>
      <c r="B319" s="293"/>
      <c r="C319" s="293"/>
      <c r="D319" s="9"/>
      <c r="E319" s="8"/>
      <c r="F319" s="9"/>
      <c r="G319" s="657"/>
      <c r="H319" s="293"/>
      <c r="I319" s="293"/>
      <c r="J319" s="9"/>
      <c r="K319" s="656"/>
      <c r="L319" s="656"/>
      <c r="M319" s="656"/>
      <c r="N319" s="657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3.5" customHeight="1">
      <c r="A320" s="9"/>
      <c r="B320" s="293"/>
      <c r="C320" s="293"/>
      <c r="D320" s="9"/>
      <c r="E320" s="8"/>
      <c r="F320" s="9"/>
      <c r="G320" s="657"/>
      <c r="H320" s="293"/>
      <c r="I320" s="293"/>
      <c r="J320" s="9"/>
      <c r="K320" s="656"/>
      <c r="L320" s="656"/>
      <c r="M320" s="656"/>
      <c r="N320" s="657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3.5" customHeight="1">
      <c r="A321" s="9"/>
      <c r="B321" s="293"/>
      <c r="C321" s="293"/>
      <c r="D321" s="9"/>
      <c r="E321" s="8"/>
      <c r="F321" s="9"/>
      <c r="G321" s="657"/>
      <c r="H321" s="293"/>
      <c r="I321" s="293"/>
      <c r="J321" s="9"/>
      <c r="K321" s="656"/>
      <c r="L321" s="656"/>
      <c r="M321" s="656"/>
      <c r="N321" s="657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3.5" customHeight="1">
      <c r="A322" s="9"/>
      <c r="B322" s="293"/>
      <c r="C322" s="293"/>
      <c r="D322" s="9"/>
      <c r="E322" s="8"/>
      <c r="F322" s="9"/>
      <c r="G322" s="657"/>
      <c r="H322" s="293"/>
      <c r="I322" s="293"/>
      <c r="J322" s="9"/>
      <c r="K322" s="656"/>
      <c r="L322" s="656"/>
      <c r="M322" s="656"/>
      <c r="N322" s="657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3.5" customHeight="1">
      <c r="A323" s="9"/>
      <c r="B323" s="293"/>
      <c r="C323" s="293"/>
      <c r="D323" s="9"/>
      <c r="E323" s="8"/>
      <c r="F323" s="9"/>
      <c r="G323" s="657"/>
      <c r="H323" s="293"/>
      <c r="I323" s="293"/>
      <c r="J323" s="9"/>
      <c r="K323" s="656"/>
      <c r="L323" s="656"/>
      <c r="M323" s="656"/>
      <c r="N323" s="657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3.5" customHeight="1">
      <c r="A324" s="9"/>
      <c r="B324" s="293"/>
      <c r="C324" s="293"/>
      <c r="D324" s="9"/>
      <c r="E324" s="8"/>
      <c r="F324" s="9"/>
      <c r="G324" s="657"/>
      <c r="H324" s="293"/>
      <c r="I324" s="293"/>
      <c r="J324" s="9"/>
      <c r="K324" s="656"/>
      <c r="L324" s="656"/>
      <c r="M324" s="656"/>
      <c r="N324" s="657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3.5" customHeight="1">
      <c r="A325" s="9"/>
      <c r="B325" s="293"/>
      <c r="C325" s="293"/>
      <c r="D325" s="9"/>
      <c r="E325" s="8"/>
      <c r="F325" s="9"/>
      <c r="G325" s="657"/>
      <c r="H325" s="293"/>
      <c r="I325" s="293"/>
      <c r="J325" s="9"/>
      <c r="K325" s="656"/>
      <c r="L325" s="656"/>
      <c r="M325" s="656"/>
      <c r="N325" s="657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3.5" customHeight="1">
      <c r="A326" s="9"/>
      <c r="B326" s="293"/>
      <c r="C326" s="293"/>
      <c r="D326" s="9"/>
      <c r="E326" s="8"/>
      <c r="F326" s="9"/>
      <c r="G326" s="657"/>
      <c r="H326" s="293"/>
      <c r="I326" s="293"/>
      <c r="J326" s="9"/>
      <c r="K326" s="656"/>
      <c r="L326" s="656"/>
      <c r="M326" s="656"/>
      <c r="N326" s="657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3.5" customHeight="1">
      <c r="A327" s="9"/>
      <c r="B327" s="293"/>
      <c r="C327" s="293"/>
      <c r="D327" s="9"/>
      <c r="E327" s="8"/>
      <c r="F327" s="9"/>
      <c r="G327" s="657"/>
      <c r="H327" s="293"/>
      <c r="I327" s="293"/>
      <c r="J327" s="9"/>
      <c r="K327" s="656"/>
      <c r="L327" s="656"/>
      <c r="M327" s="656"/>
      <c r="N327" s="657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3.5" customHeight="1">
      <c r="A328" s="9"/>
      <c r="B328" s="293"/>
      <c r="C328" s="293"/>
      <c r="D328" s="9"/>
      <c r="E328" s="8"/>
      <c r="F328" s="9"/>
      <c r="G328" s="657"/>
      <c r="H328" s="293"/>
      <c r="I328" s="293"/>
      <c r="J328" s="9"/>
      <c r="K328" s="656"/>
      <c r="L328" s="656"/>
      <c r="M328" s="656"/>
      <c r="N328" s="657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3.5" customHeight="1">
      <c r="A329" s="9"/>
      <c r="B329" s="293"/>
      <c r="C329" s="293"/>
      <c r="D329" s="9"/>
      <c r="E329" s="8"/>
      <c r="F329" s="9"/>
      <c r="G329" s="657"/>
      <c r="H329" s="293"/>
      <c r="I329" s="293"/>
      <c r="J329" s="9"/>
      <c r="K329" s="656"/>
      <c r="L329" s="656"/>
      <c r="M329" s="656"/>
      <c r="N329" s="657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3.5" customHeight="1">
      <c r="A330" s="9"/>
      <c r="B330" s="293"/>
      <c r="C330" s="293"/>
      <c r="D330" s="9"/>
      <c r="E330" s="8"/>
      <c r="F330" s="9"/>
      <c r="G330" s="657"/>
      <c r="H330" s="293"/>
      <c r="I330" s="293"/>
      <c r="J330" s="9"/>
      <c r="K330" s="656"/>
      <c r="L330" s="656"/>
      <c r="M330" s="656"/>
      <c r="N330" s="657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3.5" customHeight="1">
      <c r="A331" s="9"/>
      <c r="B331" s="293"/>
      <c r="C331" s="293"/>
      <c r="D331" s="9"/>
      <c r="E331" s="8"/>
      <c r="F331" s="9"/>
      <c r="G331" s="657"/>
      <c r="H331" s="293"/>
      <c r="I331" s="293"/>
      <c r="J331" s="9"/>
      <c r="K331" s="656"/>
      <c r="L331" s="656"/>
      <c r="M331" s="656"/>
      <c r="N331" s="657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3.5" customHeight="1">
      <c r="A332" s="9"/>
      <c r="B332" s="293"/>
      <c r="C332" s="293"/>
      <c r="D332" s="9"/>
      <c r="E332" s="8"/>
      <c r="F332" s="9"/>
      <c r="G332" s="657"/>
      <c r="H332" s="293"/>
      <c r="I332" s="293"/>
      <c r="J332" s="9"/>
      <c r="K332" s="656"/>
      <c r="L332" s="656"/>
      <c r="M332" s="656"/>
      <c r="N332" s="657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3.5" customHeight="1">
      <c r="A333" s="9"/>
      <c r="B333" s="293"/>
      <c r="C333" s="293"/>
      <c r="D333" s="9"/>
      <c r="E333" s="8"/>
      <c r="F333" s="9"/>
      <c r="G333" s="657"/>
      <c r="H333" s="293"/>
      <c r="I333" s="293"/>
      <c r="J333" s="9"/>
      <c r="K333" s="656"/>
      <c r="L333" s="656"/>
      <c r="M333" s="656"/>
      <c r="N333" s="657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3.5" customHeight="1">
      <c r="A334" s="9"/>
      <c r="B334" s="293"/>
      <c r="C334" s="293"/>
      <c r="D334" s="9"/>
      <c r="E334" s="8"/>
      <c r="F334" s="9"/>
      <c r="G334" s="657"/>
      <c r="H334" s="293"/>
      <c r="I334" s="293"/>
      <c r="J334" s="9"/>
      <c r="K334" s="656"/>
      <c r="L334" s="656"/>
      <c r="M334" s="656"/>
      <c r="N334" s="657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3.5" customHeight="1">
      <c r="A335" s="9"/>
      <c r="B335" s="293"/>
      <c r="C335" s="293"/>
      <c r="D335" s="9"/>
      <c r="E335" s="8"/>
      <c r="F335" s="9"/>
      <c r="G335" s="657"/>
      <c r="H335" s="293"/>
      <c r="I335" s="293"/>
      <c r="J335" s="9"/>
      <c r="K335" s="656"/>
      <c r="L335" s="656"/>
      <c r="M335" s="656"/>
      <c r="N335" s="657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3.5" customHeight="1">
      <c r="A336" s="9"/>
      <c r="B336" s="293"/>
      <c r="C336" s="293"/>
      <c r="D336" s="9"/>
      <c r="E336" s="8"/>
      <c r="F336" s="9"/>
      <c r="G336" s="657"/>
      <c r="H336" s="293"/>
      <c r="I336" s="293"/>
      <c r="J336" s="9"/>
      <c r="K336" s="656"/>
      <c r="L336" s="656"/>
      <c r="M336" s="656"/>
      <c r="N336" s="657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3.5" customHeight="1">
      <c r="A337" s="9"/>
      <c r="B337" s="293"/>
      <c r="C337" s="293"/>
      <c r="D337" s="9"/>
      <c r="E337" s="8"/>
      <c r="F337" s="9"/>
      <c r="G337" s="657"/>
      <c r="H337" s="293"/>
      <c r="I337" s="293"/>
      <c r="J337" s="9"/>
      <c r="K337" s="656"/>
      <c r="L337" s="656"/>
      <c r="M337" s="656"/>
      <c r="N337" s="657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3.5" customHeight="1">
      <c r="A338" s="9"/>
      <c r="B338" s="293"/>
      <c r="C338" s="293"/>
      <c r="D338" s="9"/>
      <c r="E338" s="8"/>
      <c r="F338" s="9"/>
      <c r="G338" s="657"/>
      <c r="H338" s="293"/>
      <c r="I338" s="293"/>
      <c r="J338" s="9"/>
      <c r="K338" s="656"/>
      <c r="L338" s="656"/>
      <c r="M338" s="656"/>
      <c r="N338" s="657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3.5" customHeight="1">
      <c r="A339" s="9"/>
      <c r="B339" s="293"/>
      <c r="C339" s="293"/>
      <c r="D339" s="9"/>
      <c r="E339" s="8"/>
      <c r="F339" s="9"/>
      <c r="G339" s="657"/>
      <c r="H339" s="293"/>
      <c r="I339" s="293"/>
      <c r="J339" s="9"/>
      <c r="K339" s="656"/>
      <c r="L339" s="656"/>
      <c r="M339" s="656"/>
      <c r="N339" s="657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3.5" customHeight="1">
      <c r="A340" s="9"/>
      <c r="B340" s="293"/>
      <c r="C340" s="293"/>
      <c r="D340" s="9"/>
      <c r="E340" s="8"/>
      <c r="F340" s="9"/>
      <c r="G340" s="657"/>
      <c r="H340" s="293"/>
      <c r="I340" s="293"/>
      <c r="J340" s="9"/>
      <c r="K340" s="656"/>
      <c r="L340" s="656"/>
      <c r="M340" s="656"/>
      <c r="N340" s="657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3.5" customHeight="1">
      <c r="A341" s="9"/>
      <c r="B341" s="293"/>
      <c r="C341" s="293"/>
      <c r="D341" s="9"/>
      <c r="E341" s="8"/>
      <c r="F341" s="9"/>
      <c r="G341" s="657"/>
      <c r="H341" s="293"/>
      <c r="I341" s="293"/>
      <c r="J341" s="9"/>
      <c r="K341" s="656"/>
      <c r="L341" s="656"/>
      <c r="M341" s="656"/>
      <c r="N341" s="657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3.5" customHeight="1">
      <c r="A342" s="9"/>
      <c r="B342" s="293"/>
      <c r="C342" s="293"/>
      <c r="D342" s="9"/>
      <c r="E342" s="8"/>
      <c r="F342" s="9"/>
      <c r="G342" s="657"/>
      <c r="H342" s="293"/>
      <c r="I342" s="293"/>
      <c r="J342" s="9"/>
      <c r="K342" s="656"/>
      <c r="L342" s="656"/>
      <c r="M342" s="656"/>
      <c r="N342" s="657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3.5" customHeight="1">
      <c r="A343" s="9"/>
      <c r="B343" s="293"/>
      <c r="C343" s="293"/>
      <c r="D343" s="9"/>
      <c r="E343" s="8"/>
      <c r="F343" s="9"/>
      <c r="G343" s="657"/>
      <c r="H343" s="293"/>
      <c r="I343" s="293"/>
      <c r="J343" s="9"/>
      <c r="K343" s="656"/>
      <c r="L343" s="656"/>
      <c r="M343" s="656"/>
      <c r="N343" s="657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3.5" customHeight="1">
      <c r="A344" s="9"/>
      <c r="B344" s="293"/>
      <c r="C344" s="293"/>
      <c r="D344" s="9"/>
      <c r="E344" s="8"/>
      <c r="F344" s="9"/>
      <c r="G344" s="657"/>
      <c r="H344" s="293"/>
      <c r="I344" s="293"/>
      <c r="J344" s="9"/>
      <c r="K344" s="656"/>
      <c r="L344" s="656"/>
      <c r="M344" s="656"/>
      <c r="N344" s="657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3.5" customHeight="1">
      <c r="A345" s="9"/>
      <c r="B345" s="293"/>
      <c r="C345" s="293"/>
      <c r="D345" s="9"/>
      <c r="E345" s="8"/>
      <c r="F345" s="9"/>
      <c r="G345" s="657"/>
      <c r="H345" s="293"/>
      <c r="I345" s="293"/>
      <c r="J345" s="9"/>
      <c r="K345" s="656"/>
      <c r="L345" s="656"/>
      <c r="M345" s="656"/>
      <c r="N345" s="657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3.5" customHeight="1">
      <c r="A346" s="9"/>
      <c r="B346" s="293"/>
      <c r="C346" s="293"/>
      <c r="D346" s="9"/>
      <c r="E346" s="8"/>
      <c r="F346" s="9"/>
      <c r="G346" s="657"/>
      <c r="H346" s="293"/>
      <c r="I346" s="293"/>
      <c r="J346" s="9"/>
      <c r="K346" s="656"/>
      <c r="L346" s="656"/>
      <c r="M346" s="656"/>
      <c r="N346" s="657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3.5" customHeight="1">
      <c r="A347" s="9"/>
      <c r="B347" s="293"/>
      <c r="C347" s="293"/>
      <c r="D347" s="9"/>
      <c r="E347" s="8"/>
      <c r="F347" s="9"/>
      <c r="G347" s="657"/>
      <c r="H347" s="293"/>
      <c r="I347" s="293"/>
      <c r="J347" s="9"/>
      <c r="K347" s="656"/>
      <c r="L347" s="656"/>
      <c r="M347" s="656"/>
      <c r="N347" s="657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3.5" customHeight="1">
      <c r="A348" s="9"/>
      <c r="B348" s="293"/>
      <c r="C348" s="293"/>
      <c r="D348" s="9"/>
      <c r="E348" s="8"/>
      <c r="F348" s="9"/>
      <c r="G348" s="657"/>
      <c r="H348" s="293"/>
      <c r="I348" s="293"/>
      <c r="J348" s="9"/>
      <c r="K348" s="656"/>
      <c r="L348" s="656"/>
      <c r="M348" s="656"/>
      <c r="N348" s="657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3.5" customHeight="1">
      <c r="A349" s="9"/>
      <c r="B349" s="293"/>
      <c r="C349" s="293"/>
      <c r="D349" s="9"/>
      <c r="E349" s="8"/>
      <c r="F349" s="9"/>
      <c r="G349" s="657"/>
      <c r="H349" s="293"/>
      <c r="I349" s="293"/>
      <c r="J349" s="9"/>
      <c r="K349" s="656"/>
      <c r="L349" s="656"/>
      <c r="M349" s="656"/>
      <c r="N349" s="657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3.5" customHeight="1">
      <c r="A350" s="9"/>
      <c r="B350" s="293"/>
      <c r="C350" s="293"/>
      <c r="D350" s="9"/>
      <c r="E350" s="8"/>
      <c r="F350" s="9"/>
      <c r="G350" s="657"/>
      <c r="H350" s="293"/>
      <c r="I350" s="293"/>
      <c r="J350" s="9"/>
      <c r="K350" s="656"/>
      <c r="L350" s="656"/>
      <c r="M350" s="656"/>
      <c r="N350" s="657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3.5" customHeight="1">
      <c r="A351" s="9"/>
      <c r="B351" s="293"/>
      <c r="C351" s="293"/>
      <c r="D351" s="9"/>
      <c r="E351" s="8"/>
      <c r="F351" s="9"/>
      <c r="G351" s="657"/>
      <c r="H351" s="293"/>
      <c r="I351" s="293"/>
      <c r="J351" s="9"/>
      <c r="K351" s="656"/>
      <c r="L351" s="656"/>
      <c r="M351" s="656"/>
      <c r="N351" s="657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3.5" customHeight="1">
      <c r="A352" s="9"/>
      <c r="B352" s="293"/>
      <c r="C352" s="293"/>
      <c r="D352" s="9"/>
      <c r="E352" s="8"/>
      <c r="F352" s="9"/>
      <c r="G352" s="657"/>
      <c r="H352" s="293"/>
      <c r="I352" s="293"/>
      <c r="J352" s="9"/>
      <c r="K352" s="656"/>
      <c r="L352" s="656"/>
      <c r="M352" s="656"/>
      <c r="N352" s="657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3.5" customHeight="1">
      <c r="A353" s="9"/>
      <c r="B353" s="293"/>
      <c r="C353" s="293"/>
      <c r="D353" s="9"/>
      <c r="E353" s="8"/>
      <c r="F353" s="9"/>
      <c r="G353" s="657"/>
      <c r="H353" s="293"/>
      <c r="I353" s="293"/>
      <c r="J353" s="9"/>
      <c r="K353" s="656"/>
      <c r="L353" s="656"/>
      <c r="M353" s="656"/>
      <c r="N353" s="657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3.5" customHeight="1">
      <c r="A354" s="9"/>
      <c r="B354" s="293"/>
      <c r="C354" s="293"/>
      <c r="D354" s="9"/>
      <c r="E354" s="8"/>
      <c r="F354" s="9"/>
      <c r="G354" s="657"/>
      <c r="H354" s="293"/>
      <c r="I354" s="293"/>
      <c r="J354" s="9"/>
      <c r="K354" s="656"/>
      <c r="L354" s="656"/>
      <c r="M354" s="656"/>
      <c r="N354" s="657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3.5" customHeight="1">
      <c r="A355" s="9"/>
      <c r="B355" s="293"/>
      <c r="C355" s="293"/>
      <c r="D355" s="9"/>
      <c r="E355" s="8"/>
      <c r="F355" s="9"/>
      <c r="G355" s="657"/>
      <c r="H355" s="293"/>
      <c r="I355" s="293"/>
      <c r="J355" s="9"/>
      <c r="K355" s="656"/>
      <c r="L355" s="656"/>
      <c r="M355" s="656"/>
      <c r="N355" s="657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3.5" customHeight="1">
      <c r="A356" s="9"/>
      <c r="B356" s="293"/>
      <c r="C356" s="293"/>
      <c r="D356" s="9"/>
      <c r="E356" s="8"/>
      <c r="F356" s="9"/>
      <c r="G356" s="657"/>
      <c r="H356" s="293"/>
      <c r="I356" s="293"/>
      <c r="J356" s="9"/>
      <c r="K356" s="656"/>
      <c r="L356" s="656"/>
      <c r="M356" s="656"/>
      <c r="N356" s="657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3.5" customHeight="1">
      <c r="A357" s="9"/>
      <c r="B357" s="293"/>
      <c r="C357" s="293"/>
      <c r="D357" s="9"/>
      <c r="E357" s="8"/>
      <c r="F357" s="9"/>
      <c r="G357" s="657"/>
      <c r="H357" s="293"/>
      <c r="I357" s="293"/>
      <c r="J357" s="9"/>
      <c r="K357" s="656"/>
      <c r="L357" s="656"/>
      <c r="M357" s="656"/>
      <c r="N357" s="657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3.5" customHeight="1">
      <c r="A358" s="9"/>
      <c r="B358" s="293"/>
      <c r="C358" s="293"/>
      <c r="D358" s="9"/>
      <c r="E358" s="8"/>
      <c r="F358" s="9"/>
      <c r="G358" s="657"/>
      <c r="H358" s="293"/>
      <c r="I358" s="293"/>
      <c r="J358" s="9"/>
      <c r="K358" s="656"/>
      <c r="L358" s="656"/>
      <c r="M358" s="656"/>
      <c r="N358" s="657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3.5" customHeight="1">
      <c r="A359" s="9"/>
      <c r="B359" s="293"/>
      <c r="C359" s="293"/>
      <c r="D359" s="9"/>
      <c r="E359" s="8"/>
      <c r="F359" s="9"/>
      <c r="G359" s="657"/>
      <c r="H359" s="293"/>
      <c r="I359" s="293"/>
      <c r="J359" s="9"/>
      <c r="K359" s="656"/>
      <c r="L359" s="656"/>
      <c r="M359" s="656"/>
      <c r="N359" s="657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3.5" customHeight="1">
      <c r="A360" s="9"/>
      <c r="B360" s="293"/>
      <c r="C360" s="293"/>
      <c r="D360" s="9"/>
      <c r="E360" s="8"/>
      <c r="F360" s="9"/>
      <c r="G360" s="657"/>
      <c r="H360" s="293"/>
      <c r="I360" s="293"/>
      <c r="J360" s="9"/>
      <c r="K360" s="656"/>
      <c r="L360" s="656"/>
      <c r="M360" s="656"/>
      <c r="N360" s="657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3.5" customHeight="1">
      <c r="A361" s="9"/>
      <c r="B361" s="293"/>
      <c r="C361" s="293"/>
      <c r="D361" s="9"/>
      <c r="E361" s="8"/>
      <c r="F361" s="9"/>
      <c r="G361" s="657"/>
      <c r="H361" s="293"/>
      <c r="I361" s="293"/>
      <c r="J361" s="9"/>
      <c r="K361" s="656"/>
      <c r="L361" s="656"/>
      <c r="M361" s="656"/>
      <c r="N361" s="657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3.5" customHeight="1">
      <c r="A362" s="9"/>
      <c r="B362" s="293"/>
      <c r="C362" s="293"/>
      <c r="D362" s="9"/>
      <c r="E362" s="8"/>
      <c r="F362" s="9"/>
      <c r="G362" s="657"/>
      <c r="H362" s="293"/>
      <c r="I362" s="293"/>
      <c r="J362" s="9"/>
      <c r="K362" s="656"/>
      <c r="L362" s="656"/>
      <c r="M362" s="656"/>
      <c r="N362" s="657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3.5" customHeight="1">
      <c r="A363" s="9"/>
      <c r="B363" s="293"/>
      <c r="C363" s="293"/>
      <c r="D363" s="9"/>
      <c r="E363" s="8"/>
      <c r="F363" s="9"/>
      <c r="G363" s="657"/>
      <c r="H363" s="293"/>
      <c r="I363" s="293"/>
      <c r="J363" s="9"/>
      <c r="K363" s="656"/>
      <c r="L363" s="656"/>
      <c r="M363" s="656"/>
      <c r="N363" s="657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3.5" customHeight="1">
      <c r="A364" s="9"/>
      <c r="B364" s="293"/>
      <c r="C364" s="293"/>
      <c r="D364" s="9"/>
      <c r="E364" s="8"/>
      <c r="F364" s="9"/>
      <c r="G364" s="657"/>
      <c r="H364" s="293"/>
      <c r="I364" s="293"/>
      <c r="J364" s="9"/>
      <c r="K364" s="656"/>
      <c r="L364" s="656"/>
      <c r="M364" s="656"/>
      <c r="N364" s="657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3.5" customHeight="1">
      <c r="A365" s="9"/>
      <c r="B365" s="293"/>
      <c r="C365" s="293"/>
      <c r="D365" s="9"/>
      <c r="E365" s="8"/>
      <c r="F365" s="9"/>
      <c r="G365" s="657"/>
      <c r="H365" s="293"/>
      <c r="I365" s="293"/>
      <c r="J365" s="9"/>
      <c r="K365" s="656"/>
      <c r="L365" s="656"/>
      <c r="M365" s="656"/>
      <c r="N365" s="657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3.5" customHeight="1">
      <c r="A366" s="9"/>
      <c r="B366" s="293"/>
      <c r="C366" s="293"/>
      <c r="D366" s="9"/>
      <c r="E366" s="8"/>
      <c r="F366" s="9"/>
      <c r="G366" s="657"/>
      <c r="H366" s="293"/>
      <c r="I366" s="293"/>
      <c r="J366" s="9"/>
      <c r="K366" s="656"/>
      <c r="L366" s="656"/>
      <c r="M366" s="656"/>
      <c r="N366" s="657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3.5" customHeight="1">
      <c r="A367" s="9"/>
      <c r="B367" s="293"/>
      <c r="C367" s="293"/>
      <c r="D367" s="9"/>
      <c r="E367" s="8"/>
      <c r="F367" s="9"/>
      <c r="G367" s="657"/>
      <c r="H367" s="293"/>
      <c r="I367" s="293"/>
      <c r="J367" s="9"/>
      <c r="K367" s="656"/>
      <c r="L367" s="656"/>
      <c r="M367" s="656"/>
      <c r="N367" s="657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3.5" customHeight="1">
      <c r="A368" s="9"/>
      <c r="B368" s="293"/>
      <c r="C368" s="293"/>
      <c r="D368" s="9"/>
      <c r="E368" s="8"/>
      <c r="F368" s="9"/>
      <c r="G368" s="657"/>
      <c r="H368" s="293"/>
      <c r="I368" s="293"/>
      <c r="J368" s="9"/>
      <c r="K368" s="656"/>
      <c r="L368" s="656"/>
      <c r="M368" s="656"/>
      <c r="N368" s="657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3.5" customHeight="1">
      <c r="A369" s="9"/>
      <c r="B369" s="293"/>
      <c r="C369" s="293"/>
      <c r="D369" s="9"/>
      <c r="E369" s="8"/>
      <c r="F369" s="9"/>
      <c r="G369" s="657"/>
      <c r="H369" s="293"/>
      <c r="I369" s="293"/>
      <c r="J369" s="9"/>
      <c r="K369" s="656"/>
      <c r="L369" s="656"/>
      <c r="M369" s="656"/>
      <c r="N369" s="657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3.5" customHeight="1">
      <c r="A370" s="9"/>
      <c r="B370" s="293"/>
      <c r="C370" s="293"/>
      <c r="D370" s="9"/>
      <c r="E370" s="8"/>
      <c r="F370" s="9"/>
      <c r="G370" s="657"/>
      <c r="H370" s="293"/>
      <c r="I370" s="293"/>
      <c r="J370" s="9"/>
      <c r="K370" s="656"/>
      <c r="L370" s="656"/>
      <c r="M370" s="656"/>
      <c r="N370" s="657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3.5" customHeight="1">
      <c r="A371" s="9"/>
      <c r="B371" s="293"/>
      <c r="C371" s="293"/>
      <c r="D371" s="9"/>
      <c r="E371" s="8"/>
      <c r="F371" s="9"/>
      <c r="G371" s="657"/>
      <c r="H371" s="293"/>
      <c r="I371" s="293"/>
      <c r="J371" s="9"/>
      <c r="K371" s="656"/>
      <c r="L371" s="656"/>
      <c r="M371" s="656"/>
      <c r="N371" s="657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3.5" customHeight="1">
      <c r="A372" s="9"/>
      <c r="B372" s="293"/>
      <c r="C372" s="293"/>
      <c r="D372" s="9"/>
      <c r="E372" s="8"/>
      <c r="F372" s="9"/>
      <c r="G372" s="657"/>
      <c r="H372" s="293"/>
      <c r="I372" s="293"/>
      <c r="J372" s="9"/>
      <c r="K372" s="656"/>
      <c r="L372" s="656"/>
      <c r="M372" s="656"/>
      <c r="N372" s="657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3.5" customHeight="1">
      <c r="A373" s="9"/>
      <c r="B373" s="293"/>
      <c r="C373" s="293"/>
      <c r="D373" s="9"/>
      <c r="E373" s="8"/>
      <c r="F373" s="9"/>
      <c r="G373" s="657"/>
      <c r="H373" s="293"/>
      <c r="I373" s="293"/>
      <c r="J373" s="9"/>
      <c r="K373" s="656"/>
      <c r="L373" s="656"/>
      <c r="M373" s="656"/>
      <c r="N373" s="657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3.5" customHeight="1">
      <c r="A374" s="9"/>
      <c r="B374" s="293"/>
      <c r="C374" s="293"/>
      <c r="D374" s="9"/>
      <c r="E374" s="8"/>
      <c r="F374" s="9"/>
      <c r="G374" s="657"/>
      <c r="H374" s="293"/>
      <c r="I374" s="293"/>
      <c r="J374" s="9"/>
      <c r="K374" s="656"/>
      <c r="L374" s="656"/>
      <c r="M374" s="656"/>
      <c r="N374" s="657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3.5" customHeight="1">
      <c r="A375" s="9"/>
      <c r="B375" s="293"/>
      <c r="C375" s="293"/>
      <c r="D375" s="9"/>
      <c r="E375" s="8"/>
      <c r="F375" s="9"/>
      <c r="G375" s="657"/>
      <c r="H375" s="293"/>
      <c r="I375" s="293"/>
      <c r="J375" s="9"/>
      <c r="K375" s="656"/>
      <c r="L375" s="656"/>
      <c r="M375" s="656"/>
      <c r="N375" s="657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3.5" customHeight="1">
      <c r="A376" s="9"/>
      <c r="B376" s="293"/>
      <c r="C376" s="293"/>
      <c r="D376" s="9"/>
      <c r="E376" s="8"/>
      <c r="F376" s="9"/>
      <c r="G376" s="657"/>
      <c r="H376" s="293"/>
      <c r="I376" s="293"/>
      <c r="J376" s="9"/>
      <c r="K376" s="656"/>
      <c r="L376" s="656"/>
      <c r="M376" s="656"/>
      <c r="N376" s="657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3.5" customHeight="1">
      <c r="A377" s="9"/>
      <c r="B377" s="293"/>
      <c r="C377" s="293"/>
      <c r="D377" s="9"/>
      <c r="E377" s="8"/>
      <c r="F377" s="9"/>
      <c r="G377" s="657"/>
      <c r="H377" s="293"/>
      <c r="I377" s="293"/>
      <c r="J377" s="9"/>
      <c r="K377" s="656"/>
      <c r="L377" s="656"/>
      <c r="M377" s="656"/>
      <c r="N377" s="657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3.5" customHeight="1">
      <c r="A378" s="9"/>
      <c r="B378" s="293"/>
      <c r="C378" s="293"/>
      <c r="D378" s="9"/>
      <c r="E378" s="8"/>
      <c r="F378" s="9"/>
      <c r="G378" s="657"/>
      <c r="H378" s="293"/>
      <c r="I378" s="293"/>
      <c r="J378" s="9"/>
      <c r="K378" s="656"/>
      <c r="L378" s="656"/>
      <c r="M378" s="656"/>
      <c r="N378" s="657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3.5" customHeight="1">
      <c r="A379" s="9"/>
      <c r="B379" s="293"/>
      <c r="C379" s="293"/>
      <c r="D379" s="9"/>
      <c r="E379" s="8"/>
      <c r="F379" s="9"/>
      <c r="G379" s="657"/>
      <c r="H379" s="293"/>
      <c r="I379" s="293"/>
      <c r="J379" s="9"/>
      <c r="K379" s="656"/>
      <c r="L379" s="656"/>
      <c r="M379" s="656"/>
      <c r="N379" s="657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3.5" customHeight="1">
      <c r="A380" s="9"/>
      <c r="B380" s="293"/>
      <c r="C380" s="293"/>
      <c r="D380" s="9"/>
      <c r="E380" s="8"/>
      <c r="F380" s="9"/>
      <c r="G380" s="657"/>
      <c r="H380" s="293"/>
      <c r="I380" s="293"/>
      <c r="J380" s="9"/>
      <c r="K380" s="656"/>
      <c r="L380" s="656"/>
      <c r="M380" s="656"/>
      <c r="N380" s="657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3.5" customHeight="1">
      <c r="A381" s="9"/>
      <c r="B381" s="293"/>
      <c r="C381" s="293"/>
      <c r="D381" s="9"/>
      <c r="E381" s="8"/>
      <c r="F381" s="9"/>
      <c r="G381" s="657"/>
      <c r="H381" s="293"/>
      <c r="I381" s="293"/>
      <c r="J381" s="9"/>
      <c r="K381" s="656"/>
      <c r="L381" s="656"/>
      <c r="M381" s="656"/>
      <c r="N381" s="657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3.5" customHeight="1">
      <c r="A382" s="9"/>
      <c r="B382" s="293"/>
      <c r="C382" s="293"/>
      <c r="D382" s="9"/>
      <c r="E382" s="8"/>
      <c r="F382" s="9"/>
      <c r="G382" s="657"/>
      <c r="H382" s="293"/>
      <c r="I382" s="293"/>
      <c r="J382" s="9"/>
      <c r="K382" s="656"/>
      <c r="L382" s="656"/>
      <c r="M382" s="656"/>
      <c r="N382" s="657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3.5" customHeight="1">
      <c r="A383" s="9"/>
      <c r="B383" s="293"/>
      <c r="C383" s="293"/>
      <c r="D383" s="9"/>
      <c r="E383" s="8"/>
      <c r="F383" s="9"/>
      <c r="G383" s="657"/>
      <c r="H383" s="293"/>
      <c r="I383" s="293"/>
      <c r="J383" s="9"/>
      <c r="K383" s="656"/>
      <c r="L383" s="656"/>
      <c r="M383" s="656"/>
      <c r="N383" s="657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3.5" customHeight="1">
      <c r="A384" s="9"/>
      <c r="B384" s="293"/>
      <c r="C384" s="293"/>
      <c r="D384" s="9"/>
      <c r="E384" s="8"/>
      <c r="F384" s="9"/>
      <c r="G384" s="657"/>
      <c r="H384" s="293"/>
      <c r="I384" s="293"/>
      <c r="J384" s="9"/>
      <c r="K384" s="656"/>
      <c r="L384" s="656"/>
      <c r="M384" s="656"/>
      <c r="N384" s="657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3.5" customHeight="1">
      <c r="A385" s="9"/>
      <c r="B385" s="293"/>
      <c r="C385" s="293"/>
      <c r="D385" s="9"/>
      <c r="E385" s="8"/>
      <c r="F385" s="9"/>
      <c r="G385" s="657"/>
      <c r="H385" s="293"/>
      <c r="I385" s="293"/>
      <c r="J385" s="9"/>
      <c r="K385" s="656"/>
      <c r="L385" s="656"/>
      <c r="M385" s="656"/>
      <c r="N385" s="657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3.5" customHeight="1">
      <c r="A386" s="9"/>
      <c r="B386" s="293"/>
      <c r="C386" s="293"/>
      <c r="D386" s="9"/>
      <c r="E386" s="8"/>
      <c r="F386" s="9"/>
      <c r="G386" s="657"/>
      <c r="H386" s="293"/>
      <c r="I386" s="293"/>
      <c r="J386" s="9"/>
      <c r="K386" s="656"/>
      <c r="L386" s="656"/>
      <c r="M386" s="656"/>
      <c r="N386" s="657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3.5" customHeight="1">
      <c r="A387" s="9"/>
      <c r="B387" s="293"/>
      <c r="C387" s="293"/>
      <c r="D387" s="9"/>
      <c r="E387" s="8"/>
      <c r="F387" s="9"/>
      <c r="G387" s="657"/>
      <c r="H387" s="293"/>
      <c r="I387" s="293"/>
      <c r="J387" s="9"/>
      <c r="K387" s="656"/>
      <c r="L387" s="656"/>
      <c r="M387" s="656"/>
      <c r="N387" s="657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3.5" customHeight="1">
      <c r="A388" s="9"/>
      <c r="B388" s="293"/>
      <c r="C388" s="293"/>
      <c r="D388" s="9"/>
      <c r="E388" s="8"/>
      <c r="F388" s="9"/>
      <c r="G388" s="657"/>
      <c r="H388" s="293"/>
      <c r="I388" s="293"/>
      <c r="J388" s="9"/>
      <c r="K388" s="656"/>
      <c r="L388" s="656"/>
      <c r="M388" s="656"/>
      <c r="N388" s="657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3.5" customHeight="1">
      <c r="A389" s="9"/>
      <c r="B389" s="293"/>
      <c r="C389" s="293"/>
      <c r="D389" s="9"/>
      <c r="E389" s="8"/>
      <c r="F389" s="9"/>
      <c r="G389" s="657"/>
      <c r="H389" s="293"/>
      <c r="I389" s="293"/>
      <c r="J389" s="9"/>
      <c r="K389" s="656"/>
      <c r="L389" s="656"/>
      <c r="M389" s="656"/>
      <c r="N389" s="657"/>
      <c r="O389" s="9">
        <f>SUM(O390:O394)</f>
        <v>0</v>
      </c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3.5" customHeight="1">
      <c r="A390" s="9"/>
      <c r="B390" s="293"/>
      <c r="C390" s="293"/>
      <c r="D390" s="9"/>
      <c r="E390" s="8"/>
      <c r="F390" s="9"/>
      <c r="G390" s="657"/>
      <c r="H390" s="293"/>
      <c r="I390" s="293"/>
      <c r="J390" s="9"/>
      <c r="K390" s="656"/>
      <c r="L390" s="656"/>
      <c r="M390" s="656"/>
      <c r="N390" s="657"/>
      <c r="O390" s="9">
        <f t="shared" ref="O390:O391" si="34">ROUNDUP((L390*M390),-1)</f>
        <v>0</v>
      </c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3.5" customHeight="1">
      <c r="A391" s="9"/>
      <c r="B391" s="293"/>
      <c r="C391" s="293"/>
      <c r="D391" s="9"/>
      <c r="E391" s="8"/>
      <c r="F391" s="9"/>
      <c r="G391" s="657"/>
      <c r="H391" s="293"/>
      <c r="I391" s="293"/>
      <c r="J391" s="9"/>
      <c r="K391" s="656"/>
      <c r="L391" s="656"/>
      <c r="M391" s="656"/>
      <c r="N391" s="657"/>
      <c r="O391" s="9">
        <f t="shared" si="34"/>
        <v>0</v>
      </c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3.5" customHeight="1">
      <c r="A392" s="9"/>
      <c r="B392" s="293"/>
      <c r="C392" s="293"/>
      <c r="D392" s="9"/>
      <c r="E392" s="8"/>
      <c r="F392" s="9"/>
      <c r="G392" s="657"/>
      <c r="H392" s="293"/>
      <c r="I392" s="293"/>
      <c r="J392" s="9"/>
      <c r="K392" s="656"/>
      <c r="L392" s="656"/>
      <c r="M392" s="656"/>
      <c r="N392" s="657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3.5" customHeight="1">
      <c r="A393" s="9"/>
      <c r="B393" s="293"/>
      <c r="C393" s="293"/>
      <c r="D393" s="9"/>
      <c r="E393" s="8"/>
      <c r="F393" s="9"/>
      <c r="G393" s="657"/>
      <c r="H393" s="293"/>
      <c r="I393" s="293"/>
      <c r="J393" s="9"/>
      <c r="K393" s="656"/>
      <c r="L393" s="656"/>
      <c r="M393" s="656"/>
      <c r="N393" s="657"/>
      <c r="O393" s="9">
        <f t="shared" ref="O393:O394" si="35">ROUNDUP((L393*M393),-1)</f>
        <v>0</v>
      </c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3.5" customHeight="1">
      <c r="A394" s="9"/>
      <c r="B394" s="293"/>
      <c r="C394" s="293"/>
      <c r="D394" s="9"/>
      <c r="E394" s="8"/>
      <c r="F394" s="9"/>
      <c r="G394" s="657"/>
      <c r="H394" s="293"/>
      <c r="I394" s="293"/>
      <c r="J394" s="9"/>
      <c r="K394" s="656"/>
      <c r="L394" s="656"/>
      <c r="M394" s="656"/>
      <c r="N394" s="657"/>
      <c r="O394" s="9">
        <f t="shared" si="35"/>
        <v>0</v>
      </c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3.5" customHeight="1">
      <c r="A395" s="9"/>
      <c r="B395" s="293"/>
      <c r="C395" s="293"/>
      <c r="D395" s="9"/>
      <c r="E395" s="8"/>
      <c r="F395" s="9"/>
      <c r="G395" s="657"/>
      <c r="H395" s="293"/>
      <c r="I395" s="293"/>
      <c r="J395" s="9"/>
      <c r="K395" s="656"/>
      <c r="L395" s="656"/>
      <c r="M395" s="656"/>
      <c r="N395" s="657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3.5" customHeight="1">
      <c r="A396" s="9"/>
      <c r="B396" s="293"/>
      <c r="C396" s="293"/>
      <c r="D396" s="9"/>
      <c r="E396" s="8"/>
      <c r="F396" s="9"/>
      <c r="G396" s="657"/>
      <c r="H396" s="293"/>
      <c r="I396" s="293"/>
      <c r="J396" s="9"/>
      <c r="K396" s="656"/>
      <c r="L396" s="656"/>
      <c r="M396" s="656"/>
      <c r="N396" s="657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3.5" customHeight="1">
      <c r="A397" s="9"/>
      <c r="B397" s="293"/>
      <c r="C397" s="293"/>
      <c r="D397" s="9"/>
      <c r="E397" s="8"/>
      <c r="F397" s="9"/>
      <c r="G397" s="657"/>
      <c r="H397" s="293"/>
      <c r="I397" s="293"/>
      <c r="J397" s="9"/>
      <c r="K397" s="656"/>
      <c r="L397" s="656"/>
      <c r="M397" s="656"/>
      <c r="N397" s="657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3.5" customHeight="1">
      <c r="A398" s="9"/>
      <c r="B398" s="293"/>
      <c r="C398" s="293"/>
      <c r="D398" s="9"/>
      <c r="E398" s="8"/>
      <c r="F398" s="9"/>
      <c r="G398" s="657"/>
      <c r="H398" s="293"/>
      <c r="I398" s="293"/>
      <c r="J398" s="9"/>
      <c r="K398" s="656"/>
      <c r="L398" s="656"/>
      <c r="M398" s="656"/>
      <c r="N398" s="657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3.5" customHeight="1">
      <c r="A399" s="9"/>
      <c r="B399" s="293"/>
      <c r="C399" s="293"/>
      <c r="D399" s="9"/>
      <c r="E399" s="8"/>
      <c r="F399" s="9"/>
      <c r="G399" s="657"/>
      <c r="H399" s="293"/>
      <c r="I399" s="293"/>
      <c r="J399" s="9"/>
      <c r="K399" s="656"/>
      <c r="L399" s="656"/>
      <c r="M399" s="656"/>
      <c r="N399" s="657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3.5" customHeight="1">
      <c r="A400" s="9"/>
      <c r="B400" s="293"/>
      <c r="C400" s="293"/>
      <c r="D400" s="9"/>
      <c r="E400" s="8"/>
      <c r="F400" s="9"/>
      <c r="G400" s="657"/>
      <c r="H400" s="293"/>
      <c r="I400" s="293"/>
      <c r="J400" s="9"/>
      <c r="K400" s="656"/>
      <c r="L400" s="656"/>
      <c r="M400" s="656"/>
      <c r="N400" s="657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3.5" customHeight="1">
      <c r="A401" s="9"/>
      <c r="B401" s="293"/>
      <c r="C401" s="293"/>
      <c r="D401" s="9"/>
      <c r="E401" s="8"/>
      <c r="F401" s="9"/>
      <c r="G401" s="657"/>
      <c r="H401" s="293"/>
      <c r="I401" s="293"/>
      <c r="J401" s="9"/>
      <c r="K401" s="656"/>
      <c r="L401" s="656"/>
      <c r="M401" s="656"/>
      <c r="N401" s="657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3.5" customHeight="1">
      <c r="A402" s="9"/>
      <c r="B402" s="293"/>
      <c r="C402" s="293"/>
      <c r="D402" s="9"/>
      <c r="E402" s="8"/>
      <c r="F402" s="9"/>
      <c r="G402" s="657"/>
      <c r="H402" s="293"/>
      <c r="I402" s="293"/>
      <c r="J402" s="9"/>
      <c r="K402" s="656"/>
      <c r="L402" s="656"/>
      <c r="M402" s="656"/>
      <c r="N402" s="657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3.5" customHeight="1">
      <c r="A403" s="9"/>
      <c r="B403" s="293"/>
      <c r="C403" s="293"/>
      <c r="D403" s="9"/>
      <c r="E403" s="8"/>
      <c r="F403" s="9"/>
      <c r="G403" s="657"/>
      <c r="H403" s="293"/>
      <c r="I403" s="293"/>
      <c r="J403" s="9"/>
      <c r="K403" s="656"/>
      <c r="L403" s="656"/>
      <c r="M403" s="656"/>
      <c r="N403" s="657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3.5" customHeight="1">
      <c r="A404" s="9"/>
      <c r="B404" s="293"/>
      <c r="C404" s="293"/>
      <c r="D404" s="9"/>
      <c r="E404" s="8"/>
      <c r="F404" s="9"/>
      <c r="G404" s="657"/>
      <c r="H404" s="293"/>
      <c r="I404" s="293"/>
      <c r="J404" s="9"/>
      <c r="K404" s="656"/>
      <c r="L404" s="656"/>
      <c r="M404" s="656"/>
      <c r="N404" s="657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3.5" customHeight="1">
      <c r="A405" s="9"/>
      <c r="B405" s="293"/>
      <c r="C405" s="293"/>
      <c r="D405" s="9"/>
      <c r="E405" s="8"/>
      <c r="F405" s="9"/>
      <c r="G405" s="657"/>
      <c r="H405" s="293"/>
      <c r="I405" s="293"/>
      <c r="J405" s="9"/>
      <c r="K405" s="656"/>
      <c r="L405" s="656"/>
      <c r="M405" s="656"/>
      <c r="N405" s="657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3.5" customHeight="1">
      <c r="A406" s="9"/>
      <c r="B406" s="293"/>
      <c r="C406" s="293"/>
      <c r="D406" s="9"/>
      <c r="E406" s="8"/>
      <c r="F406" s="9"/>
      <c r="G406" s="657"/>
      <c r="H406" s="293"/>
      <c r="I406" s="293"/>
      <c r="J406" s="9"/>
      <c r="K406" s="656"/>
      <c r="L406" s="656"/>
      <c r="M406" s="656"/>
      <c r="N406" s="657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3.5" customHeight="1">
      <c r="A407" s="9"/>
      <c r="B407" s="293"/>
      <c r="C407" s="293"/>
      <c r="D407" s="9"/>
      <c r="E407" s="8"/>
      <c r="F407" s="9"/>
      <c r="G407" s="657"/>
      <c r="H407" s="293"/>
      <c r="I407" s="293"/>
      <c r="J407" s="9"/>
      <c r="K407" s="656"/>
      <c r="L407" s="656"/>
      <c r="M407" s="656"/>
      <c r="N407" s="657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3.5" customHeight="1">
      <c r="A408" s="9"/>
      <c r="B408" s="293"/>
      <c r="C408" s="293"/>
      <c r="D408" s="9"/>
      <c r="E408" s="8"/>
      <c r="F408" s="9"/>
      <c r="G408" s="657"/>
      <c r="H408" s="293"/>
      <c r="I408" s="293"/>
      <c r="J408" s="9"/>
      <c r="K408" s="656"/>
      <c r="L408" s="656"/>
      <c r="M408" s="656"/>
      <c r="N408" s="657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3.5" customHeight="1">
      <c r="A409" s="9"/>
      <c r="B409" s="293"/>
      <c r="C409" s="293"/>
      <c r="D409" s="9"/>
      <c r="E409" s="8"/>
      <c r="F409" s="9"/>
      <c r="G409" s="657"/>
      <c r="H409" s="293"/>
      <c r="I409" s="293"/>
      <c r="J409" s="9"/>
      <c r="K409" s="656"/>
      <c r="L409" s="656"/>
      <c r="M409" s="656"/>
      <c r="N409" s="657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3.5" customHeight="1">
      <c r="A410" s="9"/>
      <c r="B410" s="293"/>
      <c r="C410" s="293"/>
      <c r="D410" s="9"/>
      <c r="E410" s="8"/>
      <c r="F410" s="9"/>
      <c r="G410" s="657"/>
      <c r="H410" s="293"/>
      <c r="I410" s="293"/>
      <c r="J410" s="9"/>
      <c r="K410" s="656"/>
      <c r="L410" s="656"/>
      <c r="M410" s="656"/>
      <c r="N410" s="657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3.5" customHeight="1">
      <c r="A411" s="9"/>
      <c r="B411" s="293"/>
      <c r="C411" s="293"/>
      <c r="D411" s="9"/>
      <c r="E411" s="8"/>
      <c r="F411" s="9"/>
      <c r="G411" s="657"/>
      <c r="H411" s="293"/>
      <c r="I411" s="293"/>
      <c r="J411" s="9"/>
      <c r="K411" s="656"/>
      <c r="L411" s="656"/>
      <c r="M411" s="656"/>
      <c r="N411" s="657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3.5" customHeight="1">
      <c r="A412" s="9"/>
      <c r="B412" s="293"/>
      <c r="C412" s="293"/>
      <c r="D412" s="9"/>
      <c r="E412" s="8"/>
      <c r="F412" s="9"/>
      <c r="G412" s="657"/>
      <c r="H412" s="293"/>
      <c r="I412" s="293"/>
      <c r="J412" s="9"/>
      <c r="K412" s="656"/>
      <c r="L412" s="656"/>
      <c r="M412" s="656"/>
      <c r="N412" s="657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3.5" customHeight="1">
      <c r="A413" s="9"/>
      <c r="B413" s="293"/>
      <c r="C413" s="293"/>
      <c r="D413" s="9"/>
      <c r="E413" s="8"/>
      <c r="F413" s="9"/>
      <c r="G413" s="657"/>
      <c r="H413" s="293"/>
      <c r="I413" s="293"/>
      <c r="J413" s="9"/>
      <c r="K413" s="656"/>
      <c r="L413" s="656"/>
      <c r="M413" s="656"/>
      <c r="N413" s="657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3.5" customHeight="1">
      <c r="A414" s="9"/>
      <c r="B414" s="293"/>
      <c r="C414" s="293"/>
      <c r="D414" s="9"/>
      <c r="E414" s="8"/>
      <c r="F414" s="9"/>
      <c r="G414" s="657"/>
      <c r="H414" s="293"/>
      <c r="I414" s="293"/>
      <c r="J414" s="9"/>
      <c r="K414" s="656"/>
      <c r="L414" s="656"/>
      <c r="M414" s="656"/>
      <c r="N414" s="657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3.5" customHeight="1">
      <c r="A415" s="9"/>
      <c r="B415" s="293"/>
      <c r="C415" s="293"/>
      <c r="D415" s="9"/>
      <c r="E415" s="8"/>
      <c r="F415" s="9"/>
      <c r="G415" s="657"/>
      <c r="H415" s="293"/>
      <c r="I415" s="293"/>
      <c r="J415" s="9"/>
      <c r="K415" s="656"/>
      <c r="L415" s="656">
        <v>155695</v>
      </c>
      <c r="M415" s="656">
        <v>10</v>
      </c>
      <c r="N415" s="657"/>
      <c r="O415" s="9">
        <f>SUM(L415*M415)</f>
        <v>1556950</v>
      </c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3.5" customHeight="1">
      <c r="A416" s="9"/>
      <c r="B416" s="293"/>
      <c r="C416" s="293"/>
      <c r="D416" s="9"/>
      <c r="E416" s="8"/>
      <c r="F416" s="9"/>
      <c r="G416" s="657"/>
      <c r="H416" s="293"/>
      <c r="I416" s="293"/>
      <c r="J416" s="9"/>
      <c r="K416" s="656"/>
      <c r="L416" s="656"/>
      <c r="M416" s="656"/>
      <c r="N416" s="657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3.5" customHeight="1">
      <c r="A417" s="9"/>
      <c r="B417" s="293"/>
      <c r="C417" s="293"/>
      <c r="D417" s="9"/>
      <c r="E417" s="8"/>
      <c r="F417" s="9"/>
      <c r="G417" s="657"/>
      <c r="H417" s="293"/>
      <c r="I417" s="293"/>
      <c r="J417" s="9"/>
      <c r="K417" s="656"/>
      <c r="L417" s="656"/>
      <c r="M417" s="656"/>
      <c r="N417" s="657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3.5" customHeight="1">
      <c r="A418" s="9"/>
      <c r="B418" s="293"/>
      <c r="C418" s="293"/>
      <c r="D418" s="9"/>
      <c r="E418" s="8"/>
      <c r="F418" s="9"/>
      <c r="G418" s="657"/>
      <c r="H418" s="293"/>
      <c r="I418" s="293"/>
      <c r="J418" s="9"/>
      <c r="K418" s="656"/>
      <c r="L418" s="656"/>
      <c r="M418" s="656"/>
      <c r="N418" s="657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3.5" customHeight="1">
      <c r="A419" s="9"/>
      <c r="B419" s="293"/>
      <c r="C419" s="293"/>
      <c r="D419" s="9"/>
      <c r="E419" s="8"/>
      <c r="F419" s="9"/>
      <c r="G419" s="657"/>
      <c r="H419" s="293"/>
      <c r="I419" s="293"/>
      <c r="J419" s="9"/>
      <c r="K419" s="656"/>
      <c r="L419" s="656"/>
      <c r="M419" s="656"/>
      <c r="N419" s="657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3.5" customHeight="1">
      <c r="A420" s="9"/>
      <c r="B420" s="293"/>
      <c r="C420" s="293"/>
      <c r="D420" s="9"/>
      <c r="E420" s="8"/>
      <c r="F420" s="9"/>
      <c r="G420" s="657"/>
      <c r="H420" s="293"/>
      <c r="I420" s="293"/>
      <c r="J420" s="9"/>
      <c r="K420" s="656"/>
      <c r="L420" s="656"/>
      <c r="M420" s="656"/>
      <c r="N420" s="657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3.5" customHeight="1">
      <c r="A421" s="9"/>
      <c r="B421" s="293"/>
      <c r="C421" s="293"/>
      <c r="D421" s="9"/>
      <c r="E421" s="8"/>
      <c r="F421" s="9"/>
      <c r="G421" s="657"/>
      <c r="H421" s="293"/>
      <c r="I421" s="293"/>
      <c r="J421" s="9"/>
      <c r="K421" s="656"/>
      <c r="L421" s="656"/>
      <c r="M421" s="656"/>
      <c r="N421" s="657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3.5" customHeight="1">
      <c r="A422" s="9"/>
      <c r="B422" s="293"/>
      <c r="C422" s="293"/>
      <c r="D422" s="9"/>
      <c r="E422" s="8"/>
      <c r="F422" s="9"/>
      <c r="G422" s="657"/>
      <c r="H422" s="293">
        <f>SUM(O422)</f>
        <v>0</v>
      </c>
      <c r="I422" s="293"/>
      <c r="J422" s="9"/>
      <c r="K422" s="656"/>
      <c r="L422" s="656"/>
      <c r="M422" s="656"/>
      <c r="N422" s="657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3.5" customHeight="1">
      <c r="A423" s="9"/>
      <c r="B423" s="293"/>
      <c r="C423" s="293"/>
      <c r="D423" s="9"/>
      <c r="E423" s="8"/>
      <c r="F423" s="9"/>
      <c r="G423" s="657"/>
      <c r="H423" s="293"/>
      <c r="I423" s="293"/>
      <c r="J423" s="9"/>
      <c r="K423" s="656"/>
      <c r="L423" s="656"/>
      <c r="M423" s="656"/>
      <c r="N423" s="657"/>
      <c r="O423" s="9">
        <f>SUM(L423*M423)</f>
        <v>0</v>
      </c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3.5" customHeight="1">
      <c r="A424" s="9"/>
      <c r="B424" s="293"/>
      <c r="C424" s="293"/>
      <c r="D424" s="9"/>
      <c r="E424" s="8"/>
      <c r="F424" s="9"/>
      <c r="G424" s="657"/>
      <c r="H424" s="293"/>
      <c r="I424" s="293"/>
      <c r="J424" s="9"/>
      <c r="K424" s="656"/>
      <c r="L424" s="656"/>
      <c r="M424" s="656"/>
      <c r="N424" s="657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3.5" customHeight="1">
      <c r="A425" s="9"/>
      <c r="B425" s="293"/>
      <c r="C425" s="293"/>
      <c r="D425" s="9"/>
      <c r="E425" s="8"/>
      <c r="F425" s="9"/>
      <c r="G425" s="657"/>
      <c r="H425" s="293"/>
      <c r="I425" s="293"/>
      <c r="J425" s="9"/>
      <c r="K425" s="656"/>
      <c r="L425" s="656"/>
      <c r="M425" s="656"/>
      <c r="N425" s="657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3.5" customHeight="1">
      <c r="A426" s="9"/>
      <c r="B426" s="293"/>
      <c r="C426" s="293"/>
      <c r="D426" s="9"/>
      <c r="E426" s="8"/>
      <c r="F426" s="9"/>
      <c r="G426" s="657"/>
      <c r="H426" s="293"/>
      <c r="I426" s="293"/>
      <c r="J426" s="9"/>
      <c r="K426" s="656"/>
      <c r="L426" s="656"/>
      <c r="M426" s="656"/>
      <c r="N426" s="657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3.5" customHeight="1">
      <c r="A427" s="9"/>
      <c r="B427" s="293"/>
      <c r="C427" s="293"/>
      <c r="D427" s="9"/>
      <c r="E427" s="8"/>
      <c r="F427" s="9"/>
      <c r="G427" s="657"/>
      <c r="H427" s="293"/>
      <c r="I427" s="293"/>
      <c r="J427" s="9"/>
      <c r="K427" s="656"/>
      <c r="L427" s="656"/>
      <c r="M427" s="656"/>
      <c r="N427" s="657"/>
      <c r="O427" s="9">
        <f>SUM(L427*M427)</f>
        <v>0</v>
      </c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3.5" customHeight="1">
      <c r="A428" s="9"/>
      <c r="B428" s="293"/>
      <c r="C428" s="293"/>
      <c r="D428" s="9"/>
      <c r="E428" s="8"/>
      <c r="F428" s="9"/>
      <c r="G428" s="657"/>
      <c r="H428" s="293"/>
      <c r="I428" s="293"/>
      <c r="J428" s="9"/>
      <c r="K428" s="656"/>
      <c r="L428" s="656"/>
      <c r="M428" s="656"/>
      <c r="N428" s="657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3.5" customHeight="1">
      <c r="A429" s="9"/>
      <c r="B429" s="293"/>
      <c r="C429" s="293"/>
      <c r="D429" s="9"/>
      <c r="E429" s="8"/>
      <c r="F429" s="9"/>
      <c r="G429" s="657"/>
      <c r="H429" s="293"/>
      <c r="I429" s="293"/>
      <c r="J429" s="9"/>
      <c r="K429" s="656"/>
      <c r="L429" s="656"/>
      <c r="M429" s="656"/>
      <c r="N429" s="657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3.5" customHeight="1">
      <c r="A430" s="9"/>
      <c r="B430" s="293"/>
      <c r="C430" s="293"/>
      <c r="D430" s="9"/>
      <c r="E430" s="8"/>
      <c r="F430" s="9"/>
      <c r="G430" s="657"/>
      <c r="H430" s="293"/>
      <c r="I430" s="293"/>
      <c r="J430" s="9"/>
      <c r="K430" s="656"/>
      <c r="L430" s="656"/>
      <c r="M430" s="656"/>
      <c r="N430" s="657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3.5" customHeight="1">
      <c r="A431" s="9"/>
      <c r="B431" s="293"/>
      <c r="C431" s="293"/>
      <c r="D431" s="9"/>
      <c r="E431" s="8"/>
      <c r="F431" s="9"/>
      <c r="G431" s="657"/>
      <c r="H431" s="293"/>
      <c r="I431" s="293"/>
      <c r="J431" s="9"/>
      <c r="K431" s="656"/>
      <c r="L431" s="656"/>
      <c r="M431" s="656"/>
      <c r="N431" s="657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3.5" customHeight="1">
      <c r="A432" s="9"/>
      <c r="B432" s="293"/>
      <c r="C432" s="293"/>
      <c r="D432" s="9"/>
      <c r="E432" s="8"/>
      <c r="F432" s="9"/>
      <c r="G432" s="657"/>
      <c r="H432" s="293"/>
      <c r="I432" s="293"/>
      <c r="J432" s="9"/>
      <c r="K432" s="656"/>
      <c r="L432" s="656"/>
      <c r="M432" s="656"/>
      <c r="N432" s="657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3.5" customHeight="1">
      <c r="A433" s="9"/>
      <c r="B433" s="293"/>
      <c r="C433" s="293"/>
      <c r="D433" s="9"/>
      <c r="E433" s="8"/>
      <c r="F433" s="9"/>
      <c r="G433" s="657"/>
      <c r="H433" s="293"/>
      <c r="I433" s="293"/>
      <c r="J433" s="9"/>
      <c r="K433" s="656"/>
      <c r="L433" s="656"/>
      <c r="M433" s="656"/>
      <c r="N433" s="657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3.5" customHeight="1">
      <c r="A434" s="9"/>
      <c r="B434" s="293"/>
      <c r="C434" s="293"/>
      <c r="D434" s="9"/>
      <c r="E434" s="8"/>
      <c r="F434" s="9"/>
      <c r="G434" s="657"/>
      <c r="H434" s="293"/>
      <c r="I434" s="293"/>
      <c r="J434" s="9"/>
      <c r="K434" s="656"/>
      <c r="L434" s="656"/>
      <c r="M434" s="656"/>
      <c r="N434" s="657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3.5" customHeight="1">
      <c r="A435" s="9"/>
      <c r="B435" s="293"/>
      <c r="C435" s="293"/>
      <c r="D435" s="9"/>
      <c r="E435" s="8"/>
      <c r="F435" s="9"/>
      <c r="G435" s="657"/>
      <c r="H435" s="293"/>
      <c r="I435" s="293"/>
      <c r="J435" s="9"/>
      <c r="K435" s="656"/>
      <c r="L435" s="656"/>
      <c r="M435" s="656"/>
      <c r="N435" s="657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3.5" customHeight="1">
      <c r="A436" s="9"/>
      <c r="B436" s="293"/>
      <c r="C436" s="293"/>
      <c r="D436" s="9"/>
      <c r="E436" s="8"/>
      <c r="F436" s="9"/>
      <c r="G436" s="657"/>
      <c r="H436" s="293"/>
      <c r="I436" s="293"/>
      <c r="J436" s="9"/>
      <c r="K436" s="656"/>
      <c r="L436" s="656"/>
      <c r="M436" s="656"/>
      <c r="N436" s="657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3.5" customHeight="1">
      <c r="A437" s="9"/>
      <c r="B437" s="293"/>
      <c r="C437" s="293"/>
      <c r="D437" s="9"/>
      <c r="E437" s="8"/>
      <c r="F437" s="9"/>
      <c r="G437" s="657"/>
      <c r="H437" s="293"/>
      <c r="I437" s="293"/>
      <c r="J437" s="9"/>
      <c r="K437" s="656"/>
      <c r="L437" s="656"/>
      <c r="M437" s="656"/>
      <c r="N437" s="657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3.5" customHeight="1">
      <c r="A438" s="9"/>
      <c r="B438" s="293"/>
      <c r="C438" s="293"/>
      <c r="D438" s="9"/>
      <c r="E438" s="8"/>
      <c r="F438" s="9"/>
      <c r="G438" s="657"/>
      <c r="H438" s="293"/>
      <c r="I438" s="293"/>
      <c r="J438" s="9"/>
      <c r="K438" s="656"/>
      <c r="L438" s="656"/>
      <c r="M438" s="656"/>
      <c r="N438" s="657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3.5" customHeight="1">
      <c r="A439" s="9"/>
      <c r="B439" s="293"/>
      <c r="C439" s="293"/>
      <c r="D439" s="9"/>
      <c r="E439" s="8"/>
      <c r="F439" s="9"/>
      <c r="G439" s="657"/>
      <c r="H439" s="293"/>
      <c r="I439" s="293"/>
      <c r="J439" s="9"/>
      <c r="K439" s="656"/>
      <c r="L439" s="656"/>
      <c r="M439" s="656"/>
      <c r="N439" s="657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3.5" customHeight="1">
      <c r="A440" s="9"/>
      <c r="B440" s="293"/>
      <c r="C440" s="293"/>
      <c r="D440" s="9"/>
      <c r="E440" s="8"/>
      <c r="F440" s="9"/>
      <c r="G440" s="657"/>
      <c r="H440" s="293"/>
      <c r="I440" s="293"/>
      <c r="J440" s="9"/>
      <c r="K440" s="656"/>
      <c r="L440" s="656"/>
      <c r="M440" s="656"/>
      <c r="N440" s="657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3.5" customHeight="1">
      <c r="A441" s="9"/>
      <c r="B441" s="293"/>
      <c r="C441" s="293"/>
      <c r="D441" s="9"/>
      <c r="E441" s="8"/>
      <c r="F441" s="9"/>
      <c r="G441" s="657"/>
      <c r="H441" s="293"/>
      <c r="I441" s="293"/>
      <c r="J441" s="9"/>
      <c r="K441" s="656"/>
      <c r="L441" s="656"/>
      <c r="M441" s="656"/>
      <c r="N441" s="657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3.5" customHeight="1">
      <c r="A442" s="9"/>
      <c r="B442" s="293"/>
      <c r="C442" s="293"/>
      <c r="D442" s="9"/>
      <c r="E442" s="8"/>
      <c r="F442" s="9"/>
      <c r="G442" s="657"/>
      <c r="H442" s="293"/>
      <c r="I442" s="293"/>
      <c r="J442" s="9"/>
      <c r="K442" s="656"/>
      <c r="L442" s="656"/>
      <c r="M442" s="656"/>
      <c r="N442" s="657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3.5" customHeight="1">
      <c r="A443" s="9"/>
      <c r="B443" s="293"/>
      <c r="C443" s="293"/>
      <c r="D443" s="9"/>
      <c r="E443" s="8"/>
      <c r="F443" s="9"/>
      <c r="G443" s="657"/>
      <c r="H443" s="293"/>
      <c r="I443" s="293"/>
      <c r="J443" s="9"/>
      <c r="K443" s="656"/>
      <c r="L443" s="656"/>
      <c r="M443" s="656"/>
      <c r="N443" s="657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3.5" customHeight="1">
      <c r="A444" s="9"/>
      <c r="B444" s="293"/>
      <c r="C444" s="293"/>
      <c r="D444" s="9"/>
      <c r="E444" s="8"/>
      <c r="F444" s="9"/>
      <c r="G444" s="657"/>
      <c r="H444" s="293"/>
      <c r="I444" s="293"/>
      <c r="J444" s="9"/>
      <c r="K444" s="656"/>
      <c r="L444" s="656"/>
      <c r="M444" s="656"/>
      <c r="N444" s="657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3.5" customHeight="1">
      <c r="A445" s="9"/>
      <c r="B445" s="293"/>
      <c r="C445" s="293"/>
      <c r="D445" s="9"/>
      <c r="E445" s="8"/>
      <c r="F445" s="9"/>
      <c r="G445" s="657"/>
      <c r="H445" s="293"/>
      <c r="I445" s="293"/>
      <c r="J445" s="9"/>
      <c r="K445" s="656"/>
      <c r="L445" s="656"/>
      <c r="M445" s="656"/>
      <c r="N445" s="657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3.5" customHeight="1">
      <c r="A446" s="9"/>
      <c r="B446" s="293"/>
      <c r="C446" s="293"/>
      <c r="D446" s="9"/>
      <c r="E446" s="8"/>
      <c r="F446" s="9"/>
      <c r="G446" s="657"/>
      <c r="H446" s="293"/>
      <c r="I446" s="293"/>
      <c r="J446" s="9"/>
      <c r="K446" s="656"/>
      <c r="L446" s="656"/>
      <c r="M446" s="656"/>
      <c r="N446" s="657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3.5" customHeight="1">
      <c r="A447" s="9"/>
      <c r="B447" s="293"/>
      <c r="C447" s="293"/>
      <c r="D447" s="9"/>
      <c r="E447" s="8"/>
      <c r="F447" s="9"/>
      <c r="G447" s="657"/>
      <c r="H447" s="293"/>
      <c r="I447" s="293"/>
      <c r="J447" s="9"/>
      <c r="K447" s="656"/>
      <c r="L447" s="656"/>
      <c r="M447" s="656"/>
      <c r="N447" s="657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3.5" customHeight="1">
      <c r="A448" s="9"/>
      <c r="B448" s="293"/>
      <c r="C448" s="293"/>
      <c r="D448" s="9"/>
      <c r="E448" s="8"/>
      <c r="F448" s="9"/>
      <c r="G448" s="657"/>
      <c r="H448" s="293"/>
      <c r="I448" s="293"/>
      <c r="J448" s="9"/>
      <c r="K448" s="656"/>
      <c r="L448" s="656"/>
      <c r="M448" s="656"/>
      <c r="N448" s="657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3.5" customHeight="1">
      <c r="A449" s="9"/>
      <c r="B449" s="293"/>
      <c r="C449" s="293"/>
      <c r="D449" s="9"/>
      <c r="E449" s="8"/>
      <c r="F449" s="9"/>
      <c r="G449" s="657"/>
      <c r="H449" s="293"/>
      <c r="I449" s="293"/>
      <c r="J449" s="9"/>
      <c r="K449" s="656"/>
      <c r="L449" s="656"/>
      <c r="M449" s="656"/>
      <c r="N449" s="657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3.5" customHeight="1">
      <c r="A450" s="9"/>
      <c r="B450" s="293"/>
      <c r="C450" s="293"/>
      <c r="D450" s="9"/>
      <c r="E450" s="8"/>
      <c r="F450" s="9"/>
      <c r="G450" s="657"/>
      <c r="H450" s="293"/>
      <c r="I450" s="293"/>
      <c r="J450" s="9"/>
      <c r="K450" s="656"/>
      <c r="L450" s="656"/>
      <c r="M450" s="656"/>
      <c r="N450" s="657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3.5" customHeight="1">
      <c r="A451" s="9"/>
      <c r="B451" s="293"/>
      <c r="C451" s="293"/>
      <c r="D451" s="9"/>
      <c r="E451" s="8"/>
      <c r="F451" s="9"/>
      <c r="G451" s="657"/>
      <c r="H451" s="293"/>
      <c r="I451" s="293"/>
      <c r="J451" s="9"/>
      <c r="K451" s="656"/>
      <c r="L451" s="656"/>
      <c r="M451" s="656"/>
      <c r="N451" s="657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3.5" customHeight="1">
      <c r="A452" s="9"/>
      <c r="B452" s="293"/>
      <c r="C452" s="293"/>
      <c r="D452" s="9"/>
      <c r="E452" s="8"/>
      <c r="F452" s="9"/>
      <c r="G452" s="657"/>
      <c r="H452" s="293"/>
      <c r="I452" s="293"/>
      <c r="J452" s="9"/>
      <c r="K452" s="656"/>
      <c r="L452" s="656"/>
      <c r="M452" s="656"/>
      <c r="N452" s="657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3.5" customHeight="1">
      <c r="A453" s="9"/>
      <c r="B453" s="293"/>
      <c r="C453" s="293"/>
      <c r="D453" s="9"/>
      <c r="E453" s="8"/>
      <c r="F453" s="9"/>
      <c r="G453" s="657"/>
      <c r="H453" s="293"/>
      <c r="I453" s="293"/>
      <c r="J453" s="9"/>
      <c r="K453" s="656"/>
      <c r="L453" s="656"/>
      <c r="M453" s="656"/>
      <c r="N453" s="657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3.5" customHeight="1">
      <c r="A454" s="9"/>
      <c r="B454" s="293"/>
      <c r="C454" s="293"/>
      <c r="D454" s="9"/>
      <c r="E454" s="8"/>
      <c r="F454" s="9"/>
      <c r="G454" s="657"/>
      <c r="H454" s="293"/>
      <c r="I454" s="293"/>
      <c r="J454" s="9"/>
      <c r="K454" s="656"/>
      <c r="L454" s="656"/>
      <c r="M454" s="656"/>
      <c r="N454" s="657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3.5" customHeight="1">
      <c r="A455" s="9"/>
      <c r="B455" s="293"/>
      <c r="C455" s="293"/>
      <c r="D455" s="9"/>
      <c r="E455" s="8"/>
      <c r="F455" s="9"/>
      <c r="G455" s="657"/>
      <c r="H455" s="293"/>
      <c r="I455" s="293"/>
      <c r="J455" s="9"/>
      <c r="K455" s="656"/>
      <c r="L455" s="656"/>
      <c r="M455" s="656"/>
      <c r="N455" s="657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3.5" customHeight="1">
      <c r="A456" s="9"/>
      <c r="B456" s="293"/>
      <c r="C456" s="293"/>
      <c r="D456" s="9"/>
      <c r="E456" s="8"/>
      <c r="F456" s="9"/>
      <c r="G456" s="657"/>
      <c r="H456" s="293"/>
      <c r="I456" s="293"/>
      <c r="J456" s="9"/>
      <c r="K456" s="656"/>
      <c r="L456" s="656"/>
      <c r="M456" s="656"/>
      <c r="N456" s="657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3.5" customHeight="1">
      <c r="A457" s="9"/>
      <c r="B457" s="293"/>
      <c r="C457" s="293"/>
      <c r="D457" s="9"/>
      <c r="E457" s="8"/>
      <c r="F457" s="9"/>
      <c r="G457" s="657"/>
      <c r="H457" s="293"/>
      <c r="I457" s="293"/>
      <c r="J457" s="9"/>
      <c r="K457" s="656"/>
      <c r="L457" s="656"/>
      <c r="M457" s="656"/>
      <c r="N457" s="657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3.5" customHeight="1">
      <c r="A458" s="9"/>
      <c r="B458" s="293"/>
      <c r="C458" s="293"/>
      <c r="D458" s="9"/>
      <c r="E458" s="8"/>
      <c r="F458" s="9"/>
      <c r="G458" s="657"/>
      <c r="H458" s="293"/>
      <c r="I458" s="293"/>
      <c r="J458" s="9"/>
      <c r="K458" s="656"/>
      <c r="L458" s="656"/>
      <c r="M458" s="656"/>
      <c r="N458" s="657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3.5" customHeight="1">
      <c r="A459" s="9"/>
      <c r="B459" s="293"/>
      <c r="C459" s="293"/>
      <c r="D459" s="9"/>
      <c r="E459" s="8"/>
      <c r="F459" s="9"/>
      <c r="G459" s="657"/>
      <c r="H459" s="293"/>
      <c r="I459" s="293"/>
      <c r="J459" s="9"/>
      <c r="K459" s="656"/>
      <c r="L459" s="656"/>
      <c r="M459" s="656"/>
      <c r="N459" s="657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3.5" customHeight="1">
      <c r="A460" s="9"/>
      <c r="B460" s="293"/>
      <c r="C460" s="293"/>
      <c r="D460" s="9"/>
      <c r="E460" s="8"/>
      <c r="F460" s="9"/>
      <c r="G460" s="657"/>
      <c r="H460" s="293"/>
      <c r="I460" s="293"/>
      <c r="J460" s="9"/>
      <c r="K460" s="656"/>
      <c r="L460" s="656"/>
      <c r="M460" s="656"/>
      <c r="N460" s="657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3.5" customHeight="1">
      <c r="A461" s="9"/>
      <c r="B461" s="293"/>
      <c r="C461" s="293"/>
      <c r="D461" s="9"/>
      <c r="E461" s="8"/>
      <c r="F461" s="9"/>
      <c r="G461" s="657"/>
      <c r="H461" s="293"/>
      <c r="I461" s="293"/>
      <c r="J461" s="9"/>
      <c r="K461" s="656"/>
      <c r="L461" s="656"/>
      <c r="M461" s="656"/>
      <c r="N461" s="657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3.5" customHeight="1">
      <c r="A462" s="9"/>
      <c r="B462" s="293"/>
      <c r="C462" s="293"/>
      <c r="D462" s="9"/>
      <c r="E462" s="8"/>
      <c r="F462" s="9"/>
      <c r="G462" s="657"/>
      <c r="H462" s="293"/>
      <c r="I462" s="293"/>
      <c r="J462" s="9"/>
      <c r="K462" s="656"/>
      <c r="L462" s="656"/>
      <c r="M462" s="656"/>
      <c r="N462" s="657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3.5" customHeight="1">
      <c r="A463" s="9"/>
      <c r="B463" s="293"/>
      <c r="C463" s="293"/>
      <c r="D463" s="9"/>
      <c r="E463" s="8"/>
      <c r="F463" s="9"/>
      <c r="G463" s="657"/>
      <c r="H463" s="293"/>
      <c r="I463" s="293"/>
      <c r="J463" s="9"/>
      <c r="K463" s="656"/>
      <c r="L463" s="656"/>
      <c r="M463" s="656"/>
      <c r="N463" s="657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3.5" customHeight="1">
      <c r="A464" s="9"/>
      <c r="B464" s="293"/>
      <c r="C464" s="293"/>
      <c r="D464" s="9"/>
      <c r="E464" s="8"/>
      <c r="F464" s="9"/>
      <c r="G464" s="657"/>
      <c r="H464" s="293"/>
      <c r="I464" s="293"/>
      <c r="J464" s="9"/>
      <c r="K464" s="656"/>
      <c r="L464" s="656"/>
      <c r="M464" s="656"/>
      <c r="N464" s="657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3.5" customHeight="1">
      <c r="A465" s="9"/>
      <c r="B465" s="293"/>
      <c r="C465" s="293"/>
      <c r="D465" s="9"/>
      <c r="E465" s="8"/>
      <c r="F465" s="9"/>
      <c r="G465" s="657"/>
      <c r="H465" s="293"/>
      <c r="I465" s="293"/>
      <c r="J465" s="9"/>
      <c r="K465" s="656"/>
      <c r="L465" s="656"/>
      <c r="M465" s="656"/>
      <c r="N465" s="657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3.5" customHeight="1">
      <c r="A466" s="9"/>
      <c r="B466" s="293"/>
      <c r="C466" s="293"/>
      <c r="D466" s="9"/>
      <c r="E466" s="8"/>
      <c r="F466" s="9"/>
      <c r="G466" s="657"/>
      <c r="H466" s="293"/>
      <c r="I466" s="293"/>
      <c r="J466" s="9"/>
      <c r="K466" s="656"/>
      <c r="L466" s="656"/>
      <c r="M466" s="656"/>
      <c r="N466" s="657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3.5" customHeight="1">
      <c r="A467" s="9"/>
      <c r="B467" s="293"/>
      <c r="C467" s="293"/>
      <c r="D467" s="9"/>
      <c r="E467" s="8"/>
      <c r="F467" s="9"/>
      <c r="G467" s="657"/>
      <c r="H467" s="293"/>
      <c r="I467" s="293"/>
      <c r="J467" s="9"/>
      <c r="K467" s="656"/>
      <c r="L467" s="656"/>
      <c r="M467" s="656"/>
      <c r="N467" s="657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3.5" customHeight="1">
      <c r="A468" s="9"/>
      <c r="B468" s="293"/>
      <c r="C468" s="293"/>
      <c r="D468" s="9"/>
      <c r="E468" s="8"/>
      <c r="F468" s="9"/>
      <c r="G468" s="657"/>
      <c r="H468" s="293"/>
      <c r="I468" s="293"/>
      <c r="J468" s="9"/>
      <c r="K468" s="656"/>
      <c r="L468" s="656"/>
      <c r="M468" s="656"/>
      <c r="N468" s="657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3.5" customHeight="1">
      <c r="A469" s="9"/>
      <c r="B469" s="293"/>
      <c r="C469" s="293"/>
      <c r="D469" s="9"/>
      <c r="E469" s="8"/>
      <c r="F469" s="9"/>
      <c r="G469" s="657"/>
      <c r="H469" s="293"/>
      <c r="I469" s="293"/>
      <c r="J469" s="9"/>
      <c r="K469" s="656"/>
      <c r="L469" s="656"/>
      <c r="M469" s="656"/>
      <c r="N469" s="657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3.5" customHeight="1">
      <c r="A470" s="9"/>
      <c r="B470" s="293"/>
      <c r="C470" s="293"/>
      <c r="D470" s="9"/>
      <c r="E470" s="8"/>
      <c r="F470" s="9"/>
      <c r="G470" s="657"/>
      <c r="H470" s="293"/>
      <c r="I470" s="293"/>
      <c r="J470" s="9"/>
      <c r="K470" s="656"/>
      <c r="L470" s="656"/>
      <c r="M470" s="656"/>
      <c r="N470" s="657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3.5" customHeight="1">
      <c r="A471" s="9"/>
      <c r="B471" s="293"/>
      <c r="C471" s="293"/>
      <c r="D471" s="9"/>
      <c r="E471" s="8"/>
      <c r="F471" s="9"/>
      <c r="G471" s="657"/>
      <c r="H471" s="293"/>
      <c r="I471" s="293"/>
      <c r="J471" s="9"/>
      <c r="K471" s="656"/>
      <c r="L471" s="656"/>
      <c r="M471" s="656"/>
      <c r="N471" s="657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3.5" customHeight="1">
      <c r="A472" s="9"/>
      <c r="B472" s="293"/>
      <c r="C472" s="293"/>
      <c r="D472" s="9"/>
      <c r="E472" s="8"/>
      <c r="F472" s="9"/>
      <c r="G472" s="657"/>
      <c r="H472" s="293"/>
      <c r="I472" s="293"/>
      <c r="J472" s="9"/>
      <c r="K472" s="656"/>
      <c r="L472" s="656"/>
      <c r="M472" s="656"/>
      <c r="N472" s="657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3.5" customHeight="1">
      <c r="A473" s="9"/>
      <c r="B473" s="293"/>
      <c r="C473" s="293"/>
      <c r="D473" s="9"/>
      <c r="E473" s="8"/>
      <c r="F473" s="9"/>
      <c r="G473" s="657"/>
      <c r="H473" s="293"/>
      <c r="I473" s="293"/>
      <c r="J473" s="9"/>
      <c r="K473" s="656"/>
      <c r="L473" s="656"/>
      <c r="M473" s="656"/>
      <c r="N473" s="657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3.5" customHeight="1">
      <c r="A474" s="9"/>
      <c r="B474" s="293"/>
      <c r="C474" s="293"/>
      <c r="D474" s="9"/>
      <c r="E474" s="8"/>
      <c r="F474" s="9"/>
      <c r="G474" s="657"/>
      <c r="H474" s="293"/>
      <c r="I474" s="293"/>
      <c r="J474" s="9"/>
      <c r="K474" s="656"/>
      <c r="L474" s="656"/>
      <c r="M474" s="656"/>
      <c r="N474" s="657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3.5" customHeight="1">
      <c r="A475" s="9"/>
      <c r="B475" s="293"/>
      <c r="C475" s="293"/>
      <c r="D475" s="9"/>
      <c r="E475" s="8"/>
      <c r="F475" s="9"/>
      <c r="G475" s="657"/>
      <c r="H475" s="293"/>
      <c r="I475" s="293"/>
      <c r="J475" s="9"/>
      <c r="K475" s="656"/>
      <c r="L475" s="656"/>
      <c r="M475" s="656"/>
      <c r="N475" s="657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3.5" customHeight="1">
      <c r="A476" s="9"/>
      <c r="B476" s="293"/>
      <c r="C476" s="293"/>
      <c r="D476" s="9"/>
      <c r="E476" s="8"/>
      <c r="F476" s="9"/>
      <c r="G476" s="657"/>
      <c r="H476" s="293"/>
      <c r="I476" s="293"/>
      <c r="J476" s="9"/>
      <c r="K476" s="656"/>
      <c r="L476" s="656"/>
      <c r="M476" s="656"/>
      <c r="N476" s="657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3.5" customHeight="1">
      <c r="A477" s="9"/>
      <c r="B477" s="293"/>
      <c r="C477" s="293"/>
      <c r="D477" s="9"/>
      <c r="E477" s="8"/>
      <c r="F477" s="9"/>
      <c r="G477" s="657"/>
      <c r="H477" s="293"/>
      <c r="I477" s="293"/>
      <c r="J477" s="9"/>
      <c r="K477" s="656"/>
      <c r="L477" s="656"/>
      <c r="M477" s="656"/>
      <c r="N477" s="657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3.5" customHeight="1">
      <c r="A478" s="9"/>
      <c r="B478" s="293"/>
      <c r="C478" s="293"/>
      <c r="D478" s="9"/>
      <c r="E478" s="8"/>
      <c r="F478" s="9"/>
      <c r="G478" s="657"/>
      <c r="H478" s="293"/>
      <c r="I478" s="293"/>
      <c r="J478" s="9"/>
      <c r="K478" s="656"/>
      <c r="L478" s="656"/>
      <c r="M478" s="656"/>
      <c r="N478" s="657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3.5" customHeight="1">
      <c r="A479" s="9"/>
      <c r="B479" s="293"/>
      <c r="C479" s="293"/>
      <c r="D479" s="9"/>
      <c r="E479" s="8"/>
      <c r="F479" s="9"/>
      <c r="G479" s="657"/>
      <c r="H479" s="293"/>
      <c r="I479" s="293"/>
      <c r="J479" s="9"/>
      <c r="K479" s="656"/>
      <c r="L479" s="656"/>
      <c r="M479" s="656"/>
      <c r="N479" s="657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3.5" customHeight="1">
      <c r="A480" s="9"/>
      <c r="B480" s="293"/>
      <c r="C480" s="293"/>
      <c r="D480" s="9"/>
      <c r="E480" s="8"/>
      <c r="F480" s="9"/>
      <c r="G480" s="657"/>
      <c r="H480" s="293"/>
      <c r="I480" s="293"/>
      <c r="J480" s="9"/>
      <c r="K480" s="656"/>
      <c r="L480" s="656"/>
      <c r="M480" s="656"/>
      <c r="N480" s="657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3.5" customHeight="1">
      <c r="A481" s="9"/>
      <c r="B481" s="293"/>
      <c r="C481" s="293"/>
      <c r="D481" s="9"/>
      <c r="E481" s="8"/>
      <c r="F481" s="9"/>
      <c r="G481" s="657"/>
      <c r="H481" s="293"/>
      <c r="I481" s="293"/>
      <c r="J481" s="9"/>
      <c r="K481" s="656"/>
      <c r="L481" s="656"/>
      <c r="M481" s="656"/>
      <c r="N481" s="657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3.5" customHeight="1">
      <c r="A482" s="9"/>
      <c r="B482" s="293"/>
      <c r="C482" s="293"/>
      <c r="D482" s="9"/>
      <c r="E482" s="8"/>
      <c r="F482" s="9"/>
      <c r="G482" s="657"/>
      <c r="H482" s="293"/>
      <c r="I482" s="293"/>
      <c r="J482" s="9"/>
      <c r="K482" s="656"/>
      <c r="L482" s="656"/>
      <c r="M482" s="656"/>
      <c r="N482" s="657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3.5" customHeight="1">
      <c r="A483" s="9"/>
      <c r="B483" s="293"/>
      <c r="C483" s="293"/>
      <c r="D483" s="9"/>
      <c r="E483" s="8"/>
      <c r="F483" s="9"/>
      <c r="G483" s="657"/>
      <c r="H483" s="293"/>
      <c r="I483" s="293"/>
      <c r="J483" s="9"/>
      <c r="K483" s="656"/>
      <c r="L483" s="656"/>
      <c r="M483" s="656"/>
      <c r="N483" s="657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3.5" customHeight="1">
      <c r="A484" s="9"/>
      <c r="B484" s="293"/>
      <c r="C484" s="293"/>
      <c r="D484" s="9"/>
      <c r="E484" s="8"/>
      <c r="F484" s="9"/>
      <c r="G484" s="657"/>
      <c r="H484" s="293"/>
      <c r="I484" s="293"/>
      <c r="J484" s="9"/>
      <c r="K484" s="656"/>
      <c r="L484" s="656"/>
      <c r="M484" s="656"/>
      <c r="N484" s="657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3.5" customHeight="1">
      <c r="A485" s="9"/>
      <c r="B485" s="293"/>
      <c r="C485" s="293"/>
      <c r="D485" s="9"/>
      <c r="E485" s="8"/>
      <c r="F485" s="9"/>
      <c r="G485" s="657"/>
      <c r="H485" s="293"/>
      <c r="I485" s="293"/>
      <c r="J485" s="9"/>
      <c r="K485" s="656"/>
      <c r="L485" s="656"/>
      <c r="M485" s="656"/>
      <c r="N485" s="657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3.5" customHeight="1">
      <c r="A486" s="9"/>
      <c r="B486" s="293"/>
      <c r="C486" s="293"/>
      <c r="D486" s="9"/>
      <c r="E486" s="8"/>
      <c r="F486" s="9"/>
      <c r="G486" s="657"/>
      <c r="H486" s="293"/>
      <c r="I486" s="293"/>
      <c r="J486" s="9"/>
      <c r="K486" s="656"/>
      <c r="L486" s="656"/>
      <c r="M486" s="656"/>
      <c r="N486" s="657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3.5" customHeight="1">
      <c r="A487" s="9"/>
      <c r="B487" s="293"/>
      <c r="C487" s="293"/>
      <c r="D487" s="9"/>
      <c r="E487" s="8"/>
      <c r="F487" s="9"/>
      <c r="G487" s="657"/>
      <c r="H487" s="293"/>
      <c r="I487" s="293"/>
      <c r="J487" s="9"/>
      <c r="K487" s="656"/>
      <c r="L487" s="656"/>
      <c r="M487" s="656"/>
      <c r="N487" s="657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3.5" customHeight="1">
      <c r="A488" s="9"/>
      <c r="B488" s="293"/>
      <c r="C488" s="293"/>
      <c r="D488" s="9"/>
      <c r="E488" s="8"/>
      <c r="F488" s="9"/>
      <c r="G488" s="657"/>
      <c r="H488" s="293"/>
      <c r="I488" s="293"/>
      <c r="J488" s="9"/>
      <c r="K488" s="656"/>
      <c r="L488" s="656"/>
      <c r="M488" s="656"/>
      <c r="N488" s="657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3.5" customHeight="1">
      <c r="A489" s="9"/>
      <c r="B489" s="293"/>
      <c r="C489" s="293"/>
      <c r="D489" s="9"/>
      <c r="E489" s="8"/>
      <c r="F489" s="9"/>
      <c r="G489" s="657"/>
      <c r="H489" s="293"/>
      <c r="I489" s="293"/>
      <c r="J489" s="9"/>
      <c r="K489" s="656"/>
      <c r="L489" s="656"/>
      <c r="M489" s="656"/>
      <c r="N489" s="657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3.5" customHeight="1">
      <c r="A490" s="9"/>
      <c r="B490" s="293"/>
      <c r="C490" s="293"/>
      <c r="D490" s="9"/>
      <c r="E490" s="8"/>
      <c r="F490" s="9"/>
      <c r="G490" s="657"/>
      <c r="H490" s="293"/>
      <c r="I490" s="293"/>
      <c r="J490" s="9"/>
      <c r="K490" s="656"/>
      <c r="L490" s="656"/>
      <c r="M490" s="656"/>
      <c r="N490" s="657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3.5" customHeight="1">
      <c r="A491" s="9"/>
      <c r="B491" s="293"/>
      <c r="C491" s="293"/>
      <c r="D491" s="9"/>
      <c r="E491" s="8"/>
      <c r="F491" s="9"/>
      <c r="G491" s="657"/>
      <c r="H491" s="293"/>
      <c r="I491" s="293"/>
      <c r="J491" s="9"/>
      <c r="K491" s="656"/>
      <c r="L491" s="656"/>
      <c r="M491" s="656"/>
      <c r="N491" s="657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3.5" customHeight="1">
      <c r="A492" s="9"/>
      <c r="B492" s="293"/>
      <c r="C492" s="293"/>
      <c r="D492" s="9"/>
      <c r="E492" s="8"/>
      <c r="F492" s="9"/>
      <c r="G492" s="657"/>
      <c r="H492" s="293"/>
      <c r="I492" s="293"/>
      <c r="J492" s="9"/>
      <c r="K492" s="656"/>
      <c r="L492" s="656"/>
      <c r="M492" s="656"/>
      <c r="N492" s="657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3.5" customHeight="1">
      <c r="A493" s="9"/>
      <c r="B493" s="293"/>
      <c r="C493" s="293"/>
      <c r="D493" s="9"/>
      <c r="E493" s="8"/>
      <c r="F493" s="9"/>
      <c r="G493" s="657"/>
      <c r="H493" s="293"/>
      <c r="I493" s="293"/>
      <c r="J493" s="9"/>
      <c r="K493" s="656"/>
      <c r="L493" s="656"/>
      <c r="M493" s="656"/>
      <c r="N493" s="657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3.5" customHeight="1">
      <c r="A494" s="9"/>
      <c r="B494" s="293"/>
      <c r="C494" s="293"/>
      <c r="D494" s="9"/>
      <c r="E494" s="8"/>
      <c r="F494" s="9"/>
      <c r="G494" s="657"/>
      <c r="H494" s="293"/>
      <c r="I494" s="293"/>
      <c r="J494" s="9"/>
      <c r="K494" s="656"/>
      <c r="L494" s="656"/>
      <c r="M494" s="656"/>
      <c r="N494" s="657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3.5" customHeight="1">
      <c r="A495" s="9"/>
      <c r="B495" s="293"/>
      <c r="C495" s="293"/>
      <c r="D495" s="9"/>
      <c r="E495" s="8"/>
      <c r="F495" s="9"/>
      <c r="G495" s="657"/>
      <c r="H495" s="293"/>
      <c r="I495" s="293"/>
      <c r="J495" s="9"/>
      <c r="K495" s="656"/>
      <c r="L495" s="656"/>
      <c r="M495" s="656"/>
      <c r="N495" s="657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3.5" customHeight="1">
      <c r="A496" s="9"/>
      <c r="B496" s="293"/>
      <c r="C496" s="293"/>
      <c r="D496" s="9"/>
      <c r="E496" s="8"/>
      <c r="F496" s="9"/>
      <c r="G496" s="657"/>
      <c r="H496" s="293"/>
      <c r="I496" s="293"/>
      <c r="J496" s="9"/>
      <c r="K496" s="656"/>
      <c r="L496" s="656"/>
      <c r="M496" s="656"/>
      <c r="N496" s="657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3.5" customHeight="1">
      <c r="A497" s="9"/>
      <c r="B497" s="293"/>
      <c r="C497" s="293"/>
      <c r="D497" s="9"/>
      <c r="E497" s="8"/>
      <c r="F497" s="9"/>
      <c r="G497" s="657"/>
      <c r="H497" s="293"/>
      <c r="I497" s="293"/>
      <c r="J497" s="9"/>
      <c r="K497" s="656"/>
      <c r="L497" s="656"/>
      <c r="M497" s="656"/>
      <c r="N497" s="657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3.5" customHeight="1">
      <c r="A498" s="9"/>
      <c r="B498" s="293"/>
      <c r="C498" s="293"/>
      <c r="D498" s="9"/>
      <c r="E498" s="8"/>
      <c r="F498" s="9"/>
      <c r="G498" s="657"/>
      <c r="H498" s="293"/>
      <c r="I498" s="293"/>
      <c r="J498" s="9"/>
      <c r="K498" s="656"/>
      <c r="L498" s="656"/>
      <c r="M498" s="656"/>
      <c r="N498" s="657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3.5" customHeight="1">
      <c r="A499" s="9"/>
      <c r="B499" s="293"/>
      <c r="C499" s="293"/>
      <c r="D499" s="9"/>
      <c r="E499" s="8"/>
      <c r="F499" s="9"/>
      <c r="G499" s="657"/>
      <c r="H499" s="293"/>
      <c r="I499" s="293"/>
      <c r="J499" s="9"/>
      <c r="K499" s="656"/>
      <c r="L499" s="656"/>
      <c r="M499" s="656"/>
      <c r="N499" s="657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3.5" customHeight="1">
      <c r="A500" s="9"/>
      <c r="B500" s="293"/>
      <c r="C500" s="293"/>
      <c r="D500" s="9"/>
      <c r="E500" s="8"/>
      <c r="F500" s="9"/>
      <c r="G500" s="657"/>
      <c r="H500" s="293"/>
      <c r="I500" s="293"/>
      <c r="J500" s="9"/>
      <c r="K500" s="656"/>
      <c r="L500" s="656"/>
      <c r="M500" s="656"/>
      <c r="N500" s="657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3.5" customHeight="1">
      <c r="A501" s="9"/>
      <c r="B501" s="293"/>
      <c r="C501" s="293"/>
      <c r="D501" s="9"/>
      <c r="E501" s="8"/>
      <c r="F501" s="9"/>
      <c r="G501" s="657"/>
      <c r="H501" s="293"/>
      <c r="I501" s="293"/>
      <c r="J501" s="9"/>
      <c r="K501" s="656"/>
      <c r="L501" s="656"/>
      <c r="M501" s="656"/>
      <c r="N501" s="657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3.5" customHeight="1">
      <c r="A502" s="9"/>
      <c r="B502" s="293"/>
      <c r="C502" s="293"/>
      <c r="D502" s="9"/>
      <c r="E502" s="8"/>
      <c r="F502" s="9"/>
      <c r="G502" s="657"/>
      <c r="H502" s="293"/>
      <c r="I502" s="293"/>
      <c r="J502" s="9"/>
      <c r="K502" s="656"/>
      <c r="L502" s="656"/>
      <c r="M502" s="656"/>
      <c r="N502" s="657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3.5" customHeight="1">
      <c r="A503" s="9"/>
      <c r="B503" s="293"/>
      <c r="C503" s="293"/>
      <c r="D503" s="9"/>
      <c r="E503" s="8"/>
      <c r="F503" s="9"/>
      <c r="G503" s="657"/>
      <c r="H503" s="293"/>
      <c r="I503" s="293"/>
      <c r="J503" s="9"/>
      <c r="K503" s="656"/>
      <c r="L503" s="656"/>
      <c r="M503" s="656"/>
      <c r="N503" s="657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3.5" customHeight="1">
      <c r="A504" s="9"/>
      <c r="B504" s="293"/>
      <c r="C504" s="293"/>
      <c r="D504" s="9"/>
      <c r="E504" s="8"/>
      <c r="F504" s="9"/>
      <c r="G504" s="657"/>
      <c r="H504" s="293"/>
      <c r="I504" s="293"/>
      <c r="J504" s="9"/>
      <c r="K504" s="656"/>
      <c r="L504" s="656"/>
      <c r="M504" s="656"/>
      <c r="N504" s="657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3.5" customHeight="1">
      <c r="A505" s="9"/>
      <c r="B505" s="293"/>
      <c r="C505" s="293"/>
      <c r="D505" s="9"/>
      <c r="E505" s="8"/>
      <c r="F505" s="9"/>
      <c r="G505" s="657"/>
      <c r="H505" s="293"/>
      <c r="I505" s="293"/>
      <c r="J505" s="9"/>
      <c r="K505" s="656"/>
      <c r="L505" s="656"/>
      <c r="M505" s="656"/>
      <c r="N505" s="657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3.5" customHeight="1">
      <c r="A506" s="9"/>
      <c r="B506" s="293"/>
      <c r="C506" s="293"/>
      <c r="D506" s="9"/>
      <c r="E506" s="8"/>
      <c r="F506" s="9"/>
      <c r="G506" s="657"/>
      <c r="H506" s="293"/>
      <c r="I506" s="293"/>
      <c r="J506" s="9"/>
      <c r="K506" s="656"/>
      <c r="L506" s="656"/>
      <c r="M506" s="656"/>
      <c r="N506" s="657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3.5" customHeight="1">
      <c r="A507" s="9"/>
      <c r="B507" s="293"/>
      <c r="C507" s="293"/>
      <c r="D507" s="9"/>
      <c r="E507" s="8"/>
      <c r="F507" s="9"/>
      <c r="G507" s="657"/>
      <c r="H507" s="293"/>
      <c r="I507" s="293"/>
      <c r="J507" s="9"/>
      <c r="K507" s="656"/>
      <c r="L507" s="656"/>
      <c r="M507" s="656"/>
      <c r="N507" s="657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3.5" customHeight="1">
      <c r="A508" s="9"/>
      <c r="B508" s="293"/>
      <c r="C508" s="293"/>
      <c r="D508" s="9"/>
      <c r="E508" s="8"/>
      <c r="F508" s="9"/>
      <c r="G508" s="657"/>
      <c r="H508" s="293"/>
      <c r="I508" s="293"/>
      <c r="J508" s="9"/>
      <c r="K508" s="656"/>
      <c r="L508" s="656"/>
      <c r="M508" s="656"/>
      <c r="N508" s="657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3.5" customHeight="1">
      <c r="A509" s="9"/>
      <c r="B509" s="293"/>
      <c r="C509" s="293"/>
      <c r="D509" s="9"/>
      <c r="E509" s="8"/>
      <c r="F509" s="9"/>
      <c r="G509" s="657"/>
      <c r="H509" s="293"/>
      <c r="I509" s="293"/>
      <c r="J509" s="9"/>
      <c r="K509" s="656"/>
      <c r="L509" s="656"/>
      <c r="M509" s="656"/>
      <c r="N509" s="657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3.5" customHeight="1">
      <c r="A510" s="9"/>
      <c r="B510" s="293"/>
      <c r="C510" s="293"/>
      <c r="D510" s="9"/>
      <c r="E510" s="8"/>
      <c r="F510" s="9"/>
      <c r="G510" s="657"/>
      <c r="H510" s="293"/>
      <c r="I510" s="293"/>
      <c r="J510" s="9"/>
      <c r="K510" s="656"/>
      <c r="L510" s="656"/>
      <c r="M510" s="656"/>
      <c r="N510" s="657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3.5" customHeight="1">
      <c r="A511" s="9"/>
      <c r="B511" s="293"/>
      <c r="C511" s="293"/>
      <c r="D511" s="9"/>
      <c r="E511" s="8"/>
      <c r="F511" s="9"/>
      <c r="G511" s="657"/>
      <c r="H511" s="293"/>
      <c r="I511" s="293"/>
      <c r="J511" s="9"/>
      <c r="K511" s="656"/>
      <c r="L511" s="656"/>
      <c r="M511" s="656"/>
      <c r="N511" s="657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3.5" customHeight="1">
      <c r="A512" s="9"/>
      <c r="B512" s="293"/>
      <c r="C512" s="293"/>
      <c r="D512" s="9"/>
      <c r="E512" s="8"/>
      <c r="F512" s="9"/>
      <c r="G512" s="657"/>
      <c r="H512" s="293"/>
      <c r="I512" s="293"/>
      <c r="J512" s="9"/>
      <c r="K512" s="656"/>
      <c r="L512" s="656"/>
      <c r="M512" s="656"/>
      <c r="N512" s="657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3.5" customHeight="1">
      <c r="A513" s="9"/>
      <c r="B513" s="293"/>
      <c r="C513" s="293"/>
      <c r="D513" s="9"/>
      <c r="E513" s="8"/>
      <c r="F513" s="9"/>
      <c r="G513" s="657"/>
      <c r="H513" s="293"/>
      <c r="I513" s="293"/>
      <c r="J513" s="9"/>
      <c r="K513" s="656"/>
      <c r="L513" s="656"/>
      <c r="M513" s="656"/>
      <c r="N513" s="657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3.5" customHeight="1">
      <c r="A514" s="9"/>
      <c r="B514" s="293"/>
      <c r="C514" s="293"/>
      <c r="D514" s="9"/>
      <c r="E514" s="8"/>
      <c r="F514" s="9"/>
      <c r="G514" s="657"/>
      <c r="H514" s="293"/>
      <c r="I514" s="293"/>
      <c r="J514" s="9"/>
      <c r="K514" s="656"/>
      <c r="L514" s="656"/>
      <c r="M514" s="656"/>
      <c r="N514" s="657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3.5" customHeight="1">
      <c r="A515" s="9"/>
      <c r="B515" s="293"/>
      <c r="C515" s="293"/>
      <c r="D515" s="9"/>
      <c r="E515" s="8"/>
      <c r="F515" s="9"/>
      <c r="G515" s="657"/>
      <c r="H515" s="293"/>
      <c r="I515" s="293"/>
      <c r="J515" s="9"/>
      <c r="K515" s="656"/>
      <c r="L515" s="656"/>
      <c r="M515" s="656"/>
      <c r="N515" s="657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3.5" customHeight="1">
      <c r="A516" s="9"/>
      <c r="B516" s="293"/>
      <c r="C516" s="293"/>
      <c r="D516" s="9"/>
      <c r="E516" s="8"/>
      <c r="F516" s="9"/>
      <c r="G516" s="657"/>
      <c r="H516" s="293"/>
      <c r="I516" s="293"/>
      <c r="J516" s="9"/>
      <c r="K516" s="656"/>
      <c r="L516" s="656"/>
      <c r="M516" s="656"/>
      <c r="N516" s="657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3.5" customHeight="1">
      <c r="A517" s="9"/>
      <c r="B517" s="293"/>
      <c r="C517" s="293"/>
      <c r="D517" s="9"/>
      <c r="E517" s="8"/>
      <c r="F517" s="9"/>
      <c r="G517" s="657"/>
      <c r="H517" s="293"/>
      <c r="I517" s="293"/>
      <c r="J517" s="9"/>
      <c r="K517" s="656"/>
      <c r="L517" s="656"/>
      <c r="M517" s="656"/>
      <c r="N517" s="657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3.5" customHeight="1">
      <c r="A518" s="9"/>
      <c r="B518" s="293"/>
      <c r="C518" s="293"/>
      <c r="D518" s="9"/>
      <c r="E518" s="8"/>
      <c r="F518" s="9"/>
      <c r="G518" s="657"/>
      <c r="H518" s="293"/>
      <c r="I518" s="293"/>
      <c r="J518" s="9"/>
      <c r="K518" s="656"/>
      <c r="L518" s="656"/>
      <c r="M518" s="656"/>
      <c r="N518" s="657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3.5" customHeight="1">
      <c r="A519" s="9"/>
      <c r="B519" s="293"/>
      <c r="C519" s="293"/>
      <c r="D519" s="9"/>
      <c r="E519" s="8"/>
      <c r="F519" s="9"/>
      <c r="G519" s="657"/>
      <c r="H519" s="293"/>
      <c r="I519" s="293"/>
      <c r="J519" s="9"/>
      <c r="K519" s="656"/>
      <c r="L519" s="656"/>
      <c r="M519" s="656"/>
      <c r="N519" s="657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3.5" customHeight="1">
      <c r="A520" s="9"/>
      <c r="B520" s="293"/>
      <c r="C520" s="293"/>
      <c r="D520" s="9"/>
      <c r="E520" s="8"/>
      <c r="F520" s="9"/>
      <c r="G520" s="657"/>
      <c r="H520" s="293"/>
      <c r="I520" s="293"/>
      <c r="J520" s="9"/>
      <c r="K520" s="656"/>
      <c r="L520" s="656"/>
      <c r="M520" s="656"/>
      <c r="N520" s="657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3.5" customHeight="1">
      <c r="A521" s="9"/>
      <c r="B521" s="293"/>
      <c r="C521" s="293"/>
      <c r="D521" s="9"/>
      <c r="E521" s="8"/>
      <c r="F521" s="9"/>
      <c r="G521" s="657"/>
      <c r="H521" s="293"/>
      <c r="I521" s="293"/>
      <c r="J521" s="9"/>
      <c r="K521" s="656"/>
      <c r="L521" s="656"/>
      <c r="M521" s="656"/>
      <c r="N521" s="657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3.5" customHeight="1">
      <c r="A522" s="9"/>
      <c r="B522" s="293"/>
      <c r="C522" s="293"/>
      <c r="D522" s="9"/>
      <c r="E522" s="8"/>
      <c r="F522" s="9"/>
      <c r="G522" s="657"/>
      <c r="H522" s="293"/>
      <c r="I522" s="293"/>
      <c r="J522" s="9"/>
      <c r="K522" s="656"/>
      <c r="L522" s="656"/>
      <c r="M522" s="656"/>
      <c r="N522" s="657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3.5" customHeight="1">
      <c r="A523" s="9"/>
      <c r="B523" s="293"/>
      <c r="C523" s="293"/>
      <c r="D523" s="9"/>
      <c r="E523" s="8"/>
      <c r="F523" s="9"/>
      <c r="G523" s="657"/>
      <c r="H523" s="293"/>
      <c r="I523" s="293"/>
      <c r="J523" s="9"/>
      <c r="K523" s="656"/>
      <c r="L523" s="656"/>
      <c r="M523" s="656"/>
      <c r="N523" s="657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3.5" customHeight="1">
      <c r="A524" s="9"/>
      <c r="B524" s="293"/>
      <c r="C524" s="293"/>
      <c r="D524" s="9"/>
      <c r="E524" s="8"/>
      <c r="F524" s="9"/>
      <c r="G524" s="657"/>
      <c r="H524" s="293"/>
      <c r="I524" s="293"/>
      <c r="J524" s="9"/>
      <c r="K524" s="656"/>
      <c r="L524" s="656"/>
      <c r="M524" s="656"/>
      <c r="N524" s="657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3.5" customHeight="1">
      <c r="A525" s="9"/>
      <c r="B525" s="293"/>
      <c r="C525" s="293"/>
      <c r="D525" s="9"/>
      <c r="E525" s="8"/>
      <c r="F525" s="9"/>
      <c r="G525" s="657"/>
      <c r="H525" s="293"/>
      <c r="I525" s="293"/>
      <c r="J525" s="9"/>
      <c r="K525" s="656"/>
      <c r="L525" s="656"/>
      <c r="M525" s="656"/>
      <c r="N525" s="657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3.5" customHeight="1">
      <c r="A526" s="9"/>
      <c r="B526" s="293"/>
      <c r="C526" s="293"/>
      <c r="D526" s="9"/>
      <c r="E526" s="8"/>
      <c r="F526" s="9"/>
      <c r="G526" s="657"/>
      <c r="H526" s="293"/>
      <c r="I526" s="293"/>
      <c r="J526" s="9"/>
      <c r="K526" s="656"/>
      <c r="L526" s="656"/>
      <c r="M526" s="656"/>
      <c r="N526" s="657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3.5" customHeight="1">
      <c r="A527" s="9"/>
      <c r="B527" s="293"/>
      <c r="C527" s="293"/>
      <c r="D527" s="9"/>
      <c r="E527" s="8"/>
      <c r="F527" s="9"/>
      <c r="G527" s="657"/>
      <c r="H527" s="293"/>
      <c r="I527" s="293"/>
      <c r="J527" s="9"/>
      <c r="K527" s="656"/>
      <c r="L527" s="656"/>
      <c r="M527" s="656"/>
      <c r="N527" s="657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3.5" customHeight="1">
      <c r="A528" s="9"/>
      <c r="B528" s="293"/>
      <c r="C528" s="293"/>
      <c r="D528" s="9"/>
      <c r="E528" s="8"/>
      <c r="F528" s="9"/>
      <c r="G528" s="657"/>
      <c r="H528" s="293"/>
      <c r="I528" s="293"/>
      <c r="J528" s="9"/>
      <c r="K528" s="656"/>
      <c r="L528" s="656"/>
      <c r="M528" s="656"/>
      <c r="N528" s="657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3.5" customHeight="1">
      <c r="A529" s="9"/>
      <c r="B529" s="293"/>
      <c r="C529" s="293"/>
      <c r="D529" s="9"/>
      <c r="E529" s="8"/>
      <c r="F529" s="9"/>
      <c r="G529" s="657"/>
      <c r="H529" s="293"/>
      <c r="I529" s="293"/>
      <c r="J529" s="9"/>
      <c r="K529" s="656"/>
      <c r="L529" s="656"/>
      <c r="M529" s="656"/>
      <c r="N529" s="657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3.5" customHeight="1">
      <c r="A530" s="9"/>
      <c r="B530" s="293"/>
      <c r="C530" s="293"/>
      <c r="D530" s="9"/>
      <c r="E530" s="8"/>
      <c r="F530" s="9"/>
      <c r="G530" s="657"/>
      <c r="H530" s="293"/>
      <c r="I530" s="293"/>
      <c r="J530" s="9"/>
      <c r="K530" s="656"/>
      <c r="L530" s="656"/>
      <c r="M530" s="656"/>
      <c r="N530" s="657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3.5" customHeight="1">
      <c r="A531" s="9"/>
      <c r="B531" s="293"/>
      <c r="C531" s="293"/>
      <c r="D531" s="9"/>
      <c r="E531" s="8"/>
      <c r="F531" s="9"/>
      <c r="G531" s="657"/>
      <c r="H531" s="293"/>
      <c r="I531" s="293"/>
      <c r="J531" s="9"/>
      <c r="K531" s="656"/>
      <c r="L531" s="656"/>
      <c r="M531" s="656"/>
      <c r="N531" s="657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3.5" customHeight="1">
      <c r="A532" s="9"/>
      <c r="B532" s="293"/>
      <c r="C532" s="293"/>
      <c r="D532" s="9"/>
      <c r="E532" s="8"/>
      <c r="F532" s="9"/>
      <c r="G532" s="657"/>
      <c r="H532" s="293"/>
      <c r="I532" s="293"/>
      <c r="J532" s="9"/>
      <c r="K532" s="656"/>
      <c r="L532" s="656"/>
      <c r="M532" s="656"/>
      <c r="N532" s="657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3.5" customHeight="1">
      <c r="A533" s="9"/>
      <c r="B533" s="293"/>
      <c r="C533" s="293"/>
      <c r="D533" s="9"/>
      <c r="E533" s="8"/>
      <c r="F533" s="9"/>
      <c r="G533" s="657"/>
      <c r="H533" s="293"/>
      <c r="I533" s="293"/>
      <c r="J533" s="9"/>
      <c r="K533" s="656"/>
      <c r="L533" s="656"/>
      <c r="M533" s="656"/>
      <c r="N533" s="657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3.5" customHeight="1">
      <c r="A534" s="9"/>
      <c r="B534" s="293"/>
      <c r="C534" s="293"/>
      <c r="D534" s="9"/>
      <c r="E534" s="8"/>
      <c r="F534" s="9"/>
      <c r="G534" s="657"/>
      <c r="H534" s="293"/>
      <c r="I534" s="293"/>
      <c r="J534" s="9"/>
      <c r="K534" s="656"/>
      <c r="L534" s="656"/>
      <c r="M534" s="656"/>
      <c r="N534" s="657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3.5" customHeight="1">
      <c r="A535" s="9"/>
      <c r="B535" s="293"/>
      <c r="C535" s="293"/>
      <c r="D535" s="9"/>
      <c r="E535" s="8"/>
      <c r="F535" s="9"/>
      <c r="G535" s="657"/>
      <c r="H535" s="293"/>
      <c r="I535" s="293"/>
      <c r="J535" s="9"/>
      <c r="K535" s="656"/>
      <c r="L535" s="656"/>
      <c r="M535" s="656"/>
      <c r="N535" s="657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3.5" customHeight="1">
      <c r="A536" s="9"/>
      <c r="B536" s="293"/>
      <c r="C536" s="293"/>
      <c r="D536" s="9"/>
      <c r="E536" s="8"/>
      <c r="F536" s="9"/>
      <c r="G536" s="657"/>
      <c r="H536" s="293"/>
      <c r="I536" s="293"/>
      <c r="J536" s="9"/>
      <c r="K536" s="656"/>
      <c r="L536" s="656"/>
      <c r="M536" s="656"/>
      <c r="N536" s="657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3.5" customHeight="1">
      <c r="A537" s="9"/>
      <c r="B537" s="293"/>
      <c r="C537" s="293"/>
      <c r="D537" s="9"/>
      <c r="E537" s="8"/>
      <c r="F537" s="9"/>
      <c r="G537" s="657"/>
      <c r="H537" s="293"/>
      <c r="I537" s="293"/>
      <c r="J537" s="9"/>
      <c r="K537" s="656"/>
      <c r="L537" s="656"/>
      <c r="M537" s="656"/>
      <c r="N537" s="657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3.5" customHeight="1">
      <c r="A538" s="9"/>
      <c r="B538" s="293"/>
      <c r="C538" s="293"/>
      <c r="D538" s="9"/>
      <c r="E538" s="8"/>
      <c r="F538" s="9"/>
      <c r="G538" s="657"/>
      <c r="H538" s="293"/>
      <c r="I538" s="293"/>
      <c r="J538" s="9"/>
      <c r="K538" s="656"/>
      <c r="L538" s="656"/>
      <c r="M538" s="656"/>
      <c r="N538" s="657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3.5" customHeight="1">
      <c r="A539" s="9"/>
      <c r="B539" s="293"/>
      <c r="C539" s="293"/>
      <c r="D539" s="9"/>
      <c r="E539" s="8"/>
      <c r="F539" s="9"/>
      <c r="G539" s="657"/>
      <c r="H539" s="293"/>
      <c r="I539" s="293"/>
      <c r="J539" s="9"/>
      <c r="K539" s="656"/>
      <c r="L539" s="656"/>
      <c r="M539" s="656"/>
      <c r="N539" s="657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3.5" customHeight="1">
      <c r="A540" s="9"/>
      <c r="B540" s="293"/>
      <c r="C540" s="293"/>
      <c r="D540" s="9"/>
      <c r="E540" s="8"/>
      <c r="F540" s="9"/>
      <c r="G540" s="657"/>
      <c r="H540" s="293"/>
      <c r="I540" s="293"/>
      <c r="J540" s="9"/>
      <c r="K540" s="656"/>
      <c r="L540" s="656"/>
      <c r="M540" s="656"/>
      <c r="N540" s="657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3.5" customHeight="1">
      <c r="A541" s="9"/>
      <c r="B541" s="293"/>
      <c r="C541" s="293"/>
      <c r="D541" s="9"/>
      <c r="E541" s="8"/>
      <c r="F541" s="9"/>
      <c r="G541" s="657"/>
      <c r="H541" s="293"/>
      <c r="I541" s="293"/>
      <c r="J541" s="9"/>
      <c r="K541" s="656"/>
      <c r="L541" s="656"/>
      <c r="M541" s="656"/>
      <c r="N541" s="657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3.5" customHeight="1">
      <c r="A542" s="9"/>
      <c r="B542" s="293"/>
      <c r="C542" s="293"/>
      <c r="D542" s="9"/>
      <c r="E542" s="8"/>
      <c r="F542" s="9"/>
      <c r="G542" s="657"/>
      <c r="H542" s="293"/>
      <c r="I542" s="293"/>
      <c r="J542" s="9"/>
      <c r="K542" s="656"/>
      <c r="L542" s="656"/>
      <c r="M542" s="656"/>
      <c r="N542" s="657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3.5" customHeight="1">
      <c r="A543" s="9"/>
      <c r="B543" s="293"/>
      <c r="C543" s="293"/>
      <c r="D543" s="9"/>
      <c r="E543" s="8"/>
      <c r="F543" s="9"/>
      <c r="G543" s="657"/>
      <c r="H543" s="293"/>
      <c r="I543" s="293"/>
      <c r="J543" s="9"/>
      <c r="K543" s="656"/>
      <c r="L543" s="656"/>
      <c r="M543" s="656"/>
      <c r="N543" s="657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3.5" customHeight="1">
      <c r="A544" s="9"/>
      <c r="B544" s="293"/>
      <c r="C544" s="293"/>
      <c r="D544" s="9"/>
      <c r="E544" s="8"/>
      <c r="F544" s="9"/>
      <c r="G544" s="657"/>
      <c r="H544" s="293"/>
      <c r="I544" s="293"/>
      <c r="J544" s="9"/>
      <c r="K544" s="656"/>
      <c r="L544" s="656"/>
      <c r="M544" s="656"/>
      <c r="N544" s="657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3.5" customHeight="1">
      <c r="A545" s="9"/>
      <c r="B545" s="293"/>
      <c r="C545" s="293"/>
      <c r="D545" s="9"/>
      <c r="E545" s="8"/>
      <c r="F545" s="9"/>
      <c r="G545" s="657"/>
      <c r="H545" s="293"/>
      <c r="I545" s="293"/>
      <c r="J545" s="9"/>
      <c r="K545" s="656"/>
      <c r="L545" s="656"/>
      <c r="M545" s="656"/>
      <c r="N545" s="657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3.5" customHeight="1">
      <c r="A546" s="9"/>
      <c r="B546" s="293"/>
      <c r="C546" s="293"/>
      <c r="D546" s="9"/>
      <c r="E546" s="8"/>
      <c r="F546" s="9"/>
      <c r="G546" s="657"/>
      <c r="H546" s="293"/>
      <c r="I546" s="293"/>
      <c r="J546" s="9"/>
      <c r="K546" s="656"/>
      <c r="L546" s="656"/>
      <c r="M546" s="656"/>
      <c r="N546" s="657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3.5" customHeight="1">
      <c r="A547" s="9"/>
      <c r="B547" s="293"/>
      <c r="C547" s="293"/>
      <c r="D547" s="9"/>
      <c r="E547" s="8"/>
      <c r="F547" s="9"/>
      <c r="G547" s="657"/>
      <c r="H547" s="293"/>
      <c r="I547" s="293"/>
      <c r="J547" s="9"/>
      <c r="K547" s="656"/>
      <c r="L547" s="656"/>
      <c r="M547" s="656"/>
      <c r="N547" s="657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3.5" customHeight="1">
      <c r="A548" s="9"/>
      <c r="B548" s="293"/>
      <c r="C548" s="293"/>
      <c r="D548" s="9"/>
      <c r="E548" s="8"/>
      <c r="F548" s="9"/>
      <c r="G548" s="657"/>
      <c r="H548" s="293"/>
      <c r="I548" s="293"/>
      <c r="J548" s="9"/>
      <c r="K548" s="656"/>
      <c r="L548" s="656"/>
      <c r="M548" s="656"/>
      <c r="N548" s="657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3.5" customHeight="1">
      <c r="A549" s="9"/>
      <c r="B549" s="293"/>
      <c r="C549" s="293"/>
      <c r="D549" s="9"/>
      <c r="E549" s="8"/>
      <c r="F549" s="9"/>
      <c r="G549" s="657"/>
      <c r="H549" s="293"/>
      <c r="I549" s="293"/>
      <c r="J549" s="9"/>
      <c r="K549" s="656"/>
      <c r="L549" s="656"/>
      <c r="M549" s="656"/>
      <c r="N549" s="657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3.5" customHeight="1">
      <c r="A550" s="9"/>
      <c r="B550" s="293"/>
      <c r="C550" s="293"/>
      <c r="D550" s="9"/>
      <c r="E550" s="8"/>
      <c r="F550" s="9"/>
      <c r="G550" s="657"/>
      <c r="H550" s="293"/>
      <c r="I550" s="293"/>
      <c r="J550" s="9"/>
      <c r="K550" s="656"/>
      <c r="L550" s="656"/>
      <c r="M550" s="656"/>
      <c r="N550" s="657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3.5" customHeight="1">
      <c r="A551" s="9"/>
      <c r="B551" s="293"/>
      <c r="C551" s="293"/>
      <c r="D551" s="9"/>
      <c r="E551" s="8"/>
      <c r="F551" s="9"/>
      <c r="G551" s="657"/>
      <c r="H551" s="293"/>
      <c r="I551" s="293"/>
      <c r="J551" s="9"/>
      <c r="K551" s="656"/>
      <c r="L551" s="656"/>
      <c r="M551" s="656"/>
      <c r="N551" s="657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3.5" customHeight="1">
      <c r="A552" s="9"/>
      <c r="B552" s="293"/>
      <c r="C552" s="293"/>
      <c r="D552" s="9"/>
      <c r="E552" s="8"/>
      <c r="F552" s="9"/>
      <c r="G552" s="657"/>
      <c r="H552" s="293"/>
      <c r="I552" s="293"/>
      <c r="J552" s="9"/>
      <c r="K552" s="656"/>
      <c r="L552" s="656"/>
      <c r="M552" s="656"/>
      <c r="N552" s="657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3.5" customHeight="1">
      <c r="A553" s="9"/>
      <c r="B553" s="293"/>
      <c r="C553" s="293"/>
      <c r="D553" s="9"/>
      <c r="E553" s="8"/>
      <c r="F553" s="9"/>
      <c r="G553" s="657"/>
      <c r="H553" s="293"/>
      <c r="I553" s="293"/>
      <c r="J553" s="9"/>
      <c r="K553" s="656"/>
      <c r="L553" s="656"/>
      <c r="M553" s="656"/>
      <c r="N553" s="657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3.5" customHeight="1">
      <c r="A554" s="9"/>
      <c r="B554" s="293"/>
      <c r="C554" s="293"/>
      <c r="D554" s="9"/>
      <c r="E554" s="8"/>
      <c r="F554" s="9"/>
      <c r="G554" s="657"/>
      <c r="H554" s="293"/>
      <c r="I554" s="293"/>
      <c r="J554" s="9"/>
      <c r="K554" s="656"/>
      <c r="L554" s="656"/>
      <c r="M554" s="656"/>
      <c r="N554" s="657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3.5" customHeight="1">
      <c r="A555" s="9"/>
      <c r="B555" s="293"/>
      <c r="C555" s="293"/>
      <c r="D555" s="9"/>
      <c r="E555" s="8"/>
      <c r="F555" s="9"/>
      <c r="G555" s="657"/>
      <c r="H555" s="293"/>
      <c r="I555" s="293"/>
      <c r="J555" s="9"/>
      <c r="K555" s="656"/>
      <c r="L555" s="656"/>
      <c r="M555" s="656"/>
      <c r="N555" s="657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3.5" customHeight="1">
      <c r="A556" s="9"/>
      <c r="B556" s="293"/>
      <c r="C556" s="293"/>
      <c r="D556" s="9"/>
      <c r="E556" s="8"/>
      <c r="F556" s="9"/>
      <c r="G556" s="657"/>
      <c r="H556" s="293"/>
      <c r="I556" s="293"/>
      <c r="J556" s="9"/>
      <c r="K556" s="656"/>
      <c r="L556" s="656"/>
      <c r="M556" s="656"/>
      <c r="N556" s="657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3.5" customHeight="1">
      <c r="A557" s="9"/>
      <c r="B557" s="293"/>
      <c r="C557" s="293"/>
      <c r="D557" s="9"/>
      <c r="E557" s="8"/>
      <c r="F557" s="9"/>
      <c r="G557" s="657"/>
      <c r="H557" s="293"/>
      <c r="I557" s="293"/>
      <c r="J557" s="9"/>
      <c r="K557" s="656"/>
      <c r="L557" s="656"/>
      <c r="M557" s="656"/>
      <c r="N557" s="657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3.5" customHeight="1">
      <c r="A558" s="9"/>
      <c r="B558" s="293"/>
      <c r="C558" s="293"/>
      <c r="D558" s="9"/>
      <c r="E558" s="8"/>
      <c r="F558" s="9"/>
      <c r="G558" s="657"/>
      <c r="H558" s="293"/>
      <c r="I558" s="293"/>
      <c r="J558" s="9"/>
      <c r="K558" s="656"/>
      <c r="L558" s="656"/>
      <c r="M558" s="656"/>
      <c r="N558" s="657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3.5" customHeight="1">
      <c r="A559" s="9"/>
      <c r="B559" s="293"/>
      <c r="C559" s="293"/>
      <c r="D559" s="9"/>
      <c r="E559" s="8"/>
      <c r="F559" s="9"/>
      <c r="G559" s="657"/>
      <c r="H559" s="293"/>
      <c r="I559" s="293"/>
      <c r="J559" s="9"/>
      <c r="K559" s="656"/>
      <c r="L559" s="656"/>
      <c r="M559" s="656"/>
      <c r="N559" s="657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3.5" customHeight="1">
      <c r="A560" s="9"/>
      <c r="B560" s="293"/>
      <c r="C560" s="293"/>
      <c r="D560" s="9"/>
      <c r="E560" s="8"/>
      <c r="F560" s="9"/>
      <c r="G560" s="657"/>
      <c r="H560" s="293"/>
      <c r="I560" s="293"/>
      <c r="J560" s="9"/>
      <c r="K560" s="656"/>
      <c r="L560" s="656"/>
      <c r="M560" s="656"/>
      <c r="N560" s="657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3.5" customHeight="1">
      <c r="A561" s="9"/>
      <c r="B561" s="293"/>
      <c r="C561" s="293"/>
      <c r="D561" s="9"/>
      <c r="E561" s="8"/>
      <c r="F561" s="9"/>
      <c r="G561" s="657"/>
      <c r="H561" s="293"/>
      <c r="I561" s="293"/>
      <c r="J561" s="9"/>
      <c r="K561" s="656"/>
      <c r="L561" s="656"/>
      <c r="M561" s="656"/>
      <c r="N561" s="657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3.5" customHeight="1">
      <c r="A562" s="9"/>
      <c r="B562" s="293"/>
      <c r="C562" s="293"/>
      <c r="D562" s="9"/>
      <c r="E562" s="8"/>
      <c r="F562" s="9"/>
      <c r="G562" s="657"/>
      <c r="H562" s="293"/>
      <c r="I562" s="293"/>
      <c r="J562" s="9"/>
      <c r="K562" s="656"/>
      <c r="L562" s="656"/>
      <c r="M562" s="656"/>
      <c r="N562" s="657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3.5" customHeight="1">
      <c r="A563" s="9"/>
      <c r="B563" s="293"/>
      <c r="C563" s="293"/>
      <c r="D563" s="9"/>
      <c r="E563" s="8"/>
      <c r="F563" s="9"/>
      <c r="G563" s="657"/>
      <c r="H563" s="293"/>
      <c r="I563" s="293"/>
      <c r="J563" s="9"/>
      <c r="K563" s="656"/>
      <c r="L563" s="656"/>
      <c r="M563" s="656"/>
      <c r="N563" s="657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3.5" customHeight="1">
      <c r="A564" s="9"/>
      <c r="B564" s="293"/>
      <c r="C564" s="293"/>
      <c r="D564" s="9"/>
      <c r="E564" s="8"/>
      <c r="F564" s="9"/>
      <c r="G564" s="657"/>
      <c r="H564" s="293"/>
      <c r="I564" s="293"/>
      <c r="J564" s="9"/>
      <c r="K564" s="656"/>
      <c r="L564" s="656"/>
      <c r="M564" s="656"/>
      <c r="N564" s="657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3.5" customHeight="1">
      <c r="A565" s="9"/>
      <c r="B565" s="293"/>
      <c r="C565" s="293"/>
      <c r="D565" s="9"/>
      <c r="E565" s="8"/>
      <c r="F565" s="9"/>
      <c r="G565" s="657"/>
      <c r="H565" s="293"/>
      <c r="I565" s="293"/>
      <c r="J565" s="9"/>
      <c r="K565" s="656"/>
      <c r="L565" s="656"/>
      <c r="M565" s="656"/>
      <c r="N565" s="657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3.5" customHeight="1">
      <c r="A566" s="9"/>
      <c r="B566" s="293"/>
      <c r="C566" s="293"/>
      <c r="D566" s="9"/>
      <c r="E566" s="8"/>
      <c r="F566" s="9"/>
      <c r="G566" s="657"/>
      <c r="H566" s="293"/>
      <c r="I566" s="293"/>
      <c r="J566" s="9"/>
      <c r="K566" s="656"/>
      <c r="L566" s="656"/>
      <c r="M566" s="656"/>
      <c r="N566" s="657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3.5" customHeight="1">
      <c r="A567" s="9"/>
      <c r="B567" s="293"/>
      <c r="C567" s="293"/>
      <c r="D567" s="9"/>
      <c r="E567" s="8"/>
      <c r="F567" s="9"/>
      <c r="G567" s="657"/>
      <c r="H567" s="293"/>
      <c r="I567" s="293"/>
      <c r="J567" s="9"/>
      <c r="K567" s="656"/>
      <c r="L567" s="656"/>
      <c r="M567" s="656"/>
      <c r="N567" s="657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3.5" customHeight="1">
      <c r="A568" s="9"/>
      <c r="B568" s="293"/>
      <c r="C568" s="293"/>
      <c r="D568" s="9"/>
      <c r="E568" s="8"/>
      <c r="F568" s="9"/>
      <c r="G568" s="657"/>
      <c r="H568" s="293"/>
      <c r="I568" s="293"/>
      <c r="J568" s="9"/>
      <c r="K568" s="656"/>
      <c r="L568" s="656"/>
      <c r="M568" s="656"/>
      <c r="N568" s="657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3.5" customHeight="1">
      <c r="A569" s="9"/>
      <c r="B569" s="293"/>
      <c r="C569" s="293"/>
      <c r="D569" s="9"/>
      <c r="E569" s="8"/>
      <c r="F569" s="9"/>
      <c r="G569" s="657"/>
      <c r="H569" s="293"/>
      <c r="I569" s="293"/>
      <c r="J569" s="9"/>
      <c r="K569" s="656"/>
      <c r="L569" s="656"/>
      <c r="M569" s="656"/>
      <c r="N569" s="657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3.5" customHeight="1">
      <c r="A570" s="9"/>
      <c r="B570" s="293"/>
      <c r="C570" s="293"/>
      <c r="D570" s="9"/>
      <c r="E570" s="8"/>
      <c r="F570" s="9"/>
      <c r="G570" s="657"/>
      <c r="H570" s="293"/>
      <c r="I570" s="293"/>
      <c r="J570" s="9"/>
      <c r="K570" s="656"/>
      <c r="L570" s="656"/>
      <c r="M570" s="656"/>
      <c r="N570" s="657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3.5" customHeight="1">
      <c r="A571" s="9"/>
      <c r="B571" s="293"/>
      <c r="C571" s="293"/>
      <c r="D571" s="9"/>
      <c r="E571" s="8"/>
      <c r="F571" s="9"/>
      <c r="G571" s="657"/>
      <c r="H571" s="293"/>
      <c r="I571" s="293"/>
      <c r="J571" s="9"/>
      <c r="K571" s="656"/>
      <c r="L571" s="656"/>
      <c r="M571" s="656"/>
      <c r="N571" s="657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3.5" customHeight="1">
      <c r="A572" s="9"/>
      <c r="B572" s="293"/>
      <c r="C572" s="293"/>
      <c r="D572" s="9"/>
      <c r="E572" s="8"/>
      <c r="F572" s="9"/>
      <c r="G572" s="657"/>
      <c r="H572" s="293"/>
      <c r="I572" s="293"/>
      <c r="J572" s="9"/>
      <c r="K572" s="656"/>
      <c r="L572" s="656"/>
      <c r="M572" s="656"/>
      <c r="N572" s="657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3.5" customHeight="1">
      <c r="A573" s="9"/>
      <c r="B573" s="293"/>
      <c r="C573" s="293"/>
      <c r="D573" s="9"/>
      <c r="E573" s="8"/>
      <c r="F573" s="9"/>
      <c r="G573" s="657"/>
      <c r="H573" s="293"/>
      <c r="I573" s="293"/>
      <c r="J573" s="9"/>
      <c r="K573" s="656"/>
      <c r="L573" s="656"/>
      <c r="M573" s="656"/>
      <c r="N573" s="657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3.5" customHeight="1">
      <c r="A574" s="9"/>
      <c r="B574" s="293"/>
      <c r="C574" s="293"/>
      <c r="D574" s="9"/>
      <c r="E574" s="8"/>
      <c r="F574" s="9"/>
      <c r="G574" s="657"/>
      <c r="H574" s="293"/>
      <c r="I574" s="293"/>
      <c r="J574" s="9"/>
      <c r="K574" s="656"/>
      <c r="L574" s="656"/>
      <c r="M574" s="656"/>
      <c r="N574" s="657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3.5" customHeight="1">
      <c r="A575" s="9"/>
      <c r="B575" s="293"/>
      <c r="C575" s="293"/>
      <c r="D575" s="9"/>
      <c r="E575" s="8"/>
      <c r="F575" s="9"/>
      <c r="G575" s="657"/>
      <c r="H575" s="293"/>
      <c r="I575" s="293"/>
      <c r="J575" s="9"/>
      <c r="K575" s="656"/>
      <c r="L575" s="656"/>
      <c r="M575" s="656"/>
      <c r="N575" s="657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3.5" customHeight="1">
      <c r="A576" s="9"/>
      <c r="B576" s="293"/>
      <c r="C576" s="293"/>
      <c r="D576" s="9"/>
      <c r="E576" s="8"/>
      <c r="F576" s="9"/>
      <c r="G576" s="657"/>
      <c r="H576" s="293"/>
      <c r="I576" s="293"/>
      <c r="J576" s="9"/>
      <c r="K576" s="656"/>
      <c r="L576" s="656"/>
      <c r="M576" s="656"/>
      <c r="N576" s="657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3.5" customHeight="1">
      <c r="A577" s="9"/>
      <c r="B577" s="293"/>
      <c r="C577" s="293"/>
      <c r="D577" s="9"/>
      <c r="E577" s="8"/>
      <c r="F577" s="9"/>
      <c r="G577" s="657"/>
      <c r="H577" s="293"/>
      <c r="I577" s="293"/>
      <c r="J577" s="9"/>
      <c r="K577" s="656"/>
      <c r="L577" s="656"/>
      <c r="M577" s="656"/>
      <c r="N577" s="657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3.5" customHeight="1">
      <c r="A578" s="9"/>
      <c r="B578" s="293"/>
      <c r="C578" s="293"/>
      <c r="D578" s="9"/>
      <c r="E578" s="8"/>
      <c r="F578" s="9"/>
      <c r="G578" s="657"/>
      <c r="H578" s="293"/>
      <c r="I578" s="293"/>
      <c r="J578" s="9"/>
      <c r="K578" s="656"/>
      <c r="L578" s="656"/>
      <c r="M578" s="656"/>
      <c r="N578" s="657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3.5" customHeight="1">
      <c r="A579" s="9"/>
      <c r="B579" s="293"/>
      <c r="C579" s="293"/>
      <c r="D579" s="9"/>
      <c r="E579" s="8"/>
      <c r="F579" s="9"/>
      <c r="G579" s="657"/>
      <c r="H579" s="293"/>
      <c r="I579" s="293"/>
      <c r="J579" s="9"/>
      <c r="K579" s="656"/>
      <c r="L579" s="656"/>
      <c r="M579" s="656"/>
      <c r="N579" s="657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3.5" customHeight="1">
      <c r="A580" s="9"/>
      <c r="B580" s="293"/>
      <c r="C580" s="293"/>
      <c r="D580" s="9"/>
      <c r="E580" s="8"/>
      <c r="F580" s="9"/>
      <c r="G580" s="657"/>
      <c r="H580" s="293"/>
      <c r="I580" s="293"/>
      <c r="J580" s="9"/>
      <c r="K580" s="656"/>
      <c r="L580" s="656"/>
      <c r="M580" s="656"/>
      <c r="N580" s="657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3.5" customHeight="1">
      <c r="A581" s="9"/>
      <c r="B581" s="293"/>
      <c r="C581" s="293"/>
      <c r="D581" s="9"/>
      <c r="E581" s="8"/>
      <c r="F581" s="9"/>
      <c r="G581" s="657"/>
      <c r="H581" s="293"/>
      <c r="I581" s="293"/>
      <c r="J581" s="9"/>
      <c r="K581" s="656"/>
      <c r="L581" s="656"/>
      <c r="M581" s="656"/>
      <c r="N581" s="657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3.5" customHeight="1">
      <c r="A582" s="9"/>
      <c r="B582" s="293"/>
      <c r="C582" s="293"/>
      <c r="D582" s="9"/>
      <c r="E582" s="8"/>
      <c r="F582" s="9"/>
      <c r="G582" s="657"/>
      <c r="H582" s="293"/>
      <c r="I582" s="293"/>
      <c r="J582" s="9"/>
      <c r="K582" s="656"/>
      <c r="L582" s="656"/>
      <c r="M582" s="656"/>
      <c r="N582" s="657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3.5" customHeight="1">
      <c r="A583" s="9"/>
      <c r="B583" s="293"/>
      <c r="C583" s="293"/>
      <c r="D583" s="9"/>
      <c r="E583" s="8"/>
      <c r="F583" s="9"/>
      <c r="G583" s="657"/>
      <c r="H583" s="293"/>
      <c r="I583" s="293"/>
      <c r="J583" s="9"/>
      <c r="K583" s="656"/>
      <c r="L583" s="656"/>
      <c r="M583" s="656"/>
      <c r="N583" s="657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3.5" customHeight="1">
      <c r="A584" s="9"/>
      <c r="B584" s="293"/>
      <c r="C584" s="293"/>
      <c r="D584" s="9"/>
      <c r="E584" s="8"/>
      <c r="F584" s="9"/>
      <c r="G584" s="657"/>
      <c r="H584" s="293"/>
      <c r="I584" s="293"/>
      <c r="J584" s="9"/>
      <c r="K584" s="656"/>
      <c r="L584" s="656"/>
      <c r="M584" s="656"/>
      <c r="N584" s="657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3.5" customHeight="1">
      <c r="A585" s="9"/>
      <c r="B585" s="293"/>
      <c r="C585" s="293"/>
      <c r="D585" s="9"/>
      <c r="E585" s="8"/>
      <c r="F585" s="9"/>
      <c r="G585" s="657"/>
      <c r="H585" s="293"/>
      <c r="I585" s="293"/>
      <c r="J585" s="9"/>
      <c r="K585" s="656"/>
      <c r="L585" s="656"/>
      <c r="M585" s="656"/>
      <c r="N585" s="657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3.5" customHeight="1">
      <c r="A586" s="9"/>
      <c r="B586" s="293"/>
      <c r="C586" s="293"/>
      <c r="D586" s="9"/>
      <c r="E586" s="8"/>
      <c r="F586" s="9"/>
      <c r="G586" s="657"/>
      <c r="H586" s="293"/>
      <c r="I586" s="293"/>
      <c r="J586" s="9"/>
      <c r="K586" s="656"/>
      <c r="L586" s="656"/>
      <c r="M586" s="656"/>
      <c r="N586" s="657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3.5" customHeight="1">
      <c r="A587" s="9"/>
      <c r="B587" s="293"/>
      <c r="C587" s="293"/>
      <c r="D587" s="9"/>
      <c r="E587" s="8"/>
      <c r="F587" s="9"/>
      <c r="G587" s="657"/>
      <c r="H587" s="293"/>
      <c r="I587" s="293"/>
      <c r="J587" s="9"/>
      <c r="K587" s="656"/>
      <c r="L587" s="656"/>
      <c r="M587" s="656"/>
      <c r="N587" s="657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3.5" customHeight="1">
      <c r="A588" s="9"/>
      <c r="B588" s="293"/>
      <c r="C588" s="293"/>
      <c r="D588" s="9"/>
      <c r="E588" s="8"/>
      <c r="F588" s="9"/>
      <c r="G588" s="657"/>
      <c r="H588" s="293"/>
      <c r="I588" s="293"/>
      <c r="J588" s="9"/>
      <c r="K588" s="656"/>
      <c r="L588" s="656"/>
      <c r="M588" s="656"/>
      <c r="N588" s="657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3.5" customHeight="1">
      <c r="A589" s="9"/>
      <c r="B589" s="293"/>
      <c r="C589" s="293"/>
      <c r="D589" s="9"/>
      <c r="E589" s="8"/>
      <c r="F589" s="9"/>
      <c r="G589" s="657"/>
      <c r="H589" s="293"/>
      <c r="I589" s="293"/>
      <c r="J589" s="9"/>
      <c r="K589" s="656"/>
      <c r="L589" s="656"/>
      <c r="M589" s="656"/>
      <c r="N589" s="657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3.5" customHeight="1">
      <c r="A590" s="9"/>
      <c r="B590" s="293"/>
      <c r="C590" s="293"/>
      <c r="D590" s="9"/>
      <c r="E590" s="8"/>
      <c r="F590" s="9"/>
      <c r="G590" s="657"/>
      <c r="H590" s="293"/>
      <c r="I590" s="293"/>
      <c r="J590" s="9"/>
      <c r="K590" s="656"/>
      <c r="L590" s="656"/>
      <c r="M590" s="656"/>
      <c r="N590" s="657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3.5" customHeight="1">
      <c r="A591" s="9"/>
      <c r="B591" s="293"/>
      <c r="C591" s="293"/>
      <c r="D591" s="9"/>
      <c r="E591" s="8"/>
      <c r="F591" s="9"/>
      <c r="G591" s="657"/>
      <c r="H591" s="293"/>
      <c r="I591" s="293"/>
      <c r="J591" s="9"/>
      <c r="K591" s="656"/>
      <c r="L591" s="656"/>
      <c r="M591" s="656"/>
      <c r="N591" s="657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3.5" customHeight="1">
      <c r="A592" s="9"/>
      <c r="B592" s="293"/>
      <c r="C592" s="293"/>
      <c r="D592" s="9"/>
      <c r="E592" s="8"/>
      <c r="F592" s="9"/>
      <c r="G592" s="657"/>
      <c r="H592" s="293"/>
      <c r="I592" s="293"/>
      <c r="J592" s="9"/>
      <c r="K592" s="656"/>
      <c r="L592" s="656"/>
      <c r="M592" s="656"/>
      <c r="N592" s="657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3.5" customHeight="1">
      <c r="A593" s="9"/>
      <c r="B593" s="293"/>
      <c r="C593" s="293"/>
      <c r="D593" s="9"/>
      <c r="E593" s="8"/>
      <c r="F593" s="9"/>
      <c r="G593" s="657"/>
      <c r="H593" s="293"/>
      <c r="I593" s="293"/>
      <c r="J593" s="9"/>
      <c r="K593" s="656"/>
      <c r="L593" s="656"/>
      <c r="M593" s="656"/>
      <c r="N593" s="657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3.5" customHeight="1">
      <c r="A594" s="9"/>
      <c r="B594" s="293"/>
      <c r="C594" s="293"/>
      <c r="D594" s="9"/>
      <c r="E594" s="8"/>
      <c r="F594" s="9"/>
      <c r="G594" s="657"/>
      <c r="H594" s="293"/>
      <c r="I594" s="293"/>
      <c r="J594" s="9"/>
      <c r="K594" s="656"/>
      <c r="L594" s="656"/>
      <c r="M594" s="656"/>
      <c r="N594" s="657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3.5" customHeight="1">
      <c r="A595" s="9"/>
      <c r="B595" s="293"/>
      <c r="C595" s="293"/>
      <c r="D595" s="9"/>
      <c r="E595" s="8"/>
      <c r="F595" s="9"/>
      <c r="G595" s="657"/>
      <c r="H595" s="293"/>
      <c r="I595" s="293"/>
      <c r="J595" s="9"/>
      <c r="K595" s="656"/>
      <c r="L595" s="656"/>
      <c r="M595" s="656"/>
      <c r="N595" s="657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3.5" customHeight="1">
      <c r="A596" s="9"/>
      <c r="B596" s="293"/>
      <c r="C596" s="293"/>
      <c r="D596" s="9"/>
      <c r="E596" s="8"/>
      <c r="F596" s="9"/>
      <c r="G596" s="657"/>
      <c r="H596" s="293"/>
      <c r="I596" s="293"/>
      <c r="J596" s="9"/>
      <c r="K596" s="656"/>
      <c r="L596" s="656"/>
      <c r="M596" s="656"/>
      <c r="N596" s="657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3.5" customHeight="1">
      <c r="A597" s="9"/>
      <c r="B597" s="293"/>
      <c r="C597" s="293"/>
      <c r="D597" s="9"/>
      <c r="E597" s="8"/>
      <c r="F597" s="9"/>
      <c r="G597" s="657"/>
      <c r="H597" s="293"/>
      <c r="I597" s="293"/>
      <c r="J597" s="9"/>
      <c r="K597" s="656"/>
      <c r="L597" s="656"/>
      <c r="M597" s="656"/>
      <c r="N597" s="657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3.5" customHeight="1">
      <c r="A598" s="9"/>
      <c r="B598" s="293"/>
      <c r="C598" s="293"/>
      <c r="D598" s="9"/>
      <c r="E598" s="8"/>
      <c r="F598" s="9"/>
      <c r="G598" s="657"/>
      <c r="H598" s="293"/>
      <c r="I598" s="293"/>
      <c r="J598" s="9"/>
      <c r="K598" s="656"/>
      <c r="L598" s="656"/>
      <c r="M598" s="656"/>
      <c r="N598" s="657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3.5" customHeight="1">
      <c r="A599" s="9"/>
      <c r="B599" s="293"/>
      <c r="C599" s="293"/>
      <c r="D599" s="9"/>
      <c r="E599" s="8"/>
      <c r="F599" s="9"/>
      <c r="G599" s="657"/>
      <c r="H599" s="293"/>
      <c r="I599" s="293"/>
      <c r="J599" s="9"/>
      <c r="K599" s="656"/>
      <c r="L599" s="656"/>
      <c r="M599" s="656"/>
      <c r="N599" s="657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3.5" customHeight="1">
      <c r="A600" s="9"/>
      <c r="B600" s="293"/>
      <c r="C600" s="293"/>
      <c r="D600" s="9"/>
      <c r="E600" s="8"/>
      <c r="F600" s="9"/>
      <c r="G600" s="657"/>
      <c r="H600" s="293"/>
      <c r="I600" s="293"/>
      <c r="J600" s="9"/>
      <c r="K600" s="656"/>
      <c r="L600" s="656"/>
      <c r="M600" s="656"/>
      <c r="N600" s="657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3.5" customHeight="1">
      <c r="A601" s="9"/>
      <c r="B601" s="293"/>
      <c r="C601" s="293"/>
      <c r="D601" s="9"/>
      <c r="E601" s="8"/>
      <c r="F601" s="9"/>
      <c r="G601" s="657"/>
      <c r="H601" s="293"/>
      <c r="I601" s="293"/>
      <c r="J601" s="9"/>
      <c r="K601" s="656"/>
      <c r="L601" s="656"/>
      <c r="M601" s="656"/>
      <c r="N601" s="657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3.5" customHeight="1">
      <c r="A602" s="9"/>
      <c r="B602" s="293"/>
      <c r="C602" s="293"/>
      <c r="D602" s="9"/>
      <c r="E602" s="8"/>
      <c r="F602" s="9"/>
      <c r="G602" s="657"/>
      <c r="H602" s="293"/>
      <c r="I602" s="293"/>
      <c r="J602" s="9"/>
      <c r="K602" s="656"/>
      <c r="L602" s="656"/>
      <c r="M602" s="656"/>
      <c r="N602" s="657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3.5" customHeight="1">
      <c r="A603" s="9"/>
      <c r="B603" s="293"/>
      <c r="C603" s="293"/>
      <c r="D603" s="9"/>
      <c r="E603" s="8"/>
      <c r="F603" s="9"/>
      <c r="G603" s="657"/>
      <c r="H603" s="293"/>
      <c r="I603" s="293"/>
      <c r="J603" s="9"/>
      <c r="K603" s="656"/>
      <c r="L603" s="656"/>
      <c r="M603" s="656"/>
      <c r="N603" s="657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3.5" customHeight="1">
      <c r="A604" s="9"/>
      <c r="B604" s="293"/>
      <c r="C604" s="293"/>
      <c r="D604" s="9"/>
      <c r="E604" s="8"/>
      <c r="F604" s="9"/>
      <c r="G604" s="657"/>
      <c r="H604" s="293"/>
      <c r="I604" s="293"/>
      <c r="J604" s="9"/>
      <c r="K604" s="656"/>
      <c r="L604" s="656"/>
      <c r="M604" s="656"/>
      <c r="N604" s="657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3.5" customHeight="1">
      <c r="A605" s="9"/>
      <c r="B605" s="293"/>
      <c r="C605" s="293"/>
      <c r="D605" s="9"/>
      <c r="E605" s="8"/>
      <c r="F605" s="9"/>
      <c r="G605" s="657"/>
      <c r="H605" s="293"/>
      <c r="I605" s="293"/>
      <c r="J605" s="9"/>
      <c r="K605" s="656"/>
      <c r="L605" s="656"/>
      <c r="M605" s="656"/>
      <c r="N605" s="657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3.5" customHeight="1">
      <c r="A606" s="9"/>
      <c r="B606" s="293"/>
      <c r="C606" s="293"/>
      <c r="D606" s="9"/>
      <c r="E606" s="8"/>
      <c r="F606" s="9"/>
      <c r="G606" s="657"/>
      <c r="H606" s="293"/>
      <c r="I606" s="293"/>
      <c r="J606" s="9"/>
      <c r="K606" s="656"/>
      <c r="L606" s="656"/>
      <c r="M606" s="656"/>
      <c r="N606" s="657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3.5" customHeight="1">
      <c r="A607" s="9"/>
      <c r="B607" s="293"/>
      <c r="C607" s="293"/>
      <c r="D607" s="9"/>
      <c r="E607" s="8"/>
      <c r="F607" s="9"/>
      <c r="G607" s="657"/>
      <c r="H607" s="293"/>
      <c r="I607" s="293"/>
      <c r="J607" s="9"/>
      <c r="K607" s="656"/>
      <c r="L607" s="656"/>
      <c r="M607" s="656"/>
      <c r="N607" s="657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3.5" customHeight="1">
      <c r="A608" s="9"/>
      <c r="B608" s="293"/>
      <c r="C608" s="293"/>
      <c r="D608" s="9"/>
      <c r="E608" s="8"/>
      <c r="F608" s="9"/>
      <c r="G608" s="657"/>
      <c r="H608" s="293"/>
      <c r="I608" s="293"/>
      <c r="J608" s="9"/>
      <c r="K608" s="656"/>
      <c r="L608" s="656"/>
      <c r="M608" s="656"/>
      <c r="N608" s="657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3.5" customHeight="1">
      <c r="A609" s="9"/>
      <c r="B609" s="293"/>
      <c r="C609" s="293"/>
      <c r="D609" s="9"/>
      <c r="E609" s="8"/>
      <c r="F609" s="9"/>
      <c r="G609" s="657"/>
      <c r="H609" s="293"/>
      <c r="I609" s="293"/>
      <c r="J609" s="9"/>
      <c r="K609" s="656"/>
      <c r="L609" s="656"/>
      <c r="M609" s="656"/>
      <c r="N609" s="657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3.5" customHeight="1">
      <c r="A610" s="9"/>
      <c r="B610" s="293"/>
      <c r="C610" s="293"/>
      <c r="D610" s="9"/>
      <c r="E610" s="8"/>
      <c r="F610" s="9"/>
      <c r="G610" s="657"/>
      <c r="H610" s="293"/>
      <c r="I610" s="293"/>
      <c r="J610" s="9"/>
      <c r="K610" s="656"/>
      <c r="L610" s="656"/>
      <c r="M610" s="656"/>
      <c r="N610" s="657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3.5" customHeight="1">
      <c r="A611" s="9"/>
      <c r="B611" s="293"/>
      <c r="C611" s="293"/>
      <c r="D611" s="9"/>
      <c r="E611" s="8"/>
      <c r="F611" s="9"/>
      <c r="G611" s="657"/>
      <c r="H611" s="293"/>
      <c r="I611" s="293"/>
      <c r="J611" s="9"/>
      <c r="K611" s="656"/>
      <c r="L611" s="656"/>
      <c r="M611" s="656"/>
      <c r="N611" s="657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3.5" customHeight="1">
      <c r="A612" s="9"/>
      <c r="B612" s="293"/>
      <c r="C612" s="293"/>
      <c r="D612" s="9"/>
      <c r="E612" s="8"/>
      <c r="F612" s="9"/>
      <c r="G612" s="657"/>
      <c r="H612" s="293"/>
      <c r="I612" s="293"/>
      <c r="J612" s="9"/>
      <c r="K612" s="656"/>
      <c r="L612" s="656"/>
      <c r="M612" s="656"/>
      <c r="N612" s="657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3.5" customHeight="1">
      <c r="A613" s="9"/>
      <c r="B613" s="293"/>
      <c r="C613" s="293"/>
      <c r="D613" s="9"/>
      <c r="E613" s="8"/>
      <c r="F613" s="9"/>
      <c r="G613" s="657"/>
      <c r="H613" s="293"/>
      <c r="I613" s="293"/>
      <c r="J613" s="9"/>
      <c r="K613" s="656"/>
      <c r="L613" s="656"/>
      <c r="M613" s="656"/>
      <c r="N613" s="657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3.5" customHeight="1">
      <c r="A614" s="9"/>
      <c r="B614" s="293"/>
      <c r="C614" s="293"/>
      <c r="D614" s="9"/>
      <c r="E614" s="8"/>
      <c r="F614" s="9"/>
      <c r="G614" s="657"/>
      <c r="H614" s="293"/>
      <c r="I614" s="293"/>
      <c r="J614" s="9"/>
      <c r="K614" s="656"/>
      <c r="L614" s="656"/>
      <c r="M614" s="656"/>
      <c r="N614" s="657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3.5" customHeight="1">
      <c r="A615" s="9"/>
      <c r="B615" s="293"/>
      <c r="C615" s="293"/>
      <c r="D615" s="9"/>
      <c r="E615" s="8"/>
      <c r="F615" s="9"/>
      <c r="G615" s="657"/>
      <c r="H615" s="293"/>
      <c r="I615" s="293"/>
      <c r="J615" s="9"/>
      <c r="K615" s="656"/>
      <c r="L615" s="656"/>
      <c r="M615" s="656"/>
      <c r="N615" s="657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3.5" customHeight="1">
      <c r="A616" s="9"/>
      <c r="B616" s="293"/>
      <c r="C616" s="293"/>
      <c r="D616" s="9"/>
      <c r="E616" s="8"/>
      <c r="F616" s="9"/>
      <c r="G616" s="657"/>
      <c r="H616" s="293"/>
      <c r="I616" s="293"/>
      <c r="J616" s="9"/>
      <c r="K616" s="656"/>
      <c r="L616" s="656"/>
      <c r="M616" s="656"/>
      <c r="N616" s="657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3.5" customHeight="1">
      <c r="A617" s="9"/>
      <c r="B617" s="293"/>
      <c r="C617" s="293"/>
      <c r="D617" s="9"/>
      <c r="E617" s="8"/>
      <c r="F617" s="9"/>
      <c r="G617" s="657"/>
      <c r="H617" s="293"/>
      <c r="I617" s="293"/>
      <c r="J617" s="9"/>
      <c r="K617" s="656"/>
      <c r="L617" s="656"/>
      <c r="M617" s="656"/>
      <c r="N617" s="657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3.5" customHeight="1">
      <c r="A618" s="9"/>
      <c r="B618" s="293"/>
      <c r="C618" s="293"/>
      <c r="D618" s="9"/>
      <c r="E618" s="8"/>
      <c r="F618" s="9"/>
      <c r="G618" s="657"/>
      <c r="H618" s="293"/>
      <c r="I618" s="293"/>
      <c r="J618" s="9"/>
      <c r="K618" s="656"/>
      <c r="L618" s="656"/>
      <c r="M618" s="656"/>
      <c r="N618" s="657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3.5" customHeight="1">
      <c r="A619" s="9"/>
      <c r="B619" s="293"/>
      <c r="C619" s="293"/>
      <c r="D619" s="9"/>
      <c r="E619" s="8"/>
      <c r="F619" s="9"/>
      <c r="G619" s="657"/>
      <c r="H619" s="293"/>
      <c r="I619" s="293"/>
      <c r="J619" s="9"/>
      <c r="K619" s="656"/>
      <c r="L619" s="656"/>
      <c r="M619" s="656"/>
      <c r="N619" s="657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3.5" customHeight="1">
      <c r="A620" s="9"/>
      <c r="B620" s="293"/>
      <c r="C620" s="293"/>
      <c r="D620" s="9"/>
      <c r="E620" s="8"/>
      <c r="F620" s="9"/>
      <c r="G620" s="657"/>
      <c r="H620" s="293"/>
      <c r="I620" s="293"/>
      <c r="J620" s="9"/>
      <c r="K620" s="656"/>
      <c r="L620" s="656"/>
      <c r="M620" s="656"/>
      <c r="N620" s="657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3.5" customHeight="1">
      <c r="A621" s="9"/>
      <c r="B621" s="293"/>
      <c r="C621" s="293"/>
      <c r="D621" s="9"/>
      <c r="E621" s="8"/>
      <c r="F621" s="9"/>
      <c r="G621" s="657"/>
      <c r="H621" s="293"/>
      <c r="I621" s="293"/>
      <c r="J621" s="9"/>
      <c r="K621" s="656"/>
      <c r="L621" s="656"/>
      <c r="M621" s="656"/>
      <c r="N621" s="657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3.5" customHeight="1">
      <c r="A622" s="9"/>
      <c r="B622" s="293"/>
      <c r="C622" s="293"/>
      <c r="D622" s="9"/>
      <c r="E622" s="8"/>
      <c r="F622" s="9"/>
      <c r="G622" s="657"/>
      <c r="H622" s="293"/>
      <c r="I622" s="293"/>
      <c r="J622" s="9"/>
      <c r="K622" s="656"/>
      <c r="L622" s="656"/>
      <c r="M622" s="656"/>
      <c r="N622" s="657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3.5" customHeight="1">
      <c r="A623" s="9"/>
      <c r="B623" s="293"/>
      <c r="C623" s="293"/>
      <c r="D623" s="9"/>
      <c r="E623" s="8"/>
      <c r="F623" s="9"/>
      <c r="G623" s="657"/>
      <c r="H623" s="293"/>
      <c r="I623" s="293"/>
      <c r="J623" s="9"/>
      <c r="K623" s="656"/>
      <c r="L623" s="656"/>
      <c r="M623" s="656"/>
      <c r="N623" s="657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3.5" customHeight="1">
      <c r="A624" s="9"/>
      <c r="B624" s="293"/>
      <c r="C624" s="293"/>
      <c r="D624" s="9"/>
      <c r="E624" s="8"/>
      <c r="F624" s="9"/>
      <c r="G624" s="657"/>
      <c r="H624" s="293"/>
      <c r="I624" s="293"/>
      <c r="J624" s="9"/>
      <c r="K624" s="656"/>
      <c r="L624" s="656"/>
      <c r="M624" s="656"/>
      <c r="N624" s="657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3.5" customHeight="1">
      <c r="A625" s="9"/>
      <c r="B625" s="293"/>
      <c r="C625" s="293"/>
      <c r="D625" s="9"/>
      <c r="E625" s="8"/>
      <c r="F625" s="9"/>
      <c r="G625" s="657"/>
      <c r="H625" s="293"/>
      <c r="I625" s="293"/>
      <c r="J625" s="9"/>
      <c r="K625" s="656"/>
      <c r="L625" s="656"/>
      <c r="M625" s="656"/>
      <c r="N625" s="657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3.5" customHeight="1">
      <c r="A626" s="9"/>
      <c r="B626" s="293"/>
      <c r="C626" s="293"/>
      <c r="D626" s="9"/>
      <c r="E626" s="8"/>
      <c r="F626" s="9"/>
      <c r="G626" s="657"/>
      <c r="H626" s="293"/>
      <c r="I626" s="293"/>
      <c r="J626" s="9"/>
      <c r="K626" s="656"/>
      <c r="L626" s="656"/>
      <c r="M626" s="656"/>
      <c r="N626" s="657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3.5" customHeight="1">
      <c r="A627" s="9"/>
      <c r="B627" s="293"/>
      <c r="C627" s="293"/>
      <c r="D627" s="9"/>
      <c r="E627" s="8"/>
      <c r="F627" s="9"/>
      <c r="G627" s="657"/>
      <c r="H627" s="293"/>
      <c r="I627" s="293"/>
      <c r="J627" s="9"/>
      <c r="K627" s="656"/>
      <c r="L627" s="656"/>
      <c r="M627" s="656"/>
      <c r="N627" s="657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3.5" customHeight="1">
      <c r="A628" s="9"/>
      <c r="B628" s="293"/>
      <c r="C628" s="293"/>
      <c r="D628" s="9"/>
      <c r="E628" s="8"/>
      <c r="F628" s="9"/>
      <c r="G628" s="657"/>
      <c r="H628" s="293"/>
      <c r="I628" s="293"/>
      <c r="J628" s="9"/>
      <c r="K628" s="656"/>
      <c r="L628" s="656"/>
      <c r="M628" s="656"/>
      <c r="N628" s="657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3.5" customHeight="1">
      <c r="A629" s="9"/>
      <c r="B629" s="293"/>
      <c r="C629" s="293"/>
      <c r="D629" s="9"/>
      <c r="E629" s="8"/>
      <c r="F629" s="9"/>
      <c r="G629" s="657"/>
      <c r="H629" s="293"/>
      <c r="I629" s="293"/>
      <c r="J629" s="9"/>
      <c r="K629" s="656"/>
      <c r="L629" s="656"/>
      <c r="M629" s="656"/>
      <c r="N629" s="657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3.5" customHeight="1">
      <c r="A630" s="9"/>
      <c r="B630" s="293"/>
      <c r="C630" s="293"/>
      <c r="D630" s="9"/>
      <c r="E630" s="8"/>
      <c r="F630" s="9"/>
      <c r="G630" s="657"/>
      <c r="H630" s="293"/>
      <c r="I630" s="293"/>
      <c r="J630" s="9"/>
      <c r="K630" s="656"/>
      <c r="L630" s="656"/>
      <c r="M630" s="656"/>
      <c r="N630" s="657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3.5" customHeight="1">
      <c r="A631" s="9"/>
      <c r="B631" s="293"/>
      <c r="C631" s="293"/>
      <c r="D631" s="9"/>
      <c r="E631" s="8"/>
      <c r="F631" s="9"/>
      <c r="G631" s="657"/>
      <c r="H631" s="293"/>
      <c r="I631" s="293"/>
      <c r="J631" s="9"/>
      <c r="K631" s="656"/>
      <c r="L631" s="656"/>
      <c r="M631" s="656"/>
      <c r="N631" s="657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3.5" customHeight="1">
      <c r="A632" s="9"/>
      <c r="B632" s="293"/>
      <c r="C632" s="293"/>
      <c r="D632" s="9"/>
      <c r="E632" s="8"/>
      <c r="F632" s="9"/>
      <c r="G632" s="657"/>
      <c r="H632" s="293"/>
      <c r="I632" s="293"/>
      <c r="J632" s="9"/>
      <c r="K632" s="656"/>
      <c r="L632" s="656"/>
      <c r="M632" s="656"/>
      <c r="N632" s="657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3.5" customHeight="1">
      <c r="A633" s="9"/>
      <c r="B633" s="293"/>
      <c r="C633" s="293"/>
      <c r="D633" s="9"/>
      <c r="E633" s="8"/>
      <c r="F633" s="9"/>
      <c r="G633" s="657"/>
      <c r="H633" s="293"/>
      <c r="I633" s="293"/>
      <c r="J633" s="9"/>
      <c r="K633" s="656"/>
      <c r="L633" s="656"/>
      <c r="M633" s="656"/>
      <c r="N633" s="657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3.5" customHeight="1">
      <c r="A634" s="9"/>
      <c r="B634" s="293"/>
      <c r="C634" s="293"/>
      <c r="D634" s="9"/>
      <c r="E634" s="8"/>
      <c r="F634" s="9"/>
      <c r="G634" s="657"/>
      <c r="H634" s="293"/>
      <c r="I634" s="293"/>
      <c r="J634" s="9"/>
      <c r="K634" s="656"/>
      <c r="L634" s="656"/>
      <c r="M634" s="656"/>
      <c r="N634" s="657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3.5" customHeight="1">
      <c r="A635" s="9"/>
      <c r="B635" s="293"/>
      <c r="C635" s="293"/>
      <c r="D635" s="9"/>
      <c r="E635" s="8"/>
      <c r="F635" s="9"/>
      <c r="G635" s="657"/>
      <c r="H635" s="293"/>
      <c r="I635" s="293"/>
      <c r="J635" s="9"/>
      <c r="K635" s="656"/>
      <c r="L635" s="656"/>
      <c r="M635" s="656"/>
      <c r="N635" s="657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3.5" customHeight="1">
      <c r="A636" s="9"/>
      <c r="B636" s="293"/>
      <c r="C636" s="293"/>
      <c r="D636" s="9"/>
      <c r="E636" s="8"/>
      <c r="F636" s="9"/>
      <c r="G636" s="657"/>
      <c r="H636" s="293"/>
      <c r="I636" s="293"/>
      <c r="J636" s="9"/>
      <c r="K636" s="656"/>
      <c r="L636" s="656"/>
      <c r="M636" s="656"/>
      <c r="N636" s="657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3.5" customHeight="1">
      <c r="A637" s="9"/>
      <c r="B637" s="293"/>
      <c r="C637" s="293"/>
      <c r="D637" s="9"/>
      <c r="E637" s="8"/>
      <c r="F637" s="9"/>
      <c r="G637" s="657"/>
      <c r="H637" s="293"/>
      <c r="I637" s="293"/>
      <c r="J637" s="9"/>
      <c r="K637" s="656"/>
      <c r="L637" s="656"/>
      <c r="M637" s="656"/>
      <c r="N637" s="657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3.5" customHeight="1">
      <c r="A638" s="9"/>
      <c r="B638" s="293"/>
      <c r="C638" s="293"/>
      <c r="D638" s="9"/>
      <c r="E638" s="8"/>
      <c r="F638" s="9"/>
      <c r="G638" s="657"/>
      <c r="H638" s="293"/>
      <c r="I638" s="293"/>
      <c r="J638" s="9"/>
      <c r="K638" s="656"/>
      <c r="L638" s="656"/>
      <c r="M638" s="656"/>
      <c r="N638" s="657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3.5" customHeight="1">
      <c r="A639" s="9"/>
      <c r="B639" s="293"/>
      <c r="C639" s="293"/>
      <c r="D639" s="9"/>
      <c r="E639" s="8"/>
      <c r="F639" s="9"/>
      <c r="G639" s="657"/>
      <c r="H639" s="293"/>
      <c r="I639" s="293"/>
      <c r="J639" s="9"/>
      <c r="K639" s="656"/>
      <c r="L639" s="656"/>
      <c r="M639" s="656"/>
      <c r="N639" s="657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3.5" customHeight="1">
      <c r="A640" s="9"/>
      <c r="B640" s="293"/>
      <c r="C640" s="293"/>
      <c r="D640" s="9"/>
      <c r="E640" s="8"/>
      <c r="F640" s="9"/>
      <c r="G640" s="657"/>
      <c r="H640" s="293"/>
      <c r="I640" s="293"/>
      <c r="J640" s="9"/>
      <c r="K640" s="656"/>
      <c r="L640" s="656"/>
      <c r="M640" s="656"/>
      <c r="N640" s="657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3.5" customHeight="1">
      <c r="A641" s="9"/>
      <c r="B641" s="293"/>
      <c r="C641" s="293"/>
      <c r="D641" s="9"/>
      <c r="E641" s="8"/>
      <c r="F641" s="9"/>
      <c r="G641" s="657"/>
      <c r="H641" s="293"/>
      <c r="I641" s="293"/>
      <c r="J641" s="9"/>
      <c r="K641" s="656"/>
      <c r="L641" s="656"/>
      <c r="M641" s="656"/>
      <c r="N641" s="657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3.5" customHeight="1">
      <c r="A642" s="9"/>
      <c r="B642" s="293"/>
      <c r="C642" s="293"/>
      <c r="D642" s="9"/>
      <c r="E642" s="8"/>
      <c r="F642" s="9"/>
      <c r="G642" s="657"/>
      <c r="H642" s="293"/>
      <c r="I642" s="293"/>
      <c r="J642" s="9"/>
      <c r="K642" s="656"/>
      <c r="L642" s="656"/>
      <c r="M642" s="656"/>
      <c r="N642" s="657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3.5" customHeight="1">
      <c r="A643" s="9"/>
      <c r="B643" s="293"/>
      <c r="C643" s="293"/>
      <c r="D643" s="9"/>
      <c r="E643" s="8"/>
      <c r="F643" s="9"/>
      <c r="G643" s="657"/>
      <c r="H643" s="293"/>
      <c r="I643" s="293"/>
      <c r="J643" s="9"/>
      <c r="K643" s="656"/>
      <c r="L643" s="656"/>
      <c r="M643" s="656"/>
      <c r="N643" s="657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3.5" customHeight="1">
      <c r="A644" s="9"/>
      <c r="B644" s="293"/>
      <c r="C644" s="293"/>
      <c r="D644" s="9"/>
      <c r="E644" s="8"/>
      <c r="F644" s="9"/>
      <c r="G644" s="657"/>
      <c r="H644" s="293"/>
      <c r="I644" s="293"/>
      <c r="J644" s="9"/>
      <c r="K644" s="656"/>
      <c r="L644" s="656"/>
      <c r="M644" s="656"/>
      <c r="N644" s="657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3.5" customHeight="1">
      <c r="A645" s="9"/>
      <c r="B645" s="293"/>
      <c r="C645" s="293"/>
      <c r="D645" s="9"/>
      <c r="E645" s="8"/>
      <c r="F645" s="9"/>
      <c r="G645" s="657"/>
      <c r="H645" s="293"/>
      <c r="I645" s="293"/>
      <c r="J645" s="9"/>
      <c r="K645" s="656"/>
      <c r="L645" s="656"/>
      <c r="M645" s="656"/>
      <c r="N645" s="657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3.5" customHeight="1">
      <c r="A646" s="9"/>
      <c r="B646" s="293"/>
      <c r="C646" s="293"/>
      <c r="D646" s="9"/>
      <c r="E646" s="8"/>
      <c r="F646" s="9"/>
      <c r="G646" s="657"/>
      <c r="H646" s="293"/>
      <c r="I646" s="293"/>
      <c r="J646" s="9"/>
      <c r="K646" s="656"/>
      <c r="L646" s="656"/>
      <c r="M646" s="656"/>
      <c r="N646" s="657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3.5" customHeight="1">
      <c r="A647" s="9"/>
      <c r="B647" s="293"/>
      <c r="C647" s="293"/>
      <c r="D647" s="9"/>
      <c r="E647" s="8"/>
      <c r="F647" s="9"/>
      <c r="G647" s="657"/>
      <c r="H647" s="293"/>
      <c r="I647" s="293"/>
      <c r="J647" s="9"/>
      <c r="K647" s="656"/>
      <c r="L647" s="656"/>
      <c r="M647" s="656"/>
      <c r="N647" s="657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3.5" customHeight="1">
      <c r="A648" s="9"/>
      <c r="B648" s="293"/>
      <c r="C648" s="293"/>
      <c r="D648" s="9"/>
      <c r="E648" s="8"/>
      <c r="F648" s="9"/>
      <c r="G648" s="657"/>
      <c r="H648" s="293"/>
      <c r="I648" s="293"/>
      <c r="J648" s="9"/>
      <c r="K648" s="656"/>
      <c r="L648" s="656"/>
      <c r="M648" s="656"/>
      <c r="N648" s="657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3.5" customHeight="1">
      <c r="A649" s="9"/>
      <c r="B649" s="293"/>
      <c r="C649" s="293"/>
      <c r="D649" s="9"/>
      <c r="E649" s="8"/>
      <c r="F649" s="9"/>
      <c r="G649" s="657"/>
      <c r="H649" s="293"/>
      <c r="I649" s="293"/>
      <c r="J649" s="9"/>
      <c r="K649" s="656"/>
      <c r="L649" s="656"/>
      <c r="M649" s="656"/>
      <c r="N649" s="657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3.5" customHeight="1">
      <c r="A650" s="9"/>
      <c r="B650" s="293"/>
      <c r="C650" s="293"/>
      <c r="D650" s="9"/>
      <c r="E650" s="8"/>
      <c r="F650" s="9"/>
      <c r="G650" s="657"/>
      <c r="H650" s="293"/>
      <c r="I650" s="293"/>
      <c r="J650" s="9"/>
      <c r="K650" s="656"/>
      <c r="L650" s="656"/>
      <c r="M650" s="656"/>
      <c r="N650" s="657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3.5" customHeight="1">
      <c r="A651" s="9"/>
      <c r="B651" s="293"/>
      <c r="C651" s="293"/>
      <c r="D651" s="9"/>
      <c r="E651" s="8"/>
      <c r="F651" s="9"/>
      <c r="G651" s="657"/>
      <c r="H651" s="293"/>
      <c r="I651" s="293"/>
      <c r="J651" s="9"/>
      <c r="K651" s="656"/>
      <c r="L651" s="656"/>
      <c r="M651" s="656"/>
      <c r="N651" s="657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3.5" customHeight="1">
      <c r="A652" s="9"/>
      <c r="B652" s="293"/>
      <c r="C652" s="293"/>
      <c r="D652" s="9"/>
      <c r="E652" s="8"/>
      <c r="F652" s="9"/>
      <c r="G652" s="657"/>
      <c r="H652" s="293"/>
      <c r="I652" s="293"/>
      <c r="J652" s="9"/>
      <c r="K652" s="656"/>
      <c r="L652" s="656"/>
      <c r="M652" s="656"/>
      <c r="N652" s="657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3.5" customHeight="1">
      <c r="A653" s="9"/>
      <c r="B653" s="293"/>
      <c r="C653" s="293"/>
      <c r="D653" s="9"/>
      <c r="E653" s="8"/>
      <c r="F653" s="9"/>
      <c r="G653" s="657"/>
      <c r="H653" s="293"/>
      <c r="I653" s="293"/>
      <c r="J653" s="9"/>
      <c r="K653" s="656"/>
      <c r="L653" s="656"/>
      <c r="M653" s="656"/>
      <c r="N653" s="657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3.5" customHeight="1">
      <c r="A654" s="9"/>
      <c r="B654" s="293"/>
      <c r="C654" s="293"/>
      <c r="D654" s="9"/>
      <c r="E654" s="8"/>
      <c r="F654" s="9"/>
      <c r="G654" s="657"/>
      <c r="H654" s="293"/>
      <c r="I654" s="293"/>
      <c r="J654" s="9"/>
      <c r="K654" s="656"/>
      <c r="L654" s="656"/>
      <c r="M654" s="656"/>
      <c r="N654" s="657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3.5" customHeight="1">
      <c r="A655" s="9"/>
      <c r="B655" s="293"/>
      <c r="C655" s="293"/>
      <c r="D655" s="9"/>
      <c r="E655" s="8"/>
      <c r="F655" s="9"/>
      <c r="G655" s="657"/>
      <c r="H655" s="293"/>
      <c r="I655" s="293"/>
      <c r="J655" s="9"/>
      <c r="K655" s="656"/>
      <c r="L655" s="656"/>
      <c r="M655" s="656"/>
      <c r="N655" s="657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3.5" customHeight="1">
      <c r="A656" s="9"/>
      <c r="B656" s="293"/>
      <c r="C656" s="293"/>
      <c r="D656" s="9"/>
      <c r="E656" s="8"/>
      <c r="F656" s="9"/>
      <c r="G656" s="657"/>
      <c r="H656" s="293"/>
      <c r="I656" s="293"/>
      <c r="J656" s="9"/>
      <c r="K656" s="656"/>
      <c r="L656" s="656"/>
      <c r="M656" s="656"/>
      <c r="N656" s="657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3.5" customHeight="1">
      <c r="A657" s="9"/>
      <c r="B657" s="293"/>
      <c r="C657" s="293"/>
      <c r="D657" s="9"/>
      <c r="E657" s="8"/>
      <c r="F657" s="9"/>
      <c r="G657" s="657"/>
      <c r="H657" s="293"/>
      <c r="I657" s="293"/>
      <c r="J657" s="9"/>
      <c r="K657" s="656"/>
      <c r="L657" s="656"/>
      <c r="M657" s="656"/>
      <c r="N657" s="657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3.5" customHeight="1">
      <c r="A658" s="9"/>
      <c r="B658" s="293"/>
      <c r="C658" s="293"/>
      <c r="D658" s="9"/>
      <c r="E658" s="8"/>
      <c r="F658" s="9"/>
      <c r="G658" s="657"/>
      <c r="H658" s="293"/>
      <c r="I658" s="293"/>
      <c r="J658" s="9"/>
      <c r="K658" s="656"/>
      <c r="L658" s="656"/>
      <c r="M658" s="656"/>
      <c r="N658" s="657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3.5" customHeight="1">
      <c r="A659" s="9"/>
      <c r="B659" s="293"/>
      <c r="C659" s="293"/>
      <c r="D659" s="9"/>
      <c r="E659" s="8"/>
      <c r="F659" s="9"/>
      <c r="G659" s="657"/>
      <c r="H659" s="293"/>
      <c r="I659" s="293"/>
      <c r="J659" s="9"/>
      <c r="K659" s="656"/>
      <c r="L659" s="656"/>
      <c r="M659" s="656"/>
      <c r="N659" s="657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3.5" customHeight="1">
      <c r="A660" s="9"/>
      <c r="B660" s="293"/>
      <c r="C660" s="293"/>
      <c r="D660" s="9"/>
      <c r="E660" s="8"/>
      <c r="F660" s="9"/>
      <c r="G660" s="657"/>
      <c r="H660" s="293"/>
      <c r="I660" s="293"/>
      <c r="J660" s="9"/>
      <c r="K660" s="656"/>
      <c r="L660" s="656"/>
      <c r="M660" s="656"/>
      <c r="N660" s="657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3.5" customHeight="1">
      <c r="A661" s="9"/>
      <c r="B661" s="293"/>
      <c r="C661" s="293"/>
      <c r="D661" s="9"/>
      <c r="E661" s="8"/>
      <c r="F661" s="9"/>
      <c r="G661" s="657"/>
      <c r="H661" s="293"/>
      <c r="I661" s="293"/>
      <c r="J661" s="9"/>
      <c r="K661" s="656"/>
      <c r="L661" s="656"/>
      <c r="M661" s="656"/>
      <c r="N661" s="657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3.5" customHeight="1">
      <c r="A662" s="9"/>
      <c r="B662" s="293"/>
      <c r="C662" s="293"/>
      <c r="D662" s="9"/>
      <c r="E662" s="8"/>
      <c r="F662" s="9"/>
      <c r="G662" s="657"/>
      <c r="H662" s="293"/>
      <c r="I662" s="293"/>
      <c r="J662" s="9"/>
      <c r="K662" s="656"/>
      <c r="L662" s="656"/>
      <c r="M662" s="656"/>
      <c r="N662" s="657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3.5" customHeight="1">
      <c r="A663" s="9"/>
      <c r="B663" s="293"/>
      <c r="C663" s="293"/>
      <c r="D663" s="9"/>
      <c r="E663" s="8"/>
      <c r="F663" s="9"/>
      <c r="G663" s="657"/>
      <c r="H663" s="293"/>
      <c r="I663" s="293"/>
      <c r="J663" s="9"/>
      <c r="K663" s="656"/>
      <c r="L663" s="656"/>
      <c r="M663" s="656"/>
      <c r="N663" s="657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3.5" customHeight="1">
      <c r="A664" s="9"/>
      <c r="B664" s="293"/>
      <c r="C664" s="293"/>
      <c r="D664" s="9"/>
      <c r="E664" s="8"/>
      <c r="F664" s="9"/>
      <c r="G664" s="657"/>
      <c r="H664" s="293"/>
      <c r="I664" s="293"/>
      <c r="J664" s="9"/>
      <c r="K664" s="656"/>
      <c r="L664" s="656"/>
      <c r="M664" s="656"/>
      <c r="N664" s="657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3.5" customHeight="1">
      <c r="A665" s="9"/>
      <c r="B665" s="293"/>
      <c r="C665" s="293"/>
      <c r="D665" s="9"/>
      <c r="E665" s="8"/>
      <c r="F665" s="9"/>
      <c r="G665" s="657"/>
      <c r="H665" s="293"/>
      <c r="I665" s="293"/>
      <c r="J665" s="9"/>
      <c r="K665" s="656"/>
      <c r="L665" s="656"/>
      <c r="M665" s="656"/>
      <c r="N665" s="657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3.5" customHeight="1">
      <c r="A666" s="9"/>
      <c r="B666" s="293"/>
      <c r="C666" s="293"/>
      <c r="D666" s="9"/>
      <c r="E666" s="8"/>
      <c r="F666" s="9"/>
      <c r="G666" s="657"/>
      <c r="H666" s="293"/>
      <c r="I666" s="293"/>
      <c r="J666" s="9"/>
      <c r="K666" s="656"/>
      <c r="L666" s="656"/>
      <c r="M666" s="656"/>
      <c r="N666" s="657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3.5" customHeight="1">
      <c r="A667" s="9"/>
      <c r="B667" s="293"/>
      <c r="C667" s="293"/>
      <c r="D667" s="9"/>
      <c r="E667" s="8"/>
      <c r="F667" s="9"/>
      <c r="G667" s="657"/>
      <c r="H667" s="293"/>
      <c r="I667" s="293"/>
      <c r="J667" s="9"/>
      <c r="K667" s="656"/>
      <c r="L667" s="656"/>
      <c r="M667" s="656"/>
      <c r="N667" s="657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3.5" customHeight="1">
      <c r="A668" s="9"/>
      <c r="B668" s="293"/>
      <c r="C668" s="293"/>
      <c r="D668" s="9"/>
      <c r="E668" s="8"/>
      <c r="F668" s="9"/>
      <c r="G668" s="657"/>
      <c r="H668" s="293"/>
      <c r="I668" s="293"/>
      <c r="J668" s="9"/>
      <c r="K668" s="656"/>
      <c r="L668" s="656"/>
      <c r="M668" s="656"/>
      <c r="N668" s="657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3.5" customHeight="1">
      <c r="A669" s="9"/>
      <c r="B669" s="293"/>
      <c r="C669" s="293"/>
      <c r="D669" s="9"/>
      <c r="E669" s="8"/>
      <c r="F669" s="9"/>
      <c r="G669" s="657"/>
      <c r="H669" s="293"/>
      <c r="I669" s="293"/>
      <c r="J669" s="9"/>
      <c r="K669" s="656"/>
      <c r="L669" s="656"/>
      <c r="M669" s="656"/>
      <c r="N669" s="657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3.5" customHeight="1">
      <c r="A670" s="9"/>
      <c r="B670" s="293"/>
      <c r="C670" s="293"/>
      <c r="D670" s="9"/>
      <c r="E670" s="8"/>
      <c r="F670" s="9"/>
      <c r="G670" s="657"/>
      <c r="H670" s="293"/>
      <c r="I670" s="293"/>
      <c r="J670" s="9"/>
      <c r="K670" s="656"/>
      <c r="L670" s="656"/>
      <c r="M670" s="656"/>
      <c r="N670" s="657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3.5" customHeight="1">
      <c r="A671" s="9"/>
      <c r="B671" s="293"/>
      <c r="C671" s="293"/>
      <c r="D671" s="9"/>
      <c r="E671" s="8"/>
      <c r="F671" s="9"/>
      <c r="G671" s="657"/>
      <c r="H671" s="293"/>
      <c r="I671" s="293"/>
      <c r="J671" s="9"/>
      <c r="K671" s="656"/>
      <c r="L671" s="656"/>
      <c r="M671" s="656"/>
      <c r="N671" s="657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3.5" customHeight="1">
      <c r="A672" s="9"/>
      <c r="B672" s="293"/>
      <c r="C672" s="293"/>
      <c r="D672" s="9"/>
      <c r="E672" s="8"/>
      <c r="F672" s="9"/>
      <c r="G672" s="657"/>
      <c r="H672" s="293"/>
      <c r="I672" s="293"/>
      <c r="J672" s="9"/>
      <c r="K672" s="656"/>
      <c r="L672" s="656"/>
      <c r="M672" s="656"/>
      <c r="N672" s="657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3.5" customHeight="1">
      <c r="A673" s="9"/>
      <c r="B673" s="293"/>
      <c r="C673" s="293"/>
      <c r="D673" s="9"/>
      <c r="E673" s="8"/>
      <c r="F673" s="9"/>
      <c r="G673" s="657"/>
      <c r="H673" s="293"/>
      <c r="I673" s="293"/>
      <c r="J673" s="9"/>
      <c r="K673" s="656"/>
      <c r="L673" s="656"/>
      <c r="M673" s="656"/>
      <c r="N673" s="657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3.5" customHeight="1">
      <c r="A674" s="9"/>
      <c r="B674" s="293"/>
      <c r="C674" s="293"/>
      <c r="D674" s="9"/>
      <c r="E674" s="8"/>
      <c r="F674" s="9"/>
      <c r="G674" s="657"/>
      <c r="H674" s="293"/>
      <c r="I674" s="293"/>
      <c r="J674" s="9"/>
      <c r="K674" s="656"/>
      <c r="L674" s="656"/>
      <c r="M674" s="656"/>
      <c r="N674" s="657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3.5" customHeight="1">
      <c r="A675" s="9"/>
      <c r="B675" s="293"/>
      <c r="C675" s="293"/>
      <c r="D675" s="9"/>
      <c r="E675" s="8"/>
      <c r="F675" s="9"/>
      <c r="G675" s="657"/>
      <c r="H675" s="293"/>
      <c r="I675" s="293"/>
      <c r="J675" s="9"/>
      <c r="K675" s="656"/>
      <c r="L675" s="656"/>
      <c r="M675" s="656"/>
      <c r="N675" s="657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3.5" customHeight="1">
      <c r="A676" s="9"/>
      <c r="B676" s="293"/>
      <c r="C676" s="293"/>
      <c r="D676" s="9"/>
      <c r="E676" s="8"/>
      <c r="F676" s="9"/>
      <c r="G676" s="657"/>
      <c r="H676" s="293"/>
      <c r="I676" s="293"/>
      <c r="J676" s="9"/>
      <c r="K676" s="656"/>
      <c r="L676" s="656"/>
      <c r="M676" s="656"/>
      <c r="N676" s="657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3.5" customHeight="1">
      <c r="A677" s="9"/>
      <c r="B677" s="293"/>
      <c r="C677" s="293"/>
      <c r="D677" s="9"/>
      <c r="E677" s="8"/>
      <c r="F677" s="9"/>
      <c r="G677" s="657"/>
      <c r="H677" s="293"/>
      <c r="I677" s="293"/>
      <c r="J677" s="9"/>
      <c r="K677" s="656"/>
      <c r="L677" s="656"/>
      <c r="M677" s="656"/>
      <c r="N677" s="657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3.5" customHeight="1">
      <c r="A678" s="9"/>
      <c r="B678" s="293"/>
      <c r="C678" s="293"/>
      <c r="D678" s="9"/>
      <c r="E678" s="8"/>
      <c r="F678" s="9"/>
      <c r="G678" s="657"/>
      <c r="H678" s="293"/>
      <c r="I678" s="293"/>
      <c r="J678" s="9"/>
      <c r="K678" s="656"/>
      <c r="L678" s="656"/>
      <c r="M678" s="656"/>
      <c r="N678" s="657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3.5" customHeight="1">
      <c r="A679" s="9"/>
      <c r="B679" s="293"/>
      <c r="C679" s="293"/>
      <c r="D679" s="9"/>
      <c r="E679" s="8"/>
      <c r="F679" s="9"/>
      <c r="G679" s="657"/>
      <c r="H679" s="293"/>
      <c r="I679" s="293"/>
      <c r="J679" s="9"/>
      <c r="K679" s="656"/>
      <c r="L679" s="656"/>
      <c r="M679" s="656"/>
      <c r="N679" s="657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3.5" customHeight="1">
      <c r="A680" s="9"/>
      <c r="B680" s="293"/>
      <c r="C680" s="293"/>
      <c r="D680" s="9"/>
      <c r="E680" s="8"/>
      <c r="F680" s="9"/>
      <c r="G680" s="657"/>
      <c r="H680" s="293"/>
      <c r="I680" s="293"/>
      <c r="J680" s="9"/>
      <c r="K680" s="656"/>
      <c r="L680" s="656"/>
      <c r="M680" s="656"/>
      <c r="N680" s="657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3.5" customHeight="1">
      <c r="A681" s="9"/>
      <c r="B681" s="293"/>
      <c r="C681" s="293"/>
      <c r="D681" s="9"/>
      <c r="E681" s="8"/>
      <c r="F681" s="9"/>
      <c r="G681" s="657"/>
      <c r="H681" s="293"/>
      <c r="I681" s="293"/>
      <c r="J681" s="9"/>
      <c r="K681" s="656"/>
      <c r="L681" s="656"/>
      <c r="M681" s="656"/>
      <c r="N681" s="657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3.5" customHeight="1">
      <c r="A682" s="9"/>
      <c r="B682" s="293"/>
      <c r="C682" s="293"/>
      <c r="D682" s="9"/>
      <c r="E682" s="8"/>
      <c r="F682" s="9"/>
      <c r="G682" s="657"/>
      <c r="H682" s="293"/>
      <c r="I682" s="293"/>
      <c r="J682" s="9"/>
      <c r="K682" s="656"/>
      <c r="L682" s="656"/>
      <c r="M682" s="656"/>
      <c r="N682" s="657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3.5" customHeight="1">
      <c r="A683" s="9"/>
      <c r="B683" s="293"/>
      <c r="C683" s="293"/>
      <c r="D683" s="9"/>
      <c r="E683" s="8"/>
      <c r="F683" s="9"/>
      <c r="G683" s="657"/>
      <c r="H683" s="293"/>
      <c r="I683" s="293"/>
      <c r="J683" s="9"/>
      <c r="K683" s="656"/>
      <c r="L683" s="656"/>
      <c r="M683" s="656"/>
      <c r="N683" s="657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3.5" customHeight="1">
      <c r="A684" s="9"/>
      <c r="B684" s="293"/>
      <c r="C684" s="293"/>
      <c r="D684" s="9"/>
      <c r="E684" s="8"/>
      <c r="F684" s="9"/>
      <c r="G684" s="657"/>
      <c r="H684" s="293"/>
      <c r="I684" s="293"/>
      <c r="J684" s="9"/>
      <c r="K684" s="656"/>
      <c r="L684" s="656"/>
      <c r="M684" s="656"/>
      <c r="N684" s="657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3.5" customHeight="1">
      <c r="A685" s="9"/>
      <c r="B685" s="293"/>
      <c r="C685" s="293"/>
      <c r="D685" s="9"/>
      <c r="E685" s="8"/>
      <c r="F685" s="9"/>
      <c r="G685" s="657"/>
      <c r="H685" s="293"/>
      <c r="I685" s="293"/>
      <c r="J685" s="9"/>
      <c r="K685" s="656"/>
      <c r="L685" s="656"/>
      <c r="M685" s="656"/>
      <c r="N685" s="657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3.5" customHeight="1">
      <c r="A686" s="9"/>
      <c r="B686" s="293"/>
      <c r="C686" s="293"/>
      <c r="D686" s="9"/>
      <c r="E686" s="8"/>
      <c r="F686" s="9"/>
      <c r="G686" s="657"/>
      <c r="H686" s="293"/>
      <c r="I686" s="293"/>
      <c r="J686" s="9"/>
      <c r="K686" s="656"/>
      <c r="L686" s="656"/>
      <c r="M686" s="656"/>
      <c r="N686" s="657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3.5" customHeight="1">
      <c r="A687" s="9"/>
      <c r="B687" s="293"/>
      <c r="C687" s="293"/>
      <c r="D687" s="9"/>
      <c r="E687" s="8"/>
      <c r="F687" s="9"/>
      <c r="G687" s="657"/>
      <c r="H687" s="293"/>
      <c r="I687" s="293"/>
      <c r="J687" s="9"/>
      <c r="K687" s="656"/>
      <c r="L687" s="656"/>
      <c r="M687" s="656"/>
      <c r="N687" s="657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3.5" customHeight="1">
      <c r="A688" s="9"/>
      <c r="B688" s="293"/>
      <c r="C688" s="293"/>
      <c r="D688" s="9"/>
      <c r="E688" s="8"/>
      <c r="F688" s="9"/>
      <c r="G688" s="657"/>
      <c r="H688" s="293"/>
      <c r="I688" s="293"/>
      <c r="J688" s="9"/>
      <c r="K688" s="656"/>
      <c r="L688" s="656"/>
      <c r="M688" s="656"/>
      <c r="N688" s="657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3.5" customHeight="1">
      <c r="A689" s="9"/>
      <c r="B689" s="293"/>
      <c r="C689" s="293"/>
      <c r="D689" s="9"/>
      <c r="E689" s="8"/>
      <c r="F689" s="9"/>
      <c r="G689" s="657"/>
      <c r="H689" s="293"/>
      <c r="I689" s="293"/>
      <c r="J689" s="9"/>
      <c r="K689" s="656"/>
      <c r="L689" s="656"/>
      <c r="M689" s="656"/>
      <c r="N689" s="657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3.5" customHeight="1">
      <c r="A690" s="9"/>
      <c r="B690" s="293"/>
      <c r="C690" s="293"/>
      <c r="D690" s="9"/>
      <c r="E690" s="8"/>
      <c r="F690" s="9"/>
      <c r="G690" s="657"/>
      <c r="H690" s="293"/>
      <c r="I690" s="293"/>
      <c r="J690" s="9"/>
      <c r="K690" s="656"/>
      <c r="L690" s="656"/>
      <c r="M690" s="656"/>
      <c r="N690" s="657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3.5" customHeight="1">
      <c r="A691" s="9"/>
      <c r="B691" s="293"/>
      <c r="C691" s="293"/>
      <c r="D691" s="9"/>
      <c r="E691" s="8"/>
      <c r="F691" s="9"/>
      <c r="G691" s="657"/>
      <c r="H691" s="293"/>
      <c r="I691" s="293"/>
      <c r="J691" s="9"/>
      <c r="K691" s="656"/>
      <c r="L691" s="656"/>
      <c r="M691" s="656"/>
      <c r="N691" s="657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3.5" customHeight="1">
      <c r="A692" s="9"/>
      <c r="B692" s="293"/>
      <c r="C692" s="293"/>
      <c r="D692" s="9"/>
      <c r="E692" s="8"/>
      <c r="F692" s="9"/>
      <c r="G692" s="657"/>
      <c r="H692" s="293"/>
      <c r="I692" s="293"/>
      <c r="J692" s="9"/>
      <c r="K692" s="656"/>
      <c r="L692" s="656"/>
      <c r="M692" s="656"/>
      <c r="N692" s="657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3.5" customHeight="1">
      <c r="A693" s="9"/>
      <c r="B693" s="293"/>
      <c r="C693" s="293"/>
      <c r="D693" s="9"/>
      <c r="E693" s="8"/>
      <c r="F693" s="9"/>
      <c r="G693" s="657"/>
      <c r="H693" s="293"/>
      <c r="I693" s="293"/>
      <c r="J693" s="9"/>
      <c r="K693" s="656"/>
      <c r="L693" s="656"/>
      <c r="M693" s="656"/>
      <c r="N693" s="657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3.5" customHeight="1">
      <c r="A694" s="9"/>
      <c r="B694" s="293"/>
      <c r="C694" s="293"/>
      <c r="D694" s="9"/>
      <c r="E694" s="8"/>
      <c r="F694" s="9"/>
      <c r="G694" s="657"/>
      <c r="H694" s="293"/>
      <c r="I694" s="293"/>
      <c r="J694" s="9"/>
      <c r="K694" s="656"/>
      <c r="L694" s="656"/>
      <c r="M694" s="656"/>
      <c r="N694" s="657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3.5" customHeight="1">
      <c r="A695" s="9"/>
      <c r="B695" s="293"/>
      <c r="C695" s="293"/>
      <c r="D695" s="9"/>
      <c r="E695" s="8"/>
      <c r="F695" s="9"/>
      <c r="G695" s="657"/>
      <c r="H695" s="293"/>
      <c r="I695" s="293"/>
      <c r="J695" s="9"/>
      <c r="K695" s="656"/>
      <c r="L695" s="656"/>
      <c r="M695" s="656"/>
      <c r="N695" s="657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3.5" customHeight="1">
      <c r="A696" s="9"/>
      <c r="B696" s="293"/>
      <c r="C696" s="293"/>
      <c r="D696" s="9"/>
      <c r="E696" s="8"/>
      <c r="F696" s="9"/>
      <c r="G696" s="657"/>
      <c r="H696" s="293"/>
      <c r="I696" s="293"/>
      <c r="J696" s="9"/>
      <c r="K696" s="656"/>
      <c r="L696" s="656"/>
      <c r="M696" s="656"/>
      <c r="N696" s="657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3.5" customHeight="1">
      <c r="A697" s="9"/>
      <c r="B697" s="293"/>
      <c r="C697" s="293"/>
      <c r="D697" s="9"/>
      <c r="E697" s="8"/>
      <c r="F697" s="9"/>
      <c r="G697" s="657"/>
      <c r="H697" s="293"/>
      <c r="I697" s="293"/>
      <c r="J697" s="9"/>
      <c r="K697" s="656"/>
      <c r="L697" s="656"/>
      <c r="M697" s="656"/>
      <c r="N697" s="657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3.5" customHeight="1">
      <c r="A698" s="9"/>
      <c r="B698" s="293"/>
      <c r="C698" s="293"/>
      <c r="D698" s="9"/>
      <c r="E698" s="8"/>
      <c r="F698" s="9"/>
      <c r="G698" s="657"/>
      <c r="H698" s="293"/>
      <c r="I698" s="293"/>
      <c r="J698" s="9"/>
      <c r="K698" s="656"/>
      <c r="L698" s="656"/>
      <c r="M698" s="656"/>
      <c r="N698" s="657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3.5" customHeight="1">
      <c r="A699" s="9"/>
      <c r="B699" s="293"/>
      <c r="C699" s="293"/>
      <c r="D699" s="9"/>
      <c r="E699" s="8"/>
      <c r="F699" s="9"/>
      <c r="G699" s="657"/>
      <c r="H699" s="293"/>
      <c r="I699" s="293"/>
      <c r="J699" s="9"/>
      <c r="K699" s="656"/>
      <c r="L699" s="656"/>
      <c r="M699" s="656"/>
      <c r="N699" s="657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3.5" customHeight="1">
      <c r="A700" s="9"/>
      <c r="B700" s="293"/>
      <c r="C700" s="293"/>
      <c r="D700" s="9"/>
      <c r="E700" s="8"/>
      <c r="F700" s="9"/>
      <c r="G700" s="657"/>
      <c r="H700" s="293"/>
      <c r="I700" s="293"/>
      <c r="J700" s="9"/>
      <c r="K700" s="656"/>
      <c r="L700" s="656"/>
      <c r="M700" s="656"/>
      <c r="N700" s="657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3.5" customHeight="1">
      <c r="A701" s="9"/>
      <c r="B701" s="293"/>
      <c r="C701" s="293"/>
      <c r="D701" s="9"/>
      <c r="E701" s="8"/>
      <c r="F701" s="9"/>
      <c r="G701" s="657"/>
      <c r="H701" s="293"/>
      <c r="I701" s="293"/>
      <c r="J701" s="9"/>
      <c r="K701" s="656"/>
      <c r="L701" s="656"/>
      <c r="M701" s="656"/>
      <c r="N701" s="657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3.5" customHeight="1">
      <c r="A702" s="9"/>
      <c r="B702" s="293"/>
      <c r="C702" s="293"/>
      <c r="D702" s="9"/>
      <c r="E702" s="8"/>
      <c r="F702" s="9"/>
      <c r="G702" s="657"/>
      <c r="H702" s="293"/>
      <c r="I702" s="293"/>
      <c r="J702" s="9"/>
      <c r="K702" s="656"/>
      <c r="L702" s="656"/>
      <c r="M702" s="656"/>
      <c r="N702" s="657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3.5" customHeight="1">
      <c r="A703" s="9"/>
      <c r="B703" s="293"/>
      <c r="C703" s="293"/>
      <c r="D703" s="9"/>
      <c r="E703" s="8"/>
      <c r="F703" s="9"/>
      <c r="G703" s="657"/>
      <c r="H703" s="293"/>
      <c r="I703" s="293"/>
      <c r="J703" s="9"/>
      <c r="K703" s="656"/>
      <c r="L703" s="656"/>
      <c r="M703" s="656"/>
      <c r="N703" s="657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3.5" customHeight="1">
      <c r="A704" s="9"/>
      <c r="B704" s="293"/>
      <c r="C704" s="293"/>
      <c r="D704" s="9"/>
      <c r="E704" s="8"/>
      <c r="F704" s="9"/>
      <c r="G704" s="657"/>
      <c r="H704" s="293"/>
      <c r="I704" s="293"/>
      <c r="J704" s="9"/>
      <c r="K704" s="656"/>
      <c r="L704" s="656"/>
      <c r="M704" s="656"/>
      <c r="N704" s="657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3.5" customHeight="1">
      <c r="A705" s="9"/>
      <c r="B705" s="293"/>
      <c r="C705" s="293"/>
      <c r="D705" s="9"/>
      <c r="E705" s="8"/>
      <c r="F705" s="9"/>
      <c r="G705" s="657"/>
      <c r="H705" s="293"/>
      <c r="I705" s="293"/>
      <c r="J705" s="9"/>
      <c r="K705" s="656"/>
      <c r="L705" s="656"/>
      <c r="M705" s="656"/>
      <c r="N705" s="657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3.5" customHeight="1">
      <c r="A706" s="9"/>
      <c r="B706" s="293"/>
      <c r="C706" s="293"/>
      <c r="D706" s="9"/>
      <c r="E706" s="8"/>
      <c r="F706" s="9"/>
      <c r="G706" s="657"/>
      <c r="H706" s="293"/>
      <c r="I706" s="293"/>
      <c r="J706" s="9"/>
      <c r="K706" s="656"/>
      <c r="L706" s="656"/>
      <c r="M706" s="656"/>
      <c r="N706" s="657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3.5" customHeight="1">
      <c r="A707" s="9"/>
      <c r="B707" s="293"/>
      <c r="C707" s="293"/>
      <c r="D707" s="9"/>
      <c r="E707" s="8"/>
      <c r="F707" s="9"/>
      <c r="G707" s="657"/>
      <c r="H707" s="293"/>
      <c r="I707" s="293"/>
      <c r="J707" s="9"/>
      <c r="K707" s="656"/>
      <c r="L707" s="656"/>
      <c r="M707" s="656"/>
      <c r="N707" s="657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3.5" customHeight="1">
      <c r="A708" s="9"/>
      <c r="B708" s="293"/>
      <c r="C708" s="293"/>
      <c r="D708" s="9"/>
      <c r="E708" s="8"/>
      <c r="F708" s="9"/>
      <c r="G708" s="657"/>
      <c r="H708" s="293"/>
      <c r="I708" s="293"/>
      <c r="J708" s="9"/>
      <c r="K708" s="656"/>
      <c r="L708" s="656"/>
      <c r="M708" s="656"/>
      <c r="N708" s="657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3.5" customHeight="1">
      <c r="A709" s="9"/>
      <c r="B709" s="293"/>
      <c r="C709" s="293"/>
      <c r="D709" s="9"/>
      <c r="E709" s="8"/>
      <c r="F709" s="9"/>
      <c r="G709" s="657"/>
      <c r="H709" s="293"/>
      <c r="I709" s="293"/>
      <c r="J709" s="9"/>
      <c r="K709" s="656"/>
      <c r="L709" s="656"/>
      <c r="M709" s="656"/>
      <c r="N709" s="657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3.5" customHeight="1">
      <c r="A710" s="9"/>
      <c r="B710" s="293"/>
      <c r="C710" s="293"/>
      <c r="D710" s="9"/>
      <c r="E710" s="8"/>
      <c r="F710" s="9"/>
      <c r="G710" s="657"/>
      <c r="H710" s="293"/>
      <c r="I710" s="293"/>
      <c r="J710" s="9"/>
      <c r="K710" s="656"/>
      <c r="L710" s="656"/>
      <c r="M710" s="656"/>
      <c r="N710" s="657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3.5" customHeight="1">
      <c r="A711" s="9"/>
      <c r="B711" s="293"/>
      <c r="C711" s="293"/>
      <c r="D711" s="9"/>
      <c r="E711" s="8"/>
      <c r="F711" s="9"/>
      <c r="G711" s="657"/>
      <c r="H711" s="293"/>
      <c r="I711" s="293"/>
      <c r="J711" s="9"/>
      <c r="K711" s="656"/>
      <c r="L711" s="656"/>
      <c r="M711" s="656"/>
      <c r="N711" s="657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3.5" customHeight="1">
      <c r="A712" s="9"/>
      <c r="B712" s="293"/>
      <c r="C712" s="293"/>
      <c r="D712" s="9"/>
      <c r="E712" s="8"/>
      <c r="F712" s="9"/>
      <c r="G712" s="657"/>
      <c r="H712" s="293"/>
      <c r="I712" s="293"/>
      <c r="J712" s="9"/>
      <c r="K712" s="656"/>
      <c r="L712" s="656"/>
      <c r="M712" s="656"/>
      <c r="N712" s="657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3.5" customHeight="1">
      <c r="A713" s="9"/>
      <c r="B713" s="293"/>
      <c r="C713" s="293"/>
      <c r="D713" s="9"/>
      <c r="E713" s="8"/>
      <c r="F713" s="9"/>
      <c r="G713" s="657"/>
      <c r="H713" s="293"/>
      <c r="I713" s="293"/>
      <c r="J713" s="9"/>
      <c r="K713" s="656"/>
      <c r="L713" s="656"/>
      <c r="M713" s="656"/>
      <c r="N713" s="657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3.5" customHeight="1">
      <c r="A714" s="9"/>
      <c r="B714" s="293"/>
      <c r="C714" s="293"/>
      <c r="D714" s="9"/>
      <c r="E714" s="8"/>
      <c r="F714" s="9"/>
      <c r="G714" s="657"/>
      <c r="H714" s="293"/>
      <c r="I714" s="293"/>
      <c r="J714" s="9"/>
      <c r="K714" s="656"/>
      <c r="L714" s="656"/>
      <c r="M714" s="656"/>
      <c r="N714" s="657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3.5" customHeight="1">
      <c r="A715" s="9"/>
      <c r="B715" s="293"/>
      <c r="C715" s="293"/>
      <c r="D715" s="9"/>
      <c r="E715" s="8"/>
      <c r="F715" s="9"/>
      <c r="G715" s="657"/>
      <c r="H715" s="293"/>
      <c r="I715" s="293"/>
      <c r="J715" s="9"/>
      <c r="K715" s="656"/>
      <c r="L715" s="656"/>
      <c r="M715" s="656"/>
      <c r="N715" s="657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3.5" customHeight="1">
      <c r="A716" s="9"/>
      <c r="B716" s="293"/>
      <c r="C716" s="293"/>
      <c r="D716" s="9"/>
      <c r="E716" s="8"/>
      <c r="F716" s="9"/>
      <c r="G716" s="657"/>
      <c r="H716" s="293"/>
      <c r="I716" s="293"/>
      <c r="J716" s="9"/>
      <c r="K716" s="656"/>
      <c r="L716" s="656"/>
      <c r="M716" s="656"/>
      <c r="N716" s="657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3.5" customHeight="1">
      <c r="A717" s="9"/>
      <c r="B717" s="293"/>
      <c r="C717" s="293"/>
      <c r="D717" s="9"/>
      <c r="E717" s="8"/>
      <c r="F717" s="9"/>
      <c r="G717" s="657"/>
      <c r="H717" s="293"/>
      <c r="I717" s="293"/>
      <c r="J717" s="9"/>
      <c r="K717" s="656"/>
      <c r="L717" s="656"/>
      <c r="M717" s="656"/>
      <c r="N717" s="657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3.5" customHeight="1">
      <c r="A718" s="9"/>
      <c r="B718" s="293"/>
      <c r="C718" s="293"/>
      <c r="D718" s="9"/>
      <c r="E718" s="8"/>
      <c r="F718" s="9"/>
      <c r="G718" s="657"/>
      <c r="H718" s="293"/>
      <c r="I718" s="293"/>
      <c r="J718" s="9"/>
      <c r="K718" s="656"/>
      <c r="L718" s="656"/>
      <c r="M718" s="656"/>
      <c r="N718" s="657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3.5" customHeight="1">
      <c r="A719" s="9"/>
      <c r="B719" s="293"/>
      <c r="C719" s="293"/>
      <c r="D719" s="9"/>
      <c r="E719" s="8"/>
      <c r="F719" s="9"/>
      <c r="G719" s="657"/>
      <c r="H719" s="293"/>
      <c r="I719" s="293"/>
      <c r="J719" s="9"/>
      <c r="K719" s="656"/>
      <c r="L719" s="656"/>
      <c r="M719" s="656"/>
      <c r="N719" s="657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3.5" customHeight="1">
      <c r="A720" s="9"/>
      <c r="B720" s="293"/>
      <c r="C720" s="293"/>
      <c r="D720" s="9"/>
      <c r="E720" s="8"/>
      <c r="F720" s="9"/>
      <c r="G720" s="657"/>
      <c r="H720" s="293"/>
      <c r="I720" s="293"/>
      <c r="J720" s="9"/>
      <c r="K720" s="656"/>
      <c r="L720" s="656"/>
      <c r="M720" s="656"/>
      <c r="N720" s="657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3.5" customHeight="1">
      <c r="A721" s="9"/>
      <c r="B721" s="293"/>
      <c r="C721" s="293"/>
      <c r="D721" s="9"/>
      <c r="E721" s="8"/>
      <c r="F721" s="9"/>
      <c r="G721" s="657"/>
      <c r="H721" s="293"/>
      <c r="I721" s="293"/>
      <c r="J721" s="9"/>
      <c r="K721" s="656"/>
      <c r="L721" s="656"/>
      <c r="M721" s="656"/>
      <c r="N721" s="657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3.5" customHeight="1">
      <c r="A722" s="9"/>
      <c r="B722" s="293"/>
      <c r="C722" s="293"/>
      <c r="D722" s="9"/>
      <c r="E722" s="8"/>
      <c r="F722" s="9"/>
      <c r="G722" s="657"/>
      <c r="H722" s="293"/>
      <c r="I722" s="293"/>
      <c r="J722" s="9"/>
      <c r="K722" s="656"/>
      <c r="L722" s="656"/>
      <c r="M722" s="656"/>
      <c r="N722" s="657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3.5" customHeight="1">
      <c r="A723" s="9"/>
      <c r="B723" s="293"/>
      <c r="C723" s="293"/>
      <c r="D723" s="9"/>
      <c r="E723" s="8"/>
      <c r="F723" s="9"/>
      <c r="G723" s="657"/>
      <c r="H723" s="293"/>
      <c r="I723" s="293"/>
      <c r="J723" s="9"/>
      <c r="K723" s="656"/>
      <c r="L723" s="656"/>
      <c r="M723" s="656"/>
      <c r="N723" s="657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3.5" customHeight="1">
      <c r="A724" s="9"/>
      <c r="B724" s="293"/>
      <c r="C724" s="293"/>
      <c r="D724" s="9"/>
      <c r="E724" s="8"/>
      <c r="F724" s="9"/>
      <c r="G724" s="657"/>
      <c r="H724" s="293"/>
      <c r="I724" s="293"/>
      <c r="J724" s="9"/>
      <c r="K724" s="656"/>
      <c r="L724" s="656"/>
      <c r="M724" s="656"/>
      <c r="N724" s="657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3.5" customHeight="1">
      <c r="A725" s="9"/>
      <c r="B725" s="293"/>
      <c r="C725" s="293"/>
      <c r="D725" s="9"/>
      <c r="E725" s="8"/>
      <c r="F725" s="9"/>
      <c r="G725" s="657"/>
      <c r="H725" s="293"/>
      <c r="I725" s="293"/>
      <c r="J725" s="9"/>
      <c r="K725" s="656"/>
      <c r="L725" s="656"/>
      <c r="M725" s="656"/>
      <c r="N725" s="657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3.5" customHeight="1">
      <c r="A726" s="9"/>
      <c r="B726" s="293"/>
      <c r="C726" s="293"/>
      <c r="D726" s="9"/>
      <c r="E726" s="8"/>
      <c r="F726" s="9"/>
      <c r="G726" s="657"/>
      <c r="H726" s="293"/>
      <c r="I726" s="293"/>
      <c r="J726" s="9"/>
      <c r="K726" s="656"/>
      <c r="L726" s="656"/>
      <c r="M726" s="656"/>
      <c r="N726" s="657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3.5" customHeight="1">
      <c r="A727" s="9"/>
      <c r="B727" s="293"/>
      <c r="C727" s="293"/>
      <c r="D727" s="9"/>
      <c r="E727" s="8"/>
      <c r="F727" s="9"/>
      <c r="G727" s="657"/>
      <c r="H727" s="293"/>
      <c r="I727" s="293"/>
      <c r="J727" s="9"/>
      <c r="K727" s="656"/>
      <c r="L727" s="656"/>
      <c r="M727" s="656"/>
      <c r="N727" s="657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3.5" customHeight="1">
      <c r="A728" s="9"/>
      <c r="B728" s="293"/>
      <c r="C728" s="293"/>
      <c r="D728" s="9"/>
      <c r="E728" s="8"/>
      <c r="F728" s="9"/>
      <c r="G728" s="657"/>
      <c r="H728" s="293"/>
      <c r="I728" s="293"/>
      <c r="J728" s="9"/>
      <c r="K728" s="656"/>
      <c r="L728" s="656"/>
      <c r="M728" s="656"/>
      <c r="N728" s="657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3.5" customHeight="1">
      <c r="A729" s="9"/>
      <c r="B729" s="293"/>
      <c r="C729" s="293"/>
      <c r="D729" s="9"/>
      <c r="E729" s="8"/>
      <c r="F729" s="9"/>
      <c r="G729" s="657"/>
      <c r="H729" s="293"/>
      <c r="I729" s="293"/>
      <c r="J729" s="9"/>
      <c r="K729" s="656"/>
      <c r="L729" s="656"/>
      <c r="M729" s="656"/>
      <c r="N729" s="657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3.5" customHeight="1">
      <c r="A730" s="9"/>
      <c r="B730" s="293"/>
      <c r="C730" s="293"/>
      <c r="D730" s="9"/>
      <c r="E730" s="8"/>
      <c r="F730" s="9"/>
      <c r="G730" s="657"/>
      <c r="H730" s="293"/>
      <c r="I730" s="293"/>
      <c r="J730" s="9"/>
      <c r="K730" s="656"/>
      <c r="L730" s="656"/>
      <c r="M730" s="656"/>
      <c r="N730" s="657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3.5" customHeight="1">
      <c r="A731" s="9"/>
      <c r="B731" s="293"/>
      <c r="C731" s="293"/>
      <c r="D731" s="9"/>
      <c r="E731" s="8"/>
      <c r="F731" s="9"/>
      <c r="G731" s="657"/>
      <c r="H731" s="293"/>
      <c r="I731" s="293"/>
      <c r="J731" s="9"/>
      <c r="K731" s="656"/>
      <c r="L731" s="656"/>
      <c r="M731" s="656"/>
      <c r="N731" s="657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3.5" customHeight="1">
      <c r="A732" s="9"/>
      <c r="B732" s="293"/>
      <c r="C732" s="293"/>
      <c r="D732" s="9"/>
      <c r="E732" s="8"/>
      <c r="F732" s="9"/>
      <c r="G732" s="657"/>
      <c r="H732" s="293"/>
      <c r="I732" s="293"/>
      <c r="J732" s="9"/>
      <c r="K732" s="656"/>
      <c r="L732" s="656"/>
      <c r="M732" s="656"/>
      <c r="N732" s="657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3.5" customHeight="1">
      <c r="A733" s="9"/>
      <c r="B733" s="293"/>
      <c r="C733" s="293"/>
      <c r="D733" s="9"/>
      <c r="E733" s="8"/>
      <c r="F733" s="9"/>
      <c r="G733" s="657"/>
      <c r="H733" s="293"/>
      <c r="I733" s="293"/>
      <c r="J733" s="9"/>
      <c r="K733" s="656"/>
      <c r="L733" s="656"/>
      <c r="M733" s="656"/>
      <c r="N733" s="657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3.5" customHeight="1">
      <c r="A734" s="9"/>
      <c r="B734" s="293"/>
      <c r="C734" s="293"/>
      <c r="D734" s="9"/>
      <c r="E734" s="8"/>
      <c r="F734" s="9"/>
      <c r="G734" s="657"/>
      <c r="H734" s="293"/>
      <c r="I734" s="293"/>
      <c r="J734" s="9"/>
      <c r="K734" s="656"/>
      <c r="L734" s="656"/>
      <c r="M734" s="656"/>
      <c r="N734" s="657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3.5" customHeight="1">
      <c r="A735" s="9"/>
      <c r="B735" s="293"/>
      <c r="C735" s="293"/>
      <c r="D735" s="9"/>
      <c r="E735" s="8"/>
      <c r="F735" s="9"/>
      <c r="G735" s="657"/>
      <c r="H735" s="293"/>
      <c r="I735" s="293"/>
      <c r="J735" s="9"/>
      <c r="K735" s="656"/>
      <c r="L735" s="656"/>
      <c r="M735" s="656"/>
      <c r="N735" s="657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3.5" customHeight="1">
      <c r="A736" s="9"/>
      <c r="B736" s="293"/>
      <c r="C736" s="293"/>
      <c r="D736" s="9"/>
      <c r="E736" s="8"/>
      <c r="F736" s="9"/>
      <c r="G736" s="657"/>
      <c r="H736" s="293"/>
      <c r="I736" s="293"/>
      <c r="J736" s="9"/>
      <c r="K736" s="656"/>
      <c r="L736" s="656"/>
      <c r="M736" s="656"/>
      <c r="N736" s="657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3.5" customHeight="1">
      <c r="A737" s="9"/>
      <c r="B737" s="293"/>
      <c r="C737" s="293"/>
      <c r="D737" s="9"/>
      <c r="E737" s="8"/>
      <c r="F737" s="9"/>
      <c r="G737" s="657"/>
      <c r="H737" s="293"/>
      <c r="I737" s="293"/>
      <c r="J737" s="9"/>
      <c r="K737" s="656"/>
      <c r="L737" s="656"/>
      <c r="M737" s="656"/>
      <c r="N737" s="657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3.5" customHeight="1">
      <c r="A738" s="9"/>
      <c r="B738" s="293"/>
      <c r="C738" s="293"/>
      <c r="D738" s="9"/>
      <c r="E738" s="8"/>
      <c r="F738" s="9"/>
      <c r="G738" s="657"/>
      <c r="H738" s="293"/>
      <c r="I738" s="293"/>
      <c r="J738" s="9"/>
      <c r="K738" s="656"/>
      <c r="L738" s="656"/>
      <c r="M738" s="656"/>
      <c r="N738" s="657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3.5" customHeight="1">
      <c r="A739" s="9"/>
      <c r="B739" s="293"/>
      <c r="C739" s="293"/>
      <c r="D739" s="9"/>
      <c r="E739" s="8"/>
      <c r="F739" s="9"/>
      <c r="G739" s="657"/>
      <c r="H739" s="293"/>
      <c r="I739" s="293"/>
      <c r="J739" s="9"/>
      <c r="K739" s="656"/>
      <c r="L739" s="656"/>
      <c r="M739" s="656"/>
      <c r="N739" s="657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3.5" customHeight="1">
      <c r="A740" s="9"/>
      <c r="B740" s="293"/>
      <c r="C740" s="293"/>
      <c r="D740" s="9"/>
      <c r="E740" s="8"/>
      <c r="F740" s="9"/>
      <c r="G740" s="657"/>
      <c r="H740" s="293"/>
      <c r="I740" s="293"/>
      <c r="J740" s="9"/>
      <c r="K740" s="656"/>
      <c r="L740" s="656"/>
      <c r="M740" s="656"/>
      <c r="N740" s="657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3.5" customHeight="1">
      <c r="A741" s="9"/>
      <c r="B741" s="293"/>
      <c r="C741" s="293"/>
      <c r="D741" s="9"/>
      <c r="E741" s="8"/>
      <c r="F741" s="9"/>
      <c r="G741" s="657"/>
      <c r="H741" s="293"/>
      <c r="I741" s="293"/>
      <c r="J741" s="9"/>
      <c r="K741" s="656"/>
      <c r="L741" s="656"/>
      <c r="M741" s="656"/>
      <c r="N741" s="657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3.5" customHeight="1">
      <c r="A742" s="9"/>
      <c r="B742" s="293"/>
      <c r="C742" s="293"/>
      <c r="D742" s="9"/>
      <c r="E742" s="8"/>
      <c r="F742" s="9"/>
      <c r="G742" s="657"/>
      <c r="H742" s="293"/>
      <c r="I742" s="293"/>
      <c r="J742" s="9"/>
      <c r="K742" s="656"/>
      <c r="L742" s="656"/>
      <c r="M742" s="656"/>
      <c r="N742" s="657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3.5" customHeight="1">
      <c r="A743" s="9"/>
      <c r="B743" s="293"/>
      <c r="C743" s="293"/>
      <c r="D743" s="9"/>
      <c r="E743" s="8"/>
      <c r="F743" s="9"/>
      <c r="G743" s="657"/>
      <c r="H743" s="293"/>
      <c r="I743" s="293"/>
      <c r="J743" s="9"/>
      <c r="K743" s="656"/>
      <c r="L743" s="656"/>
      <c r="M743" s="656"/>
      <c r="N743" s="657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3.5" customHeight="1">
      <c r="A744" s="9"/>
      <c r="B744" s="293"/>
      <c r="C744" s="293"/>
      <c r="D744" s="9"/>
      <c r="E744" s="8"/>
      <c r="F744" s="9"/>
      <c r="G744" s="657"/>
      <c r="H744" s="293"/>
      <c r="I744" s="293"/>
      <c r="J744" s="9"/>
      <c r="K744" s="656"/>
      <c r="L744" s="656"/>
      <c r="M744" s="656"/>
      <c r="N744" s="657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3.5" customHeight="1">
      <c r="A745" s="9"/>
      <c r="B745" s="293"/>
      <c r="C745" s="293"/>
      <c r="D745" s="9"/>
      <c r="E745" s="8"/>
      <c r="F745" s="9"/>
      <c r="G745" s="657"/>
      <c r="H745" s="293"/>
      <c r="I745" s="293"/>
      <c r="J745" s="9"/>
      <c r="K745" s="656"/>
      <c r="L745" s="656"/>
      <c r="M745" s="656"/>
      <c r="N745" s="657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3.5" customHeight="1">
      <c r="A746" s="9"/>
      <c r="B746" s="293"/>
      <c r="C746" s="293"/>
      <c r="D746" s="9"/>
      <c r="E746" s="8"/>
      <c r="F746" s="9"/>
      <c r="G746" s="657"/>
      <c r="H746" s="293"/>
      <c r="I746" s="293"/>
      <c r="J746" s="9"/>
      <c r="K746" s="656"/>
      <c r="L746" s="656"/>
      <c r="M746" s="656"/>
      <c r="N746" s="657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3.5" customHeight="1">
      <c r="A747" s="9"/>
      <c r="B747" s="293"/>
      <c r="C747" s="293"/>
      <c r="D747" s="9"/>
      <c r="E747" s="8"/>
      <c r="F747" s="9"/>
      <c r="G747" s="657"/>
      <c r="H747" s="293"/>
      <c r="I747" s="293"/>
      <c r="J747" s="9"/>
      <c r="K747" s="656"/>
      <c r="L747" s="656"/>
      <c r="M747" s="656"/>
      <c r="N747" s="657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3.5" customHeight="1">
      <c r="A748" s="9"/>
      <c r="B748" s="293"/>
      <c r="C748" s="293"/>
      <c r="D748" s="9"/>
      <c r="E748" s="8"/>
      <c r="F748" s="9"/>
      <c r="G748" s="657"/>
      <c r="H748" s="293"/>
      <c r="I748" s="293"/>
      <c r="J748" s="9"/>
      <c r="K748" s="656"/>
      <c r="L748" s="656"/>
      <c r="M748" s="656"/>
      <c r="N748" s="657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3.5" customHeight="1">
      <c r="A749" s="9"/>
      <c r="B749" s="293"/>
      <c r="C749" s="293"/>
      <c r="D749" s="9"/>
      <c r="E749" s="8"/>
      <c r="F749" s="9"/>
      <c r="G749" s="657"/>
      <c r="H749" s="293"/>
      <c r="I749" s="293"/>
      <c r="J749" s="9"/>
      <c r="K749" s="656"/>
      <c r="L749" s="656"/>
      <c r="M749" s="656"/>
      <c r="N749" s="657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3.5" customHeight="1">
      <c r="A750" s="9"/>
      <c r="B750" s="293"/>
      <c r="C750" s="293"/>
      <c r="D750" s="9"/>
      <c r="E750" s="8"/>
      <c r="F750" s="9"/>
      <c r="G750" s="657"/>
      <c r="H750" s="293"/>
      <c r="I750" s="293"/>
      <c r="J750" s="9"/>
      <c r="K750" s="656"/>
      <c r="L750" s="656"/>
      <c r="M750" s="656"/>
      <c r="N750" s="657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3.5" customHeight="1">
      <c r="A751" s="9"/>
      <c r="B751" s="293"/>
      <c r="C751" s="293"/>
      <c r="D751" s="9"/>
      <c r="E751" s="8"/>
      <c r="F751" s="9"/>
      <c r="G751" s="657"/>
      <c r="H751" s="293"/>
      <c r="I751" s="293"/>
      <c r="J751" s="9"/>
      <c r="K751" s="656"/>
      <c r="L751" s="656"/>
      <c r="M751" s="656"/>
      <c r="N751" s="657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3.5" customHeight="1">
      <c r="A752" s="9"/>
      <c r="B752" s="293"/>
      <c r="C752" s="293"/>
      <c r="D752" s="9"/>
      <c r="E752" s="8"/>
      <c r="F752" s="9"/>
      <c r="G752" s="657"/>
      <c r="H752" s="293"/>
      <c r="I752" s="293"/>
      <c r="J752" s="9"/>
      <c r="K752" s="656"/>
      <c r="L752" s="656"/>
      <c r="M752" s="656"/>
      <c r="N752" s="657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3.5" customHeight="1">
      <c r="A753" s="9"/>
      <c r="B753" s="293"/>
      <c r="C753" s="293"/>
      <c r="D753" s="9"/>
      <c r="E753" s="8"/>
      <c r="F753" s="9"/>
      <c r="G753" s="657"/>
      <c r="H753" s="293"/>
      <c r="I753" s="293"/>
      <c r="J753" s="9"/>
      <c r="K753" s="656"/>
      <c r="L753" s="656"/>
      <c r="M753" s="656"/>
      <c r="N753" s="657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3.5" customHeight="1">
      <c r="A754" s="9"/>
      <c r="B754" s="293"/>
      <c r="C754" s="293"/>
      <c r="D754" s="9"/>
      <c r="E754" s="8"/>
      <c r="F754" s="9"/>
      <c r="G754" s="657"/>
      <c r="H754" s="293"/>
      <c r="I754" s="293"/>
      <c r="J754" s="9"/>
      <c r="K754" s="656"/>
      <c r="L754" s="656"/>
      <c r="M754" s="656"/>
      <c r="N754" s="657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3.5" customHeight="1">
      <c r="A755" s="9"/>
      <c r="B755" s="293"/>
      <c r="C755" s="293"/>
      <c r="D755" s="9"/>
      <c r="E755" s="8"/>
      <c r="F755" s="9"/>
      <c r="G755" s="657"/>
      <c r="H755" s="293"/>
      <c r="I755" s="293"/>
      <c r="J755" s="9"/>
      <c r="K755" s="656"/>
      <c r="L755" s="656"/>
      <c r="M755" s="656"/>
      <c r="N755" s="657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3.5" customHeight="1">
      <c r="A756" s="9"/>
      <c r="B756" s="293"/>
      <c r="C756" s="293"/>
      <c r="D756" s="9"/>
      <c r="E756" s="8"/>
      <c r="F756" s="9"/>
      <c r="G756" s="657"/>
      <c r="H756" s="293"/>
      <c r="I756" s="293"/>
      <c r="J756" s="9"/>
      <c r="K756" s="656"/>
      <c r="L756" s="656"/>
      <c r="M756" s="656"/>
      <c r="N756" s="657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3.5" customHeight="1">
      <c r="A757" s="9"/>
      <c r="B757" s="293"/>
      <c r="C757" s="293"/>
      <c r="D757" s="9"/>
      <c r="E757" s="8"/>
      <c r="F757" s="9"/>
      <c r="G757" s="657"/>
      <c r="H757" s="293"/>
      <c r="I757" s="293"/>
      <c r="J757" s="9"/>
      <c r="K757" s="656"/>
      <c r="L757" s="656"/>
      <c r="M757" s="656"/>
      <c r="N757" s="657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3.5" customHeight="1">
      <c r="A758" s="9"/>
      <c r="B758" s="293"/>
      <c r="C758" s="293"/>
      <c r="D758" s="9"/>
      <c r="E758" s="8"/>
      <c r="F758" s="9"/>
      <c r="G758" s="657"/>
      <c r="H758" s="293"/>
      <c r="I758" s="293"/>
      <c r="J758" s="9"/>
      <c r="K758" s="656"/>
      <c r="L758" s="656"/>
      <c r="M758" s="656"/>
      <c r="N758" s="657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3.5" customHeight="1">
      <c r="A759" s="9"/>
      <c r="B759" s="293"/>
      <c r="C759" s="293"/>
      <c r="D759" s="9"/>
      <c r="E759" s="8"/>
      <c r="F759" s="9"/>
      <c r="G759" s="657"/>
      <c r="H759" s="293"/>
      <c r="I759" s="293"/>
      <c r="J759" s="9"/>
      <c r="K759" s="656"/>
      <c r="L759" s="656"/>
      <c r="M759" s="656"/>
      <c r="N759" s="657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3.5" customHeight="1">
      <c r="A760" s="9"/>
      <c r="B760" s="293"/>
      <c r="C760" s="293"/>
      <c r="D760" s="9"/>
      <c r="E760" s="8"/>
      <c r="F760" s="9"/>
      <c r="G760" s="657"/>
      <c r="H760" s="293"/>
      <c r="I760" s="293"/>
      <c r="J760" s="9"/>
      <c r="K760" s="656"/>
      <c r="L760" s="656"/>
      <c r="M760" s="656"/>
      <c r="N760" s="657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3.5" customHeight="1">
      <c r="A761" s="9"/>
      <c r="B761" s="293"/>
      <c r="C761" s="293"/>
      <c r="D761" s="9"/>
      <c r="E761" s="8"/>
      <c r="F761" s="9"/>
      <c r="G761" s="657"/>
      <c r="H761" s="293"/>
      <c r="I761" s="293"/>
      <c r="J761" s="9"/>
      <c r="K761" s="656"/>
      <c r="L761" s="656"/>
      <c r="M761" s="656"/>
      <c r="N761" s="657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3.5" customHeight="1">
      <c r="A762" s="9"/>
      <c r="B762" s="293"/>
      <c r="C762" s="293"/>
      <c r="D762" s="9"/>
      <c r="E762" s="8"/>
      <c r="F762" s="9"/>
      <c r="G762" s="657"/>
      <c r="H762" s="293"/>
      <c r="I762" s="293"/>
      <c r="J762" s="9"/>
      <c r="K762" s="656"/>
      <c r="L762" s="656"/>
      <c r="M762" s="656"/>
      <c r="N762" s="657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3.5" customHeight="1">
      <c r="A763" s="9"/>
      <c r="B763" s="293"/>
      <c r="C763" s="293"/>
      <c r="D763" s="9"/>
      <c r="E763" s="8"/>
      <c r="F763" s="9"/>
      <c r="G763" s="657"/>
      <c r="H763" s="293"/>
      <c r="I763" s="293"/>
      <c r="J763" s="9"/>
      <c r="K763" s="656"/>
      <c r="L763" s="656"/>
      <c r="M763" s="656"/>
      <c r="N763" s="657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3.5" customHeight="1">
      <c r="A764" s="9"/>
      <c r="B764" s="293"/>
      <c r="C764" s="293"/>
      <c r="D764" s="9"/>
      <c r="E764" s="8"/>
      <c r="F764" s="9"/>
      <c r="G764" s="657"/>
      <c r="H764" s="293"/>
      <c r="I764" s="293"/>
      <c r="J764" s="9"/>
      <c r="K764" s="656"/>
      <c r="L764" s="656"/>
      <c r="M764" s="656"/>
      <c r="N764" s="657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3.5" customHeight="1">
      <c r="A765" s="9"/>
      <c r="B765" s="293"/>
      <c r="C765" s="293"/>
      <c r="D765" s="9"/>
      <c r="E765" s="8"/>
      <c r="F765" s="9"/>
      <c r="G765" s="657"/>
      <c r="H765" s="293"/>
      <c r="I765" s="293"/>
      <c r="J765" s="9"/>
      <c r="K765" s="656"/>
      <c r="L765" s="656"/>
      <c r="M765" s="656"/>
      <c r="N765" s="657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3.5" customHeight="1">
      <c r="A766" s="9"/>
      <c r="B766" s="293"/>
      <c r="C766" s="293"/>
      <c r="D766" s="9"/>
      <c r="E766" s="8"/>
      <c r="F766" s="9"/>
      <c r="G766" s="657"/>
      <c r="H766" s="293"/>
      <c r="I766" s="293"/>
      <c r="J766" s="9"/>
      <c r="K766" s="656"/>
      <c r="L766" s="656"/>
      <c r="M766" s="656"/>
      <c r="N766" s="657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3.5" customHeight="1">
      <c r="A767" s="9"/>
      <c r="B767" s="293"/>
      <c r="C767" s="293"/>
      <c r="D767" s="9"/>
      <c r="E767" s="8"/>
      <c r="F767" s="9"/>
      <c r="G767" s="657"/>
      <c r="H767" s="293"/>
      <c r="I767" s="293"/>
      <c r="J767" s="9"/>
      <c r="K767" s="656"/>
      <c r="L767" s="656"/>
      <c r="M767" s="656"/>
      <c r="N767" s="657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3.5" customHeight="1">
      <c r="A768" s="9"/>
      <c r="B768" s="293"/>
      <c r="C768" s="293"/>
      <c r="D768" s="9"/>
      <c r="E768" s="8"/>
      <c r="F768" s="9"/>
      <c r="G768" s="657"/>
      <c r="H768" s="293"/>
      <c r="I768" s="293"/>
      <c r="J768" s="9"/>
      <c r="K768" s="656"/>
      <c r="L768" s="656"/>
      <c r="M768" s="656"/>
      <c r="N768" s="657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3.5" customHeight="1">
      <c r="A769" s="9"/>
      <c r="B769" s="293"/>
      <c r="C769" s="293"/>
      <c r="D769" s="9"/>
      <c r="E769" s="8"/>
      <c r="F769" s="9"/>
      <c r="G769" s="657"/>
      <c r="H769" s="293"/>
      <c r="I769" s="293"/>
      <c r="J769" s="9"/>
      <c r="K769" s="656"/>
      <c r="L769" s="656"/>
      <c r="M769" s="656"/>
      <c r="N769" s="657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3.5" customHeight="1">
      <c r="A770" s="9"/>
      <c r="B770" s="293"/>
      <c r="C770" s="293"/>
      <c r="D770" s="9"/>
      <c r="E770" s="8"/>
      <c r="F770" s="9"/>
      <c r="G770" s="657"/>
      <c r="H770" s="293"/>
      <c r="I770" s="293"/>
      <c r="J770" s="9"/>
      <c r="K770" s="656"/>
      <c r="L770" s="656"/>
      <c r="M770" s="656"/>
      <c r="N770" s="657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3.5" customHeight="1">
      <c r="A771" s="9"/>
      <c r="B771" s="293"/>
      <c r="C771" s="293"/>
      <c r="D771" s="9"/>
      <c r="E771" s="8"/>
      <c r="F771" s="9"/>
      <c r="G771" s="657"/>
      <c r="H771" s="293"/>
      <c r="I771" s="293"/>
      <c r="J771" s="9"/>
      <c r="K771" s="656"/>
      <c r="L771" s="656"/>
      <c r="M771" s="656"/>
      <c r="N771" s="657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3.5" customHeight="1">
      <c r="A772" s="9"/>
      <c r="B772" s="293"/>
      <c r="C772" s="293"/>
      <c r="D772" s="9"/>
      <c r="E772" s="8"/>
      <c r="F772" s="9"/>
      <c r="G772" s="657"/>
      <c r="H772" s="293"/>
      <c r="I772" s="293"/>
      <c r="J772" s="9"/>
      <c r="K772" s="656"/>
      <c r="L772" s="656"/>
      <c r="M772" s="656"/>
      <c r="N772" s="657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3.5" customHeight="1">
      <c r="A773" s="9"/>
      <c r="B773" s="293"/>
      <c r="C773" s="293"/>
      <c r="D773" s="9"/>
      <c r="E773" s="8"/>
      <c r="F773" s="9"/>
      <c r="G773" s="657"/>
      <c r="H773" s="293"/>
      <c r="I773" s="293"/>
      <c r="J773" s="9"/>
      <c r="K773" s="656"/>
      <c r="L773" s="656"/>
      <c r="M773" s="656"/>
      <c r="N773" s="657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3.5" customHeight="1">
      <c r="A774" s="9"/>
      <c r="B774" s="293"/>
      <c r="C774" s="293"/>
      <c r="D774" s="9"/>
      <c r="E774" s="8"/>
      <c r="F774" s="9"/>
      <c r="G774" s="657"/>
      <c r="H774" s="293"/>
      <c r="I774" s="293"/>
      <c r="J774" s="9"/>
      <c r="K774" s="656"/>
      <c r="L774" s="656"/>
      <c r="M774" s="656"/>
      <c r="N774" s="657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3.5" customHeight="1">
      <c r="A775" s="9"/>
      <c r="B775" s="293"/>
      <c r="C775" s="293"/>
      <c r="D775" s="9"/>
      <c r="E775" s="8"/>
      <c r="F775" s="9"/>
      <c r="G775" s="657"/>
      <c r="H775" s="293"/>
      <c r="I775" s="293"/>
      <c r="J775" s="9"/>
      <c r="K775" s="656"/>
      <c r="L775" s="656"/>
      <c r="M775" s="656"/>
      <c r="N775" s="657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3.5" customHeight="1">
      <c r="A776" s="9"/>
      <c r="B776" s="293"/>
      <c r="C776" s="293"/>
      <c r="D776" s="9"/>
      <c r="E776" s="8"/>
      <c r="F776" s="9"/>
      <c r="G776" s="657"/>
      <c r="H776" s="293"/>
      <c r="I776" s="293"/>
      <c r="J776" s="9"/>
      <c r="K776" s="656"/>
      <c r="L776" s="656"/>
      <c r="M776" s="656"/>
      <c r="N776" s="657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3.5" customHeight="1">
      <c r="A777" s="9"/>
      <c r="B777" s="293"/>
      <c r="C777" s="293"/>
      <c r="D777" s="9"/>
      <c r="E777" s="8"/>
      <c r="F777" s="9"/>
      <c r="G777" s="657"/>
      <c r="H777" s="293"/>
      <c r="I777" s="293"/>
      <c r="J777" s="9"/>
      <c r="K777" s="656"/>
      <c r="L777" s="656"/>
      <c r="M777" s="656"/>
      <c r="N777" s="657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3.5" customHeight="1">
      <c r="A778" s="9"/>
      <c r="B778" s="293"/>
      <c r="C778" s="293"/>
      <c r="D778" s="9"/>
      <c r="E778" s="8"/>
      <c r="F778" s="9"/>
      <c r="G778" s="657"/>
      <c r="H778" s="293"/>
      <c r="I778" s="293"/>
      <c r="J778" s="9"/>
      <c r="K778" s="656"/>
      <c r="L778" s="656"/>
      <c r="M778" s="656"/>
      <c r="N778" s="657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3.5" customHeight="1">
      <c r="A779" s="9"/>
      <c r="B779" s="293"/>
      <c r="C779" s="293"/>
      <c r="D779" s="9"/>
      <c r="E779" s="8"/>
      <c r="F779" s="9"/>
      <c r="G779" s="657"/>
      <c r="H779" s="293"/>
      <c r="I779" s="293"/>
      <c r="J779" s="9"/>
      <c r="K779" s="656"/>
      <c r="L779" s="656"/>
      <c r="M779" s="656"/>
      <c r="N779" s="657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3.5" customHeight="1">
      <c r="A780" s="9"/>
      <c r="B780" s="293"/>
      <c r="C780" s="293"/>
      <c r="D780" s="9"/>
      <c r="E780" s="8"/>
      <c r="F780" s="9"/>
      <c r="G780" s="657"/>
      <c r="H780" s="293"/>
      <c r="I780" s="293"/>
      <c r="J780" s="9"/>
      <c r="K780" s="656"/>
      <c r="L780" s="656"/>
      <c r="M780" s="656"/>
      <c r="N780" s="657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3.5" customHeight="1">
      <c r="A781" s="9"/>
      <c r="B781" s="293"/>
      <c r="C781" s="293"/>
      <c r="D781" s="9"/>
      <c r="E781" s="8"/>
      <c r="F781" s="9"/>
      <c r="G781" s="657"/>
      <c r="H781" s="293"/>
      <c r="I781" s="293"/>
      <c r="J781" s="9"/>
      <c r="K781" s="656"/>
      <c r="L781" s="656"/>
      <c r="M781" s="656"/>
      <c r="N781" s="657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3.5" customHeight="1">
      <c r="A782" s="9"/>
      <c r="B782" s="293"/>
      <c r="C782" s="293"/>
      <c r="D782" s="9"/>
      <c r="E782" s="8"/>
      <c r="F782" s="9"/>
      <c r="G782" s="657"/>
      <c r="H782" s="293"/>
      <c r="I782" s="293"/>
      <c r="J782" s="9"/>
      <c r="K782" s="656"/>
      <c r="L782" s="656"/>
      <c r="M782" s="656"/>
      <c r="N782" s="657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3.5" customHeight="1">
      <c r="A783" s="9"/>
      <c r="B783" s="293"/>
      <c r="C783" s="293"/>
      <c r="D783" s="9"/>
      <c r="E783" s="8"/>
      <c r="F783" s="9"/>
      <c r="G783" s="657"/>
      <c r="H783" s="293"/>
      <c r="I783" s="293"/>
      <c r="J783" s="9"/>
      <c r="K783" s="656"/>
      <c r="L783" s="656"/>
      <c r="M783" s="656"/>
      <c r="N783" s="657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3.5" customHeight="1">
      <c r="A784" s="9"/>
      <c r="B784" s="293"/>
      <c r="C784" s="293"/>
      <c r="D784" s="9"/>
      <c r="E784" s="8"/>
      <c r="F784" s="9"/>
      <c r="G784" s="657"/>
      <c r="H784" s="293"/>
      <c r="I784" s="293"/>
      <c r="J784" s="9"/>
      <c r="K784" s="656"/>
      <c r="L784" s="656"/>
      <c r="M784" s="656"/>
      <c r="N784" s="657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3.5" customHeight="1">
      <c r="A785" s="9"/>
      <c r="B785" s="293"/>
      <c r="C785" s="293"/>
      <c r="D785" s="9"/>
      <c r="E785" s="8"/>
      <c r="F785" s="9"/>
      <c r="G785" s="657"/>
      <c r="H785" s="293"/>
      <c r="I785" s="293"/>
      <c r="J785" s="9"/>
      <c r="K785" s="656"/>
      <c r="L785" s="656"/>
      <c r="M785" s="656"/>
      <c r="N785" s="657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3.5" customHeight="1">
      <c r="A786" s="9"/>
      <c r="B786" s="293"/>
      <c r="C786" s="293"/>
      <c r="D786" s="9"/>
      <c r="E786" s="8"/>
      <c r="F786" s="9"/>
      <c r="G786" s="657"/>
      <c r="H786" s="293"/>
      <c r="I786" s="293"/>
      <c r="J786" s="9"/>
      <c r="K786" s="656"/>
      <c r="L786" s="656"/>
      <c r="M786" s="656"/>
      <c r="N786" s="657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3.5" customHeight="1">
      <c r="A787" s="9"/>
      <c r="B787" s="293"/>
      <c r="C787" s="293"/>
      <c r="D787" s="9"/>
      <c r="E787" s="8"/>
      <c r="F787" s="9"/>
      <c r="G787" s="657"/>
      <c r="H787" s="293"/>
      <c r="I787" s="293"/>
      <c r="J787" s="9"/>
      <c r="K787" s="656"/>
      <c r="L787" s="656"/>
      <c r="M787" s="656"/>
      <c r="N787" s="657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3.5" customHeight="1">
      <c r="A788" s="9"/>
      <c r="B788" s="293"/>
      <c r="C788" s="293"/>
      <c r="D788" s="9"/>
      <c r="E788" s="8"/>
      <c r="F788" s="9"/>
      <c r="G788" s="657"/>
      <c r="H788" s="293"/>
      <c r="I788" s="293"/>
      <c r="J788" s="9"/>
      <c r="K788" s="656"/>
      <c r="L788" s="656"/>
      <c r="M788" s="656"/>
      <c r="N788" s="657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3.5" customHeight="1">
      <c r="A789" s="9"/>
      <c r="B789" s="293"/>
      <c r="C789" s="293"/>
      <c r="D789" s="9"/>
      <c r="E789" s="8"/>
      <c r="F789" s="9"/>
      <c r="G789" s="657"/>
      <c r="H789" s="293"/>
      <c r="I789" s="293"/>
      <c r="J789" s="9"/>
      <c r="K789" s="656"/>
      <c r="L789" s="656"/>
      <c r="M789" s="656"/>
      <c r="N789" s="657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3.5" customHeight="1">
      <c r="A790" s="9"/>
      <c r="B790" s="293"/>
      <c r="C790" s="293"/>
      <c r="D790" s="9"/>
      <c r="E790" s="8"/>
      <c r="F790" s="9"/>
      <c r="G790" s="657"/>
      <c r="H790" s="293"/>
      <c r="I790" s="293"/>
      <c r="J790" s="9"/>
      <c r="K790" s="656"/>
      <c r="L790" s="656"/>
      <c r="M790" s="656"/>
      <c r="N790" s="657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3.5" customHeight="1">
      <c r="A791" s="9"/>
      <c r="B791" s="293"/>
      <c r="C791" s="293"/>
      <c r="D791" s="9"/>
      <c r="E791" s="8"/>
      <c r="F791" s="9"/>
      <c r="G791" s="657"/>
      <c r="H791" s="293"/>
      <c r="I791" s="293"/>
      <c r="J791" s="9"/>
      <c r="K791" s="656"/>
      <c r="L791" s="656"/>
      <c r="M791" s="656"/>
      <c r="N791" s="657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3.5" customHeight="1">
      <c r="A792" s="9"/>
      <c r="B792" s="293"/>
      <c r="C792" s="293"/>
      <c r="D792" s="9"/>
      <c r="E792" s="8"/>
      <c r="F792" s="9"/>
      <c r="G792" s="657"/>
      <c r="H792" s="293"/>
      <c r="I792" s="293"/>
      <c r="J792" s="9"/>
      <c r="K792" s="656"/>
      <c r="L792" s="656"/>
      <c r="M792" s="656"/>
      <c r="N792" s="657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3.5" customHeight="1">
      <c r="A793" s="9"/>
      <c r="B793" s="293"/>
      <c r="C793" s="293"/>
      <c r="D793" s="9"/>
      <c r="E793" s="8"/>
      <c r="F793" s="9"/>
      <c r="G793" s="657"/>
      <c r="H793" s="293"/>
      <c r="I793" s="293"/>
      <c r="J793" s="9"/>
      <c r="K793" s="656"/>
      <c r="L793" s="656"/>
      <c r="M793" s="656"/>
      <c r="N793" s="657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3.5" customHeight="1">
      <c r="A794" s="9"/>
      <c r="B794" s="293"/>
      <c r="C794" s="293"/>
      <c r="D794" s="9"/>
      <c r="E794" s="8"/>
      <c r="F794" s="9"/>
      <c r="G794" s="657"/>
      <c r="H794" s="293"/>
      <c r="I794" s="293"/>
      <c r="J794" s="9"/>
      <c r="K794" s="656"/>
      <c r="L794" s="656"/>
      <c r="M794" s="656"/>
      <c r="N794" s="657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3.5" customHeight="1">
      <c r="A795" s="9"/>
      <c r="B795" s="293"/>
      <c r="C795" s="293"/>
      <c r="D795" s="9"/>
      <c r="E795" s="8"/>
      <c r="F795" s="9"/>
      <c r="G795" s="657"/>
      <c r="H795" s="293"/>
      <c r="I795" s="293"/>
      <c r="J795" s="9"/>
      <c r="K795" s="656"/>
      <c r="L795" s="656"/>
      <c r="M795" s="656"/>
      <c r="N795" s="657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3.5" customHeight="1">
      <c r="A796" s="9"/>
      <c r="B796" s="293"/>
      <c r="C796" s="293"/>
      <c r="D796" s="9"/>
      <c r="E796" s="8"/>
      <c r="F796" s="9"/>
      <c r="G796" s="657"/>
      <c r="H796" s="293"/>
      <c r="I796" s="293"/>
      <c r="J796" s="9"/>
      <c r="K796" s="656"/>
      <c r="L796" s="656"/>
      <c r="M796" s="656"/>
      <c r="N796" s="657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3.5" customHeight="1">
      <c r="A797" s="9"/>
      <c r="B797" s="293"/>
      <c r="C797" s="293"/>
      <c r="D797" s="9"/>
      <c r="E797" s="8"/>
      <c r="F797" s="9"/>
      <c r="G797" s="657"/>
      <c r="H797" s="293"/>
      <c r="I797" s="293"/>
      <c r="J797" s="9"/>
      <c r="K797" s="656"/>
      <c r="L797" s="656"/>
      <c r="M797" s="656"/>
      <c r="N797" s="657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3.5" customHeight="1">
      <c r="A798" s="9"/>
      <c r="B798" s="293"/>
      <c r="C798" s="293"/>
      <c r="D798" s="9"/>
      <c r="E798" s="8"/>
      <c r="F798" s="9"/>
      <c r="G798" s="657"/>
      <c r="H798" s="293"/>
      <c r="I798" s="293"/>
      <c r="J798" s="9"/>
      <c r="K798" s="656"/>
      <c r="L798" s="656"/>
      <c r="M798" s="656"/>
      <c r="N798" s="657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3.5" customHeight="1">
      <c r="A799" s="9"/>
      <c r="B799" s="293"/>
      <c r="C799" s="293"/>
      <c r="D799" s="9"/>
      <c r="E799" s="8"/>
      <c r="F799" s="9"/>
      <c r="G799" s="657"/>
      <c r="H799" s="293"/>
      <c r="I799" s="293"/>
      <c r="J799" s="9"/>
      <c r="K799" s="656"/>
      <c r="L799" s="656"/>
      <c r="M799" s="656"/>
      <c r="N799" s="657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3.5" customHeight="1">
      <c r="A800" s="9"/>
      <c r="B800" s="293"/>
      <c r="C800" s="293"/>
      <c r="D800" s="9"/>
      <c r="E800" s="8"/>
      <c r="F800" s="9"/>
      <c r="G800" s="657"/>
      <c r="H800" s="293"/>
      <c r="I800" s="293"/>
      <c r="J800" s="9"/>
      <c r="K800" s="656"/>
      <c r="L800" s="656"/>
      <c r="M800" s="656"/>
      <c r="N800" s="657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3.5" customHeight="1">
      <c r="A801" s="9"/>
      <c r="B801" s="293"/>
      <c r="C801" s="293"/>
      <c r="D801" s="9"/>
      <c r="E801" s="8"/>
      <c r="F801" s="9"/>
      <c r="G801" s="657"/>
      <c r="H801" s="293"/>
      <c r="I801" s="293"/>
      <c r="J801" s="9"/>
      <c r="K801" s="656"/>
      <c r="L801" s="656"/>
      <c r="M801" s="656"/>
      <c r="N801" s="657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3.5" customHeight="1">
      <c r="A802" s="9"/>
      <c r="B802" s="293"/>
      <c r="C802" s="293"/>
      <c r="D802" s="9"/>
      <c r="E802" s="8"/>
      <c r="F802" s="9"/>
      <c r="G802" s="657"/>
      <c r="H802" s="293"/>
      <c r="I802" s="293"/>
      <c r="J802" s="9"/>
      <c r="K802" s="656"/>
      <c r="L802" s="656"/>
      <c r="M802" s="656"/>
      <c r="N802" s="657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3.5" customHeight="1">
      <c r="A803" s="9"/>
      <c r="B803" s="293"/>
      <c r="C803" s="293"/>
      <c r="D803" s="9"/>
      <c r="E803" s="8"/>
      <c r="F803" s="9"/>
      <c r="G803" s="657"/>
      <c r="H803" s="293"/>
      <c r="I803" s="293"/>
      <c r="J803" s="9"/>
      <c r="K803" s="656"/>
      <c r="L803" s="656"/>
      <c r="M803" s="656"/>
      <c r="N803" s="657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3.5" customHeight="1">
      <c r="A804" s="9"/>
      <c r="B804" s="293"/>
      <c r="C804" s="293"/>
      <c r="D804" s="9"/>
      <c r="E804" s="8"/>
      <c r="F804" s="9"/>
      <c r="G804" s="657"/>
      <c r="H804" s="293"/>
      <c r="I804" s="293"/>
      <c r="J804" s="9"/>
      <c r="K804" s="656"/>
      <c r="L804" s="656"/>
      <c r="M804" s="656"/>
      <c r="N804" s="657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3.5" customHeight="1">
      <c r="A805" s="9"/>
      <c r="B805" s="293"/>
      <c r="C805" s="293"/>
      <c r="D805" s="9"/>
      <c r="E805" s="8"/>
      <c r="F805" s="9"/>
      <c r="G805" s="657"/>
      <c r="H805" s="293"/>
      <c r="I805" s="293"/>
      <c r="J805" s="9"/>
      <c r="K805" s="656"/>
      <c r="L805" s="656"/>
      <c r="M805" s="656"/>
      <c r="N805" s="657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3.5" customHeight="1">
      <c r="A806" s="9"/>
      <c r="B806" s="293"/>
      <c r="C806" s="293"/>
      <c r="D806" s="9"/>
      <c r="E806" s="8"/>
      <c r="F806" s="9"/>
      <c r="G806" s="657"/>
      <c r="H806" s="293"/>
      <c r="I806" s="293"/>
      <c r="J806" s="9"/>
      <c r="K806" s="656"/>
      <c r="L806" s="656"/>
      <c r="M806" s="656"/>
      <c r="N806" s="657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3.5" customHeight="1">
      <c r="A807" s="9"/>
      <c r="B807" s="293"/>
      <c r="C807" s="293"/>
      <c r="D807" s="9"/>
      <c r="E807" s="8"/>
      <c r="F807" s="9"/>
      <c r="G807" s="657"/>
      <c r="H807" s="293"/>
      <c r="I807" s="293"/>
      <c r="J807" s="9"/>
      <c r="K807" s="656"/>
      <c r="L807" s="656"/>
      <c r="M807" s="656"/>
      <c r="N807" s="657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3.5" customHeight="1">
      <c r="A808" s="9"/>
      <c r="B808" s="293"/>
      <c r="C808" s="293"/>
      <c r="D808" s="9"/>
      <c r="E808" s="8"/>
      <c r="F808" s="9"/>
      <c r="G808" s="657"/>
      <c r="H808" s="293"/>
      <c r="I808" s="293"/>
      <c r="J808" s="9"/>
      <c r="K808" s="656"/>
      <c r="L808" s="656"/>
      <c r="M808" s="656"/>
      <c r="N808" s="657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3.5" customHeight="1">
      <c r="A809" s="9"/>
      <c r="B809" s="293"/>
      <c r="C809" s="293"/>
      <c r="D809" s="9"/>
      <c r="E809" s="8"/>
      <c r="F809" s="9"/>
      <c r="G809" s="657"/>
      <c r="H809" s="293"/>
      <c r="I809" s="293"/>
      <c r="J809" s="9"/>
      <c r="K809" s="656"/>
      <c r="L809" s="656"/>
      <c r="M809" s="656"/>
      <c r="N809" s="657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3.5" customHeight="1">
      <c r="A810" s="9"/>
      <c r="B810" s="293"/>
      <c r="C810" s="293"/>
      <c r="D810" s="9"/>
      <c r="E810" s="8"/>
      <c r="F810" s="9"/>
      <c r="G810" s="657"/>
      <c r="H810" s="293"/>
      <c r="I810" s="293"/>
      <c r="J810" s="9"/>
      <c r="K810" s="656"/>
      <c r="L810" s="656"/>
      <c r="M810" s="656"/>
      <c r="N810" s="657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3.5" customHeight="1">
      <c r="A811" s="9"/>
      <c r="B811" s="293"/>
      <c r="C811" s="293"/>
      <c r="D811" s="9"/>
      <c r="E811" s="8"/>
      <c r="F811" s="9"/>
      <c r="G811" s="657"/>
      <c r="H811" s="293"/>
      <c r="I811" s="293"/>
      <c r="J811" s="9"/>
      <c r="K811" s="656"/>
      <c r="L811" s="656"/>
      <c r="M811" s="656"/>
      <c r="N811" s="657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3.5" customHeight="1">
      <c r="A812" s="9"/>
      <c r="B812" s="293"/>
      <c r="C812" s="293"/>
      <c r="D812" s="9"/>
      <c r="E812" s="8"/>
      <c r="F812" s="9"/>
      <c r="G812" s="657"/>
      <c r="H812" s="293"/>
      <c r="I812" s="293"/>
      <c r="J812" s="9"/>
      <c r="K812" s="656"/>
      <c r="L812" s="656"/>
      <c r="M812" s="656"/>
      <c r="N812" s="657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3.5" customHeight="1">
      <c r="A813" s="9"/>
      <c r="B813" s="293"/>
      <c r="C813" s="293"/>
      <c r="D813" s="9"/>
      <c r="E813" s="8"/>
      <c r="F813" s="9"/>
      <c r="G813" s="657"/>
      <c r="H813" s="293"/>
      <c r="I813" s="293"/>
      <c r="J813" s="9"/>
      <c r="K813" s="656"/>
      <c r="L813" s="656"/>
      <c r="M813" s="656"/>
      <c r="N813" s="657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3.5" customHeight="1">
      <c r="A814" s="9"/>
      <c r="B814" s="293"/>
      <c r="C814" s="293"/>
      <c r="D814" s="9"/>
      <c r="E814" s="8"/>
      <c r="F814" s="9"/>
      <c r="G814" s="657"/>
      <c r="H814" s="293"/>
      <c r="I814" s="293"/>
      <c r="J814" s="9"/>
      <c r="K814" s="656"/>
      <c r="L814" s="656"/>
      <c r="M814" s="656"/>
      <c r="N814" s="657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3.5" customHeight="1">
      <c r="A815" s="9"/>
      <c r="B815" s="293"/>
      <c r="C815" s="293"/>
      <c r="D815" s="9"/>
      <c r="E815" s="8"/>
      <c r="F815" s="9"/>
      <c r="G815" s="657"/>
      <c r="H815" s="293"/>
      <c r="I815" s="293"/>
      <c r="J815" s="9"/>
      <c r="K815" s="656"/>
      <c r="L815" s="656"/>
      <c r="M815" s="656"/>
      <c r="N815" s="657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3.5" customHeight="1">
      <c r="A816" s="9"/>
      <c r="B816" s="293"/>
      <c r="C816" s="293"/>
      <c r="D816" s="9"/>
      <c r="E816" s="8"/>
      <c r="F816" s="9"/>
      <c r="G816" s="657"/>
      <c r="H816" s="293"/>
      <c r="I816" s="293"/>
      <c r="J816" s="9"/>
      <c r="K816" s="656"/>
      <c r="L816" s="656"/>
      <c r="M816" s="656"/>
      <c r="N816" s="657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3.5" customHeight="1">
      <c r="A817" s="9"/>
      <c r="B817" s="293"/>
      <c r="C817" s="293"/>
      <c r="D817" s="9"/>
      <c r="E817" s="8"/>
      <c r="F817" s="9"/>
      <c r="G817" s="657"/>
      <c r="H817" s="293"/>
      <c r="I817" s="293"/>
      <c r="J817" s="9"/>
      <c r="K817" s="656"/>
      <c r="L817" s="656"/>
      <c r="M817" s="656"/>
      <c r="N817" s="657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3.5" customHeight="1">
      <c r="A818" s="9"/>
      <c r="B818" s="293"/>
      <c r="C818" s="293"/>
      <c r="D818" s="9"/>
      <c r="E818" s="8"/>
      <c r="F818" s="9"/>
      <c r="G818" s="657"/>
      <c r="H818" s="293"/>
      <c r="I818" s="293"/>
      <c r="J818" s="9"/>
      <c r="K818" s="656"/>
      <c r="L818" s="656"/>
      <c r="M818" s="656"/>
      <c r="N818" s="657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3.5" customHeight="1">
      <c r="A819" s="9"/>
      <c r="B819" s="293"/>
      <c r="C819" s="293"/>
      <c r="D819" s="9"/>
      <c r="E819" s="8"/>
      <c r="F819" s="9"/>
      <c r="G819" s="657"/>
      <c r="H819" s="293"/>
      <c r="I819" s="293"/>
      <c r="J819" s="9"/>
      <c r="K819" s="656"/>
      <c r="L819" s="656"/>
      <c r="M819" s="656"/>
      <c r="N819" s="657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3.5" customHeight="1">
      <c r="A820" s="9"/>
      <c r="B820" s="293"/>
      <c r="C820" s="293"/>
      <c r="D820" s="9"/>
      <c r="E820" s="8"/>
      <c r="F820" s="9"/>
      <c r="G820" s="657"/>
      <c r="H820" s="293"/>
      <c r="I820" s="293"/>
      <c r="J820" s="9"/>
      <c r="K820" s="656"/>
      <c r="L820" s="656"/>
      <c r="M820" s="656"/>
      <c r="N820" s="657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3.5" customHeight="1">
      <c r="A821" s="9"/>
      <c r="B821" s="293"/>
      <c r="C821" s="293"/>
      <c r="D821" s="9"/>
      <c r="E821" s="8"/>
      <c r="F821" s="9"/>
      <c r="G821" s="657"/>
      <c r="H821" s="293"/>
      <c r="I821" s="293"/>
      <c r="J821" s="9"/>
      <c r="K821" s="656"/>
      <c r="L821" s="656"/>
      <c r="M821" s="656"/>
      <c r="N821" s="657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3.5" customHeight="1">
      <c r="A822" s="9"/>
      <c r="B822" s="293"/>
      <c r="C822" s="293"/>
      <c r="D822" s="9"/>
      <c r="E822" s="8"/>
      <c r="F822" s="9"/>
      <c r="G822" s="657"/>
      <c r="H822" s="293"/>
      <c r="I822" s="293"/>
      <c r="J822" s="9"/>
      <c r="K822" s="656"/>
      <c r="L822" s="656"/>
      <c r="M822" s="656"/>
      <c r="N822" s="657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3.5" customHeight="1">
      <c r="A823" s="9"/>
      <c r="B823" s="293"/>
      <c r="C823" s="293"/>
      <c r="D823" s="9"/>
      <c r="E823" s="8"/>
      <c r="F823" s="9"/>
      <c r="G823" s="657"/>
      <c r="H823" s="293"/>
      <c r="I823" s="293"/>
      <c r="J823" s="9"/>
      <c r="K823" s="656"/>
      <c r="L823" s="656"/>
      <c r="M823" s="656"/>
      <c r="N823" s="657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3.5" customHeight="1">
      <c r="A824" s="9"/>
      <c r="B824" s="293"/>
      <c r="C824" s="293"/>
      <c r="D824" s="9"/>
      <c r="E824" s="8"/>
      <c r="F824" s="9"/>
      <c r="G824" s="657"/>
      <c r="H824" s="293"/>
      <c r="I824" s="293"/>
      <c r="J824" s="9"/>
      <c r="K824" s="656"/>
      <c r="L824" s="656"/>
      <c r="M824" s="656"/>
      <c r="N824" s="657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3.5" customHeight="1">
      <c r="A825" s="9"/>
      <c r="B825" s="293"/>
      <c r="C825" s="293"/>
      <c r="D825" s="9"/>
      <c r="E825" s="8"/>
      <c r="F825" s="9"/>
      <c r="G825" s="657"/>
      <c r="H825" s="293"/>
      <c r="I825" s="293"/>
      <c r="J825" s="9"/>
      <c r="K825" s="656"/>
      <c r="L825" s="656"/>
      <c r="M825" s="656"/>
      <c r="N825" s="657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3.5" customHeight="1">
      <c r="A826" s="9"/>
      <c r="B826" s="293"/>
      <c r="C826" s="293"/>
      <c r="D826" s="9"/>
      <c r="E826" s="8"/>
      <c r="F826" s="9"/>
      <c r="G826" s="657"/>
      <c r="H826" s="293"/>
      <c r="I826" s="293"/>
      <c r="J826" s="9"/>
      <c r="K826" s="656"/>
      <c r="L826" s="656"/>
      <c r="M826" s="656"/>
      <c r="N826" s="657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3.5" customHeight="1">
      <c r="A827" s="9"/>
      <c r="B827" s="293"/>
      <c r="C827" s="293"/>
      <c r="D827" s="9"/>
      <c r="E827" s="8"/>
      <c r="F827" s="9"/>
      <c r="G827" s="657"/>
      <c r="H827" s="293"/>
      <c r="I827" s="293"/>
      <c r="J827" s="9"/>
      <c r="K827" s="656"/>
      <c r="L827" s="656"/>
      <c r="M827" s="656"/>
      <c r="N827" s="657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3.5" customHeight="1">
      <c r="A828" s="9"/>
      <c r="B828" s="293"/>
      <c r="C828" s="293"/>
      <c r="D828" s="9"/>
      <c r="E828" s="8"/>
      <c r="F828" s="9"/>
      <c r="G828" s="657"/>
      <c r="H828" s="293"/>
      <c r="I828" s="293"/>
      <c r="J828" s="9"/>
      <c r="K828" s="656"/>
      <c r="L828" s="656"/>
      <c r="M828" s="656"/>
      <c r="N828" s="657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3.5" customHeight="1">
      <c r="A829" s="9"/>
      <c r="B829" s="293"/>
      <c r="C829" s="293"/>
      <c r="D829" s="9"/>
      <c r="E829" s="8"/>
      <c r="F829" s="9"/>
      <c r="G829" s="657"/>
      <c r="H829" s="293"/>
      <c r="I829" s="293"/>
      <c r="J829" s="9"/>
      <c r="K829" s="656"/>
      <c r="L829" s="656"/>
      <c r="M829" s="656"/>
      <c r="N829" s="657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3.5" customHeight="1">
      <c r="A830" s="9"/>
      <c r="B830" s="293"/>
      <c r="C830" s="293"/>
      <c r="D830" s="9"/>
      <c r="E830" s="8"/>
      <c r="F830" s="9"/>
      <c r="G830" s="657"/>
      <c r="H830" s="293"/>
      <c r="I830" s="293"/>
      <c r="J830" s="9"/>
      <c r="K830" s="656"/>
      <c r="L830" s="656"/>
      <c r="M830" s="656"/>
      <c r="N830" s="657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3.5" customHeight="1">
      <c r="A831" s="9"/>
      <c r="B831" s="293"/>
      <c r="C831" s="293"/>
      <c r="D831" s="9"/>
      <c r="E831" s="8"/>
      <c r="F831" s="9"/>
      <c r="G831" s="657"/>
      <c r="H831" s="293"/>
      <c r="I831" s="293"/>
      <c r="J831" s="9"/>
      <c r="K831" s="656"/>
      <c r="L831" s="656"/>
      <c r="M831" s="656"/>
      <c r="N831" s="657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3.5" customHeight="1">
      <c r="A832" s="9"/>
      <c r="B832" s="293"/>
      <c r="C832" s="293"/>
      <c r="D832" s="9"/>
      <c r="E832" s="8"/>
      <c r="F832" s="9"/>
      <c r="G832" s="657"/>
      <c r="H832" s="293"/>
      <c r="I832" s="293"/>
      <c r="J832" s="9"/>
      <c r="K832" s="656"/>
      <c r="L832" s="656"/>
      <c r="M832" s="656"/>
      <c r="N832" s="657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3.5" customHeight="1">
      <c r="A833" s="9"/>
      <c r="B833" s="293"/>
      <c r="C833" s="293"/>
      <c r="D833" s="9"/>
      <c r="E833" s="8"/>
      <c r="F833" s="9"/>
      <c r="G833" s="657"/>
      <c r="H833" s="293"/>
      <c r="I833" s="293"/>
      <c r="J833" s="9"/>
      <c r="K833" s="656"/>
      <c r="L833" s="656"/>
      <c r="M833" s="656"/>
      <c r="N833" s="657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3.5" customHeight="1">
      <c r="A834" s="9"/>
      <c r="B834" s="293"/>
      <c r="C834" s="293"/>
      <c r="D834" s="9"/>
      <c r="E834" s="8"/>
      <c r="F834" s="9"/>
      <c r="G834" s="657"/>
      <c r="H834" s="293"/>
      <c r="I834" s="293"/>
      <c r="J834" s="9"/>
      <c r="K834" s="656"/>
      <c r="L834" s="656"/>
      <c r="M834" s="656"/>
      <c r="N834" s="657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3.5" customHeight="1">
      <c r="A835" s="9"/>
      <c r="B835" s="293"/>
      <c r="C835" s="293"/>
      <c r="D835" s="9"/>
      <c r="E835" s="8"/>
      <c r="F835" s="9"/>
      <c r="G835" s="657"/>
      <c r="H835" s="293"/>
      <c r="I835" s="293"/>
      <c r="J835" s="9"/>
      <c r="K835" s="656"/>
      <c r="L835" s="656"/>
      <c r="M835" s="656"/>
      <c r="N835" s="657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3.5" customHeight="1">
      <c r="A836" s="9"/>
      <c r="B836" s="293"/>
      <c r="C836" s="293"/>
      <c r="D836" s="9"/>
      <c r="E836" s="8"/>
      <c r="F836" s="9"/>
      <c r="G836" s="657"/>
      <c r="H836" s="293"/>
      <c r="I836" s="293"/>
      <c r="J836" s="9"/>
      <c r="K836" s="656"/>
      <c r="L836" s="656"/>
      <c r="M836" s="656"/>
      <c r="N836" s="657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3.5" customHeight="1">
      <c r="A837" s="9"/>
      <c r="B837" s="293"/>
      <c r="C837" s="293"/>
      <c r="D837" s="9"/>
      <c r="E837" s="8"/>
      <c r="F837" s="9"/>
      <c r="G837" s="657"/>
      <c r="H837" s="293"/>
      <c r="I837" s="293"/>
      <c r="J837" s="9"/>
      <c r="K837" s="656"/>
      <c r="L837" s="656"/>
      <c r="M837" s="656"/>
      <c r="N837" s="657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3.5" customHeight="1">
      <c r="A838" s="9"/>
      <c r="B838" s="293"/>
      <c r="C838" s="293"/>
      <c r="D838" s="9"/>
      <c r="E838" s="8"/>
      <c r="F838" s="9"/>
      <c r="G838" s="657"/>
      <c r="H838" s="293"/>
      <c r="I838" s="293"/>
      <c r="J838" s="9"/>
      <c r="K838" s="656"/>
      <c r="L838" s="656"/>
      <c r="M838" s="656"/>
      <c r="N838" s="657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3.5" customHeight="1">
      <c r="A839" s="9"/>
      <c r="B839" s="293"/>
      <c r="C839" s="293"/>
      <c r="D839" s="9"/>
      <c r="E839" s="8"/>
      <c r="F839" s="9"/>
      <c r="G839" s="657"/>
      <c r="H839" s="293"/>
      <c r="I839" s="293"/>
      <c r="J839" s="9"/>
      <c r="K839" s="656"/>
      <c r="L839" s="656"/>
      <c r="M839" s="656"/>
      <c r="N839" s="657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3.5" customHeight="1">
      <c r="A840" s="9"/>
      <c r="B840" s="293"/>
      <c r="C840" s="293"/>
      <c r="D840" s="9"/>
      <c r="E840" s="8"/>
      <c r="F840" s="9"/>
      <c r="G840" s="657"/>
      <c r="H840" s="293"/>
      <c r="I840" s="293"/>
      <c r="J840" s="9"/>
      <c r="K840" s="656"/>
      <c r="L840" s="656"/>
      <c r="M840" s="656"/>
      <c r="N840" s="657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3.5" customHeight="1">
      <c r="A841" s="9"/>
      <c r="B841" s="293"/>
      <c r="C841" s="293"/>
      <c r="D841" s="9"/>
      <c r="E841" s="8"/>
      <c r="F841" s="9"/>
      <c r="G841" s="657"/>
      <c r="H841" s="293"/>
      <c r="I841" s="293"/>
      <c r="J841" s="9"/>
      <c r="K841" s="656"/>
      <c r="L841" s="656"/>
      <c r="M841" s="656"/>
      <c r="N841" s="657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3.5" customHeight="1">
      <c r="A842" s="9"/>
      <c r="B842" s="293"/>
      <c r="C842" s="293"/>
      <c r="D842" s="9"/>
      <c r="E842" s="8"/>
      <c r="F842" s="9"/>
      <c r="G842" s="657"/>
      <c r="H842" s="293"/>
      <c r="I842" s="293"/>
      <c r="J842" s="9"/>
      <c r="K842" s="656"/>
      <c r="L842" s="656"/>
      <c r="M842" s="656"/>
      <c r="N842" s="657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3.5" customHeight="1">
      <c r="A843" s="9"/>
      <c r="B843" s="293"/>
      <c r="C843" s="293"/>
      <c r="D843" s="9"/>
      <c r="E843" s="8"/>
      <c r="F843" s="9"/>
      <c r="G843" s="657"/>
      <c r="H843" s="293"/>
      <c r="I843" s="293"/>
      <c r="J843" s="9"/>
      <c r="K843" s="656"/>
      <c r="L843" s="656"/>
      <c r="M843" s="656"/>
      <c r="N843" s="657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3.5" customHeight="1">
      <c r="A844" s="9"/>
      <c r="B844" s="293"/>
      <c r="C844" s="293"/>
      <c r="D844" s="9"/>
      <c r="E844" s="8"/>
      <c r="F844" s="9"/>
      <c r="G844" s="657"/>
      <c r="H844" s="293"/>
      <c r="I844" s="293"/>
      <c r="J844" s="9"/>
      <c r="K844" s="656"/>
      <c r="L844" s="656"/>
      <c r="M844" s="656"/>
      <c r="N844" s="657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3.5" customHeight="1">
      <c r="A845" s="9"/>
      <c r="B845" s="293"/>
      <c r="C845" s="293"/>
      <c r="D845" s="9"/>
      <c r="E845" s="8"/>
      <c r="F845" s="9"/>
      <c r="G845" s="657"/>
      <c r="H845" s="293"/>
      <c r="I845" s="293"/>
      <c r="J845" s="9"/>
      <c r="K845" s="656"/>
      <c r="L845" s="656"/>
      <c r="M845" s="656"/>
      <c r="N845" s="657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3.5" customHeight="1">
      <c r="A846" s="9"/>
      <c r="B846" s="293"/>
      <c r="C846" s="293"/>
      <c r="D846" s="9"/>
      <c r="E846" s="8"/>
      <c r="F846" s="9"/>
      <c r="G846" s="657"/>
      <c r="H846" s="293"/>
      <c r="I846" s="293"/>
      <c r="J846" s="9"/>
      <c r="K846" s="656"/>
      <c r="L846" s="656"/>
      <c r="M846" s="656"/>
      <c r="N846" s="657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3.5" customHeight="1">
      <c r="A847" s="9"/>
      <c r="B847" s="293"/>
      <c r="C847" s="293"/>
      <c r="D847" s="9"/>
      <c r="E847" s="8"/>
      <c r="F847" s="9"/>
      <c r="G847" s="657"/>
      <c r="H847" s="293"/>
      <c r="I847" s="293"/>
      <c r="J847" s="9"/>
      <c r="K847" s="656"/>
      <c r="L847" s="656"/>
      <c r="M847" s="656"/>
      <c r="N847" s="657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3.5" customHeight="1">
      <c r="A848" s="9"/>
      <c r="B848" s="293"/>
      <c r="C848" s="293"/>
      <c r="D848" s="9"/>
      <c r="E848" s="8"/>
      <c r="F848" s="9"/>
      <c r="G848" s="657"/>
      <c r="H848" s="293"/>
      <c r="I848" s="293"/>
      <c r="J848" s="9"/>
      <c r="K848" s="656"/>
      <c r="L848" s="656"/>
      <c r="M848" s="656"/>
      <c r="N848" s="657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3.5" customHeight="1">
      <c r="A849" s="9"/>
      <c r="B849" s="293"/>
      <c r="C849" s="293"/>
      <c r="D849" s="9"/>
      <c r="E849" s="8"/>
      <c r="F849" s="9"/>
      <c r="G849" s="657"/>
      <c r="H849" s="293"/>
      <c r="I849" s="293"/>
      <c r="J849" s="9"/>
      <c r="K849" s="656"/>
      <c r="L849" s="656"/>
      <c r="M849" s="656"/>
      <c r="N849" s="657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3.5" customHeight="1">
      <c r="A850" s="9"/>
      <c r="B850" s="293"/>
      <c r="C850" s="293"/>
      <c r="D850" s="9"/>
      <c r="E850" s="8"/>
      <c r="F850" s="9"/>
      <c r="G850" s="657"/>
      <c r="H850" s="293"/>
      <c r="I850" s="293"/>
      <c r="J850" s="9"/>
      <c r="K850" s="656"/>
      <c r="L850" s="656"/>
      <c r="M850" s="656"/>
      <c r="N850" s="657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3.5" customHeight="1">
      <c r="A851" s="9"/>
      <c r="B851" s="293"/>
      <c r="C851" s="293"/>
      <c r="D851" s="9"/>
      <c r="E851" s="8"/>
      <c r="F851" s="9"/>
      <c r="G851" s="657"/>
      <c r="H851" s="293"/>
      <c r="I851" s="293"/>
      <c r="J851" s="9"/>
      <c r="K851" s="656"/>
      <c r="L851" s="656"/>
      <c r="M851" s="656"/>
      <c r="N851" s="657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3.5" customHeight="1">
      <c r="A852" s="9"/>
      <c r="B852" s="293"/>
      <c r="C852" s="293"/>
      <c r="D852" s="9"/>
      <c r="E852" s="8"/>
      <c r="F852" s="9"/>
      <c r="G852" s="657"/>
      <c r="H852" s="293"/>
      <c r="I852" s="293"/>
      <c r="J852" s="9"/>
      <c r="K852" s="656"/>
      <c r="L852" s="656"/>
      <c r="M852" s="656"/>
      <c r="N852" s="657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3.5" customHeight="1">
      <c r="A853" s="9"/>
      <c r="B853" s="293"/>
      <c r="C853" s="293"/>
      <c r="D853" s="9"/>
      <c r="E853" s="8"/>
      <c r="F853" s="9"/>
      <c r="G853" s="657"/>
      <c r="H853" s="293"/>
      <c r="I853" s="293"/>
      <c r="J853" s="9"/>
      <c r="K853" s="656"/>
      <c r="L853" s="656"/>
      <c r="M853" s="656"/>
      <c r="N853" s="657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3.5" customHeight="1">
      <c r="A854" s="9"/>
      <c r="B854" s="293"/>
      <c r="C854" s="293"/>
      <c r="D854" s="9"/>
      <c r="E854" s="8"/>
      <c r="F854" s="9"/>
      <c r="G854" s="657"/>
      <c r="H854" s="293"/>
      <c r="I854" s="293"/>
      <c r="J854" s="9"/>
      <c r="K854" s="656"/>
      <c r="L854" s="656"/>
      <c r="M854" s="656"/>
      <c r="N854" s="657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3.5" customHeight="1">
      <c r="A855" s="9"/>
      <c r="B855" s="293"/>
      <c r="C855" s="293"/>
      <c r="D855" s="9"/>
      <c r="E855" s="8"/>
      <c r="F855" s="9"/>
      <c r="G855" s="657"/>
      <c r="H855" s="293"/>
      <c r="I855" s="293"/>
      <c r="J855" s="9"/>
      <c r="K855" s="656"/>
      <c r="L855" s="656"/>
      <c r="M855" s="656"/>
      <c r="N855" s="657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3.5" customHeight="1">
      <c r="A856" s="9"/>
      <c r="B856" s="293"/>
      <c r="C856" s="293"/>
      <c r="D856" s="9"/>
      <c r="E856" s="8"/>
      <c r="F856" s="9"/>
      <c r="G856" s="657"/>
      <c r="H856" s="293"/>
      <c r="I856" s="293"/>
      <c r="J856" s="9"/>
      <c r="K856" s="656"/>
      <c r="L856" s="656"/>
      <c r="M856" s="656"/>
      <c r="N856" s="657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3.5" customHeight="1">
      <c r="A857" s="9"/>
      <c r="B857" s="293"/>
      <c r="C857" s="293"/>
      <c r="D857" s="9"/>
      <c r="E857" s="8"/>
      <c r="F857" s="9"/>
      <c r="G857" s="657"/>
      <c r="H857" s="293"/>
      <c r="I857" s="293"/>
      <c r="J857" s="9"/>
      <c r="K857" s="656"/>
      <c r="L857" s="656"/>
      <c r="M857" s="656"/>
      <c r="N857" s="657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3.5" customHeight="1">
      <c r="A858" s="9"/>
      <c r="B858" s="293"/>
      <c r="C858" s="293"/>
      <c r="D858" s="9"/>
      <c r="E858" s="8"/>
      <c r="F858" s="9"/>
      <c r="G858" s="657"/>
      <c r="H858" s="293"/>
      <c r="I858" s="293"/>
      <c r="J858" s="9"/>
      <c r="K858" s="656"/>
      <c r="L858" s="656"/>
      <c r="M858" s="656"/>
      <c r="N858" s="657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3.5" customHeight="1">
      <c r="A859" s="9"/>
      <c r="B859" s="293"/>
      <c r="C859" s="293"/>
      <c r="D859" s="9"/>
      <c r="E859" s="8"/>
      <c r="F859" s="9"/>
      <c r="G859" s="657"/>
      <c r="H859" s="293"/>
      <c r="I859" s="293"/>
      <c r="J859" s="9"/>
      <c r="K859" s="656"/>
      <c r="L859" s="656"/>
      <c r="M859" s="656"/>
      <c r="N859" s="657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3.5" customHeight="1">
      <c r="A860" s="9"/>
      <c r="B860" s="293"/>
      <c r="C860" s="293"/>
      <c r="D860" s="9"/>
      <c r="E860" s="8"/>
      <c r="F860" s="9"/>
      <c r="G860" s="657"/>
      <c r="H860" s="293"/>
      <c r="I860" s="293"/>
      <c r="J860" s="9"/>
      <c r="K860" s="656"/>
      <c r="L860" s="656"/>
      <c r="M860" s="656"/>
      <c r="N860" s="657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3.5" customHeight="1">
      <c r="A861" s="9"/>
      <c r="B861" s="293"/>
      <c r="C861" s="293"/>
      <c r="D861" s="9"/>
      <c r="E861" s="8"/>
      <c r="F861" s="9"/>
      <c r="G861" s="657"/>
      <c r="H861" s="293"/>
      <c r="I861" s="293"/>
      <c r="J861" s="9"/>
      <c r="K861" s="656"/>
      <c r="L861" s="656"/>
      <c r="M861" s="656"/>
      <c r="N861" s="657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3.5" customHeight="1">
      <c r="A862" s="9"/>
      <c r="B862" s="293"/>
      <c r="C862" s="293"/>
      <c r="D862" s="9"/>
      <c r="E862" s="8"/>
      <c r="F862" s="9"/>
      <c r="G862" s="657"/>
      <c r="H862" s="293"/>
      <c r="I862" s="293"/>
      <c r="J862" s="9"/>
      <c r="K862" s="656"/>
      <c r="L862" s="656"/>
      <c r="M862" s="656"/>
      <c r="N862" s="657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3.5" customHeight="1">
      <c r="A863" s="9"/>
      <c r="B863" s="293"/>
      <c r="C863" s="293"/>
      <c r="D863" s="9"/>
      <c r="E863" s="8"/>
      <c r="F863" s="9"/>
      <c r="G863" s="657"/>
      <c r="H863" s="293"/>
      <c r="I863" s="293"/>
      <c r="J863" s="9"/>
      <c r="K863" s="656"/>
      <c r="L863" s="656"/>
      <c r="M863" s="656"/>
      <c r="N863" s="657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3.5" customHeight="1">
      <c r="A864" s="9"/>
      <c r="B864" s="293"/>
      <c r="C864" s="293"/>
      <c r="D864" s="9"/>
      <c r="E864" s="8"/>
      <c r="F864" s="9"/>
      <c r="G864" s="657"/>
      <c r="H864" s="293"/>
      <c r="I864" s="293"/>
      <c r="J864" s="9"/>
      <c r="K864" s="656"/>
      <c r="L864" s="656"/>
      <c r="M864" s="656"/>
      <c r="N864" s="657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3.5" customHeight="1">
      <c r="A865" s="9"/>
      <c r="B865" s="293"/>
      <c r="C865" s="293"/>
      <c r="D865" s="9"/>
      <c r="E865" s="8"/>
      <c r="F865" s="9"/>
      <c r="G865" s="657"/>
      <c r="H865" s="293"/>
      <c r="I865" s="293"/>
      <c r="J865" s="9"/>
      <c r="K865" s="656"/>
      <c r="L865" s="656"/>
      <c r="M865" s="656"/>
      <c r="N865" s="657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3.5" customHeight="1">
      <c r="A866" s="9"/>
      <c r="B866" s="293"/>
      <c r="C866" s="293"/>
      <c r="D866" s="9"/>
      <c r="E866" s="8"/>
      <c r="F866" s="9"/>
      <c r="G866" s="657"/>
      <c r="H866" s="293"/>
      <c r="I866" s="293"/>
      <c r="J866" s="9"/>
      <c r="K866" s="656"/>
      <c r="L866" s="656"/>
      <c r="M866" s="656"/>
      <c r="N866" s="657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3.5" customHeight="1">
      <c r="A867" s="9"/>
      <c r="B867" s="293"/>
      <c r="C867" s="293"/>
      <c r="D867" s="9"/>
      <c r="E867" s="8"/>
      <c r="F867" s="9"/>
      <c r="G867" s="657"/>
      <c r="H867" s="293"/>
      <c r="I867" s="293"/>
      <c r="J867" s="9"/>
      <c r="K867" s="656"/>
      <c r="L867" s="656"/>
      <c r="M867" s="656"/>
      <c r="N867" s="657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3.5" customHeight="1">
      <c r="A868" s="9"/>
      <c r="B868" s="293"/>
      <c r="C868" s="293"/>
      <c r="D868" s="9"/>
      <c r="E868" s="8"/>
      <c r="F868" s="9"/>
      <c r="G868" s="657"/>
      <c r="H868" s="293"/>
      <c r="I868" s="293"/>
      <c r="J868" s="9"/>
      <c r="K868" s="656"/>
      <c r="L868" s="656"/>
      <c r="M868" s="656"/>
      <c r="N868" s="657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3.5" customHeight="1">
      <c r="A869" s="9"/>
      <c r="B869" s="293"/>
      <c r="C869" s="293"/>
      <c r="D869" s="9"/>
      <c r="E869" s="8"/>
      <c r="F869" s="9"/>
      <c r="G869" s="657"/>
      <c r="H869" s="293"/>
      <c r="I869" s="293"/>
      <c r="J869" s="9"/>
      <c r="K869" s="656"/>
      <c r="L869" s="656"/>
      <c r="M869" s="656"/>
      <c r="N869" s="657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3.5" customHeight="1">
      <c r="A870" s="9"/>
      <c r="B870" s="293"/>
      <c r="C870" s="293"/>
      <c r="D870" s="9"/>
      <c r="E870" s="8"/>
      <c r="F870" s="9"/>
      <c r="G870" s="657"/>
      <c r="H870" s="293"/>
      <c r="I870" s="293"/>
      <c r="J870" s="9"/>
      <c r="K870" s="656"/>
      <c r="L870" s="656"/>
      <c r="M870" s="656"/>
      <c r="N870" s="657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3.5" customHeight="1">
      <c r="A871" s="9"/>
      <c r="B871" s="293"/>
      <c r="C871" s="293"/>
      <c r="D871" s="9"/>
      <c r="E871" s="8"/>
      <c r="F871" s="9"/>
      <c r="G871" s="657"/>
      <c r="H871" s="293"/>
      <c r="I871" s="293"/>
      <c r="J871" s="9"/>
      <c r="K871" s="656"/>
      <c r="L871" s="656"/>
      <c r="M871" s="656"/>
      <c r="N871" s="657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3.5" customHeight="1">
      <c r="A872" s="9"/>
      <c r="B872" s="293"/>
      <c r="C872" s="293"/>
      <c r="D872" s="9"/>
      <c r="E872" s="8"/>
      <c r="F872" s="9"/>
      <c r="G872" s="657"/>
      <c r="H872" s="293"/>
      <c r="I872" s="293"/>
      <c r="J872" s="9"/>
      <c r="K872" s="656"/>
      <c r="L872" s="656"/>
      <c r="M872" s="656"/>
      <c r="N872" s="657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3.5" customHeight="1">
      <c r="A873" s="9"/>
      <c r="B873" s="293"/>
      <c r="C873" s="293"/>
      <c r="D873" s="9"/>
      <c r="E873" s="8"/>
      <c r="F873" s="9"/>
      <c r="G873" s="657"/>
      <c r="H873" s="293"/>
      <c r="I873" s="293"/>
      <c r="J873" s="9"/>
      <c r="K873" s="656"/>
      <c r="L873" s="656"/>
      <c r="M873" s="656"/>
      <c r="N873" s="657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3.5" customHeight="1">
      <c r="A874" s="9"/>
      <c r="B874" s="293"/>
      <c r="C874" s="293"/>
      <c r="D874" s="9"/>
      <c r="E874" s="8"/>
      <c r="F874" s="9"/>
      <c r="G874" s="657"/>
      <c r="H874" s="293"/>
      <c r="I874" s="293"/>
      <c r="J874" s="9"/>
      <c r="K874" s="656"/>
      <c r="L874" s="656"/>
      <c r="M874" s="656"/>
      <c r="N874" s="657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3.5" customHeight="1">
      <c r="A875" s="9"/>
      <c r="B875" s="293"/>
      <c r="C875" s="293"/>
      <c r="D875" s="9"/>
      <c r="E875" s="8"/>
      <c r="F875" s="9"/>
      <c r="G875" s="657"/>
      <c r="H875" s="293"/>
      <c r="I875" s="293"/>
      <c r="J875" s="9"/>
      <c r="K875" s="656"/>
      <c r="L875" s="656"/>
      <c r="M875" s="656"/>
      <c r="N875" s="657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3.5" customHeight="1">
      <c r="A876" s="9"/>
      <c r="B876" s="293"/>
      <c r="C876" s="293"/>
      <c r="D876" s="9"/>
      <c r="E876" s="8"/>
      <c r="F876" s="9"/>
      <c r="G876" s="657"/>
      <c r="H876" s="293"/>
      <c r="I876" s="293"/>
      <c r="J876" s="9"/>
      <c r="K876" s="656"/>
      <c r="L876" s="656"/>
      <c r="M876" s="656"/>
      <c r="N876" s="657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3.5" customHeight="1">
      <c r="A877" s="9"/>
      <c r="B877" s="293"/>
      <c r="C877" s="293"/>
      <c r="D877" s="9"/>
      <c r="E877" s="8"/>
      <c r="F877" s="9"/>
      <c r="G877" s="657"/>
      <c r="H877" s="293"/>
      <c r="I877" s="293"/>
      <c r="J877" s="9"/>
      <c r="K877" s="656"/>
      <c r="L877" s="656"/>
      <c r="M877" s="656"/>
      <c r="N877" s="657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3.5" customHeight="1">
      <c r="A878" s="9"/>
      <c r="B878" s="293"/>
      <c r="C878" s="293"/>
      <c r="D878" s="9"/>
      <c r="E878" s="8"/>
      <c r="F878" s="9"/>
      <c r="G878" s="657"/>
      <c r="H878" s="293"/>
      <c r="I878" s="293"/>
      <c r="J878" s="9"/>
      <c r="K878" s="656"/>
      <c r="L878" s="656"/>
      <c r="M878" s="656"/>
      <c r="N878" s="657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3.5" customHeight="1">
      <c r="A879" s="9"/>
      <c r="B879" s="293"/>
      <c r="C879" s="293"/>
      <c r="D879" s="9"/>
      <c r="E879" s="8"/>
      <c r="F879" s="9"/>
      <c r="G879" s="657"/>
      <c r="H879" s="293"/>
      <c r="I879" s="293"/>
      <c r="J879" s="9"/>
      <c r="K879" s="656"/>
      <c r="L879" s="656"/>
      <c r="M879" s="656"/>
      <c r="N879" s="657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3.5" customHeight="1">
      <c r="A880" s="9"/>
      <c r="B880" s="293"/>
      <c r="C880" s="293"/>
      <c r="D880" s="9"/>
      <c r="E880" s="8"/>
      <c r="F880" s="9"/>
      <c r="G880" s="657"/>
      <c r="H880" s="293"/>
      <c r="I880" s="293"/>
      <c r="J880" s="9"/>
      <c r="K880" s="656"/>
      <c r="L880" s="656"/>
      <c r="M880" s="656"/>
      <c r="N880" s="657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3.5" customHeight="1">
      <c r="A881" s="9"/>
      <c r="B881" s="293"/>
      <c r="C881" s="293"/>
      <c r="D881" s="9"/>
      <c r="E881" s="8"/>
      <c r="F881" s="9"/>
      <c r="G881" s="657"/>
      <c r="H881" s="293"/>
      <c r="I881" s="293"/>
      <c r="J881" s="9"/>
      <c r="K881" s="656"/>
      <c r="L881" s="656"/>
      <c r="M881" s="656"/>
      <c r="N881" s="657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3.5" customHeight="1">
      <c r="A882" s="9"/>
      <c r="B882" s="293"/>
      <c r="C882" s="293"/>
      <c r="D882" s="9"/>
      <c r="E882" s="8"/>
      <c r="F882" s="9"/>
      <c r="G882" s="657"/>
      <c r="H882" s="293"/>
      <c r="I882" s="293"/>
      <c r="J882" s="9"/>
      <c r="K882" s="656"/>
      <c r="L882" s="656"/>
      <c r="M882" s="656"/>
      <c r="N882" s="657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3.5" customHeight="1">
      <c r="A883" s="9"/>
      <c r="B883" s="293"/>
      <c r="C883" s="293"/>
      <c r="D883" s="9"/>
      <c r="E883" s="8"/>
      <c r="F883" s="9"/>
      <c r="G883" s="657"/>
      <c r="H883" s="293"/>
      <c r="I883" s="293"/>
      <c r="J883" s="9"/>
      <c r="K883" s="656"/>
      <c r="L883" s="656"/>
      <c r="M883" s="656"/>
      <c r="N883" s="657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3.5" customHeight="1">
      <c r="A884" s="9"/>
      <c r="B884" s="293"/>
      <c r="C884" s="293"/>
      <c r="D884" s="9"/>
      <c r="E884" s="8"/>
      <c r="F884" s="9"/>
      <c r="G884" s="657"/>
      <c r="H884" s="293"/>
      <c r="I884" s="293"/>
      <c r="J884" s="9"/>
      <c r="K884" s="656"/>
      <c r="L884" s="656"/>
      <c r="M884" s="656"/>
      <c r="N884" s="657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3.5" customHeight="1">
      <c r="A885" s="9"/>
      <c r="B885" s="293"/>
      <c r="C885" s="293"/>
      <c r="D885" s="9"/>
      <c r="E885" s="8"/>
      <c r="F885" s="9"/>
      <c r="G885" s="657"/>
      <c r="H885" s="293"/>
      <c r="I885" s="293"/>
      <c r="J885" s="9"/>
      <c r="K885" s="656"/>
      <c r="L885" s="656"/>
      <c r="M885" s="656"/>
      <c r="N885" s="657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3.5" customHeight="1">
      <c r="A886" s="9"/>
      <c r="B886" s="293"/>
      <c r="C886" s="293"/>
      <c r="D886" s="9"/>
      <c r="E886" s="8"/>
      <c r="F886" s="9"/>
      <c r="G886" s="657"/>
      <c r="H886" s="293"/>
      <c r="I886" s="293"/>
      <c r="J886" s="9"/>
      <c r="K886" s="656"/>
      <c r="L886" s="656"/>
      <c r="M886" s="656"/>
      <c r="N886" s="657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3.5" customHeight="1">
      <c r="A887" s="9"/>
      <c r="B887" s="293"/>
      <c r="C887" s="293"/>
      <c r="D887" s="9"/>
      <c r="E887" s="8"/>
      <c r="F887" s="9"/>
      <c r="G887" s="657"/>
      <c r="H887" s="293"/>
      <c r="I887" s="293"/>
      <c r="J887" s="9"/>
      <c r="K887" s="656"/>
      <c r="L887" s="656"/>
      <c r="M887" s="656"/>
      <c r="N887" s="657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3.5" customHeight="1">
      <c r="A888" s="9"/>
      <c r="B888" s="293"/>
      <c r="C888" s="293"/>
      <c r="D888" s="9"/>
      <c r="E888" s="8"/>
      <c r="F888" s="9"/>
      <c r="G888" s="657"/>
      <c r="H888" s="293"/>
      <c r="I888" s="293"/>
      <c r="J888" s="9"/>
      <c r="K888" s="656"/>
      <c r="L888" s="656"/>
      <c r="M888" s="656"/>
      <c r="N888" s="657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3.5" customHeight="1">
      <c r="A889" s="9"/>
      <c r="B889" s="293"/>
      <c r="C889" s="293"/>
      <c r="D889" s="9"/>
      <c r="E889" s="8"/>
      <c r="F889" s="9"/>
      <c r="G889" s="657"/>
      <c r="H889" s="293"/>
      <c r="I889" s="293"/>
      <c r="J889" s="9"/>
      <c r="K889" s="656"/>
      <c r="L889" s="656"/>
      <c r="M889" s="656"/>
      <c r="N889" s="657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3.5" customHeight="1">
      <c r="A890" s="9"/>
      <c r="B890" s="293"/>
      <c r="C890" s="293"/>
      <c r="D890" s="9"/>
      <c r="E890" s="8"/>
      <c r="F890" s="9"/>
      <c r="G890" s="657"/>
      <c r="H890" s="293"/>
      <c r="I890" s="293"/>
      <c r="J890" s="9"/>
      <c r="K890" s="656"/>
      <c r="L890" s="656"/>
      <c r="M890" s="656"/>
      <c r="N890" s="657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3.5" customHeight="1">
      <c r="A891" s="9"/>
      <c r="B891" s="293"/>
      <c r="C891" s="293"/>
      <c r="D891" s="9"/>
      <c r="E891" s="8"/>
      <c r="F891" s="9"/>
      <c r="G891" s="657"/>
      <c r="H891" s="293"/>
      <c r="I891" s="293"/>
      <c r="J891" s="9"/>
      <c r="K891" s="656"/>
      <c r="L891" s="656"/>
      <c r="M891" s="656"/>
      <c r="N891" s="657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3.5" customHeight="1">
      <c r="A892" s="9"/>
      <c r="B892" s="293"/>
      <c r="C892" s="293"/>
      <c r="D892" s="9"/>
      <c r="E892" s="8"/>
      <c r="F892" s="9"/>
      <c r="G892" s="657"/>
      <c r="H892" s="293"/>
      <c r="I892" s="293"/>
      <c r="J892" s="9"/>
      <c r="K892" s="656"/>
      <c r="L892" s="656"/>
      <c r="M892" s="656"/>
      <c r="N892" s="657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3.5" customHeight="1">
      <c r="A893" s="9"/>
      <c r="B893" s="293"/>
      <c r="C893" s="293"/>
      <c r="D893" s="9"/>
      <c r="E893" s="8"/>
      <c r="F893" s="9"/>
      <c r="G893" s="657"/>
      <c r="H893" s="293"/>
      <c r="I893" s="293"/>
      <c r="J893" s="9"/>
      <c r="K893" s="656"/>
      <c r="L893" s="656"/>
      <c r="M893" s="656"/>
      <c r="N893" s="657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3.5" customHeight="1">
      <c r="A894" s="9"/>
      <c r="B894" s="293"/>
      <c r="C894" s="293"/>
      <c r="D894" s="9"/>
      <c r="E894" s="8"/>
      <c r="F894" s="9"/>
      <c r="G894" s="657"/>
      <c r="H894" s="293"/>
      <c r="I894" s="293"/>
      <c r="J894" s="9"/>
      <c r="K894" s="656"/>
      <c r="L894" s="656"/>
      <c r="M894" s="656"/>
      <c r="N894" s="657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3.5" customHeight="1">
      <c r="A895" s="9"/>
      <c r="B895" s="293"/>
      <c r="C895" s="293"/>
      <c r="D895" s="9"/>
      <c r="E895" s="8"/>
      <c r="F895" s="9"/>
      <c r="G895" s="657"/>
      <c r="H895" s="293"/>
      <c r="I895" s="293"/>
      <c r="J895" s="9"/>
      <c r="K895" s="656"/>
      <c r="L895" s="656"/>
      <c r="M895" s="656"/>
      <c r="N895" s="657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3.5" customHeight="1">
      <c r="A896" s="9"/>
      <c r="B896" s="293"/>
      <c r="C896" s="293"/>
      <c r="D896" s="9"/>
      <c r="E896" s="8"/>
      <c r="F896" s="9"/>
      <c r="G896" s="657"/>
      <c r="H896" s="293"/>
      <c r="I896" s="293"/>
      <c r="J896" s="9"/>
      <c r="K896" s="656"/>
      <c r="L896" s="656"/>
      <c r="M896" s="656"/>
      <c r="N896" s="657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3.5" customHeight="1">
      <c r="A897" s="9"/>
      <c r="B897" s="293"/>
      <c r="C897" s="293"/>
      <c r="D897" s="9"/>
      <c r="E897" s="8"/>
      <c r="F897" s="9"/>
      <c r="G897" s="657"/>
      <c r="H897" s="293"/>
      <c r="I897" s="293"/>
      <c r="J897" s="9"/>
      <c r="K897" s="656"/>
      <c r="L897" s="656"/>
      <c r="M897" s="656"/>
      <c r="N897" s="657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3.5" customHeight="1">
      <c r="A898" s="9"/>
      <c r="B898" s="293"/>
      <c r="C898" s="293"/>
      <c r="D898" s="9"/>
      <c r="E898" s="8"/>
      <c r="F898" s="9"/>
      <c r="G898" s="657"/>
      <c r="H898" s="293"/>
      <c r="I898" s="293"/>
      <c r="J898" s="9"/>
      <c r="K898" s="656"/>
      <c r="L898" s="656"/>
      <c r="M898" s="656"/>
      <c r="N898" s="657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3.5" customHeight="1">
      <c r="A899" s="9"/>
      <c r="B899" s="293"/>
      <c r="C899" s="293"/>
      <c r="D899" s="9"/>
      <c r="E899" s="8"/>
      <c r="F899" s="9"/>
      <c r="G899" s="657"/>
      <c r="H899" s="293"/>
      <c r="I899" s="293"/>
      <c r="J899" s="9"/>
      <c r="K899" s="656"/>
      <c r="L899" s="656"/>
      <c r="M899" s="656"/>
      <c r="N899" s="657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3.5" customHeight="1">
      <c r="A900" s="9"/>
      <c r="B900" s="293"/>
      <c r="C900" s="293"/>
      <c r="D900" s="9"/>
      <c r="E900" s="8"/>
      <c r="F900" s="9"/>
      <c r="G900" s="657"/>
      <c r="H900" s="293"/>
      <c r="I900" s="293"/>
      <c r="J900" s="9"/>
      <c r="K900" s="656"/>
      <c r="L900" s="656"/>
      <c r="M900" s="656"/>
      <c r="N900" s="657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3.5" customHeight="1">
      <c r="A901" s="9"/>
      <c r="B901" s="293"/>
      <c r="C901" s="293"/>
      <c r="D901" s="9"/>
      <c r="E901" s="8"/>
      <c r="F901" s="9"/>
      <c r="G901" s="657"/>
      <c r="H901" s="293"/>
      <c r="I901" s="293"/>
      <c r="J901" s="9"/>
      <c r="K901" s="656"/>
      <c r="L901" s="656"/>
      <c r="M901" s="656"/>
      <c r="N901" s="657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3.5" customHeight="1">
      <c r="A902" s="9"/>
      <c r="B902" s="293"/>
      <c r="C902" s="293"/>
      <c r="D902" s="9"/>
      <c r="E902" s="8"/>
      <c r="F902" s="9"/>
      <c r="G902" s="657"/>
      <c r="H902" s="293"/>
      <c r="I902" s="293"/>
      <c r="J902" s="9"/>
      <c r="K902" s="656"/>
      <c r="L902" s="656"/>
      <c r="M902" s="656"/>
      <c r="N902" s="657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3.5" customHeight="1">
      <c r="A903" s="9"/>
      <c r="B903" s="293"/>
      <c r="C903" s="293"/>
      <c r="D903" s="9"/>
      <c r="E903" s="8"/>
      <c r="F903" s="9"/>
      <c r="G903" s="657"/>
      <c r="H903" s="293"/>
      <c r="I903" s="293"/>
      <c r="J903" s="9"/>
      <c r="K903" s="656"/>
      <c r="L903" s="656"/>
      <c r="M903" s="656"/>
      <c r="N903" s="657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3.5" customHeight="1">
      <c r="A904" s="9"/>
      <c r="B904" s="293"/>
      <c r="C904" s="293"/>
      <c r="D904" s="9"/>
      <c r="E904" s="8"/>
      <c r="F904" s="9"/>
      <c r="G904" s="657"/>
      <c r="H904" s="293"/>
      <c r="I904" s="293"/>
      <c r="J904" s="9"/>
      <c r="K904" s="656"/>
      <c r="L904" s="656"/>
      <c r="M904" s="656"/>
      <c r="N904" s="657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3.5" customHeight="1">
      <c r="A905" s="9"/>
      <c r="B905" s="293"/>
      <c r="C905" s="293"/>
      <c r="D905" s="9"/>
      <c r="E905" s="8"/>
      <c r="F905" s="9"/>
      <c r="G905" s="657"/>
      <c r="H905" s="293"/>
      <c r="I905" s="293"/>
      <c r="J905" s="9"/>
      <c r="K905" s="656"/>
      <c r="L905" s="656"/>
      <c r="M905" s="656"/>
      <c r="N905" s="657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3.5" customHeight="1">
      <c r="A906" s="9"/>
      <c r="B906" s="293"/>
      <c r="C906" s="293"/>
      <c r="D906" s="9"/>
      <c r="E906" s="8"/>
      <c r="F906" s="9"/>
      <c r="G906" s="657"/>
      <c r="H906" s="293"/>
      <c r="I906" s="293"/>
      <c r="J906" s="9"/>
      <c r="K906" s="656"/>
      <c r="L906" s="656"/>
      <c r="M906" s="656"/>
      <c r="N906" s="657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3.5" customHeight="1">
      <c r="A907" s="9"/>
      <c r="B907" s="293"/>
      <c r="C907" s="293"/>
      <c r="D907" s="9"/>
      <c r="E907" s="8"/>
      <c r="F907" s="9"/>
      <c r="G907" s="657"/>
      <c r="H907" s="293"/>
      <c r="I907" s="293"/>
      <c r="J907" s="9"/>
      <c r="K907" s="656"/>
      <c r="L907" s="656"/>
      <c r="M907" s="656"/>
      <c r="N907" s="657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3.5" customHeight="1">
      <c r="A908" s="9"/>
      <c r="B908" s="293"/>
      <c r="C908" s="293"/>
      <c r="D908" s="9"/>
      <c r="E908" s="8"/>
      <c r="F908" s="9"/>
      <c r="G908" s="657"/>
      <c r="H908" s="293"/>
      <c r="I908" s="293"/>
      <c r="J908" s="9"/>
      <c r="K908" s="656"/>
      <c r="L908" s="656"/>
      <c r="M908" s="656"/>
      <c r="N908" s="657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3.5" customHeight="1">
      <c r="A909" s="9"/>
      <c r="B909" s="293"/>
      <c r="C909" s="293"/>
      <c r="D909" s="9"/>
      <c r="E909" s="8"/>
      <c r="F909" s="9"/>
      <c r="G909" s="657"/>
      <c r="H909" s="293"/>
      <c r="I909" s="293"/>
      <c r="J909" s="9"/>
      <c r="K909" s="656"/>
      <c r="L909" s="656"/>
      <c r="M909" s="656"/>
      <c r="N909" s="657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3.5" customHeight="1">
      <c r="A910" s="9"/>
      <c r="B910" s="293"/>
      <c r="C910" s="293"/>
      <c r="D910" s="9"/>
      <c r="E910" s="8"/>
      <c r="F910" s="9"/>
      <c r="G910" s="657"/>
      <c r="H910" s="293"/>
      <c r="I910" s="293"/>
      <c r="J910" s="9"/>
      <c r="K910" s="656"/>
      <c r="L910" s="656"/>
      <c r="M910" s="656"/>
      <c r="N910" s="657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3.5" customHeight="1">
      <c r="A911" s="9"/>
      <c r="B911" s="293"/>
      <c r="C911" s="293"/>
      <c r="D911" s="9"/>
      <c r="E911" s="8"/>
      <c r="F911" s="9"/>
      <c r="G911" s="657"/>
      <c r="H911" s="293"/>
      <c r="I911" s="293"/>
      <c r="J911" s="9"/>
      <c r="K911" s="656"/>
      <c r="L911" s="656"/>
      <c r="M911" s="656"/>
      <c r="N911" s="657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3.5" customHeight="1">
      <c r="A912" s="9"/>
      <c r="B912" s="293"/>
      <c r="C912" s="293"/>
      <c r="D912" s="9"/>
      <c r="E912" s="8"/>
      <c r="F912" s="9"/>
      <c r="G912" s="657"/>
      <c r="H912" s="293"/>
      <c r="I912" s="293"/>
      <c r="J912" s="9"/>
      <c r="K912" s="656"/>
      <c r="L912" s="656"/>
      <c r="M912" s="656"/>
      <c r="N912" s="657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3.5" customHeight="1">
      <c r="A913" s="9"/>
      <c r="B913" s="293"/>
      <c r="C913" s="293"/>
      <c r="D913" s="9"/>
      <c r="E913" s="8"/>
      <c r="F913" s="9"/>
      <c r="G913" s="657"/>
      <c r="H913" s="293"/>
      <c r="I913" s="293"/>
      <c r="J913" s="9"/>
      <c r="K913" s="656"/>
      <c r="L913" s="656"/>
      <c r="M913" s="656"/>
      <c r="N913" s="657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3.5" customHeight="1">
      <c r="A914" s="9"/>
      <c r="B914" s="293"/>
      <c r="C914" s="293"/>
      <c r="D914" s="9"/>
      <c r="E914" s="8"/>
      <c r="F914" s="9"/>
      <c r="G914" s="657"/>
      <c r="H914" s="293"/>
      <c r="I914" s="293"/>
      <c r="J914" s="9"/>
      <c r="K914" s="656"/>
      <c r="L914" s="656"/>
      <c r="M914" s="656"/>
      <c r="N914" s="657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3.5" customHeight="1">
      <c r="A915" s="9"/>
      <c r="B915" s="293"/>
      <c r="C915" s="293"/>
      <c r="D915" s="9"/>
      <c r="E915" s="8"/>
      <c r="F915" s="9"/>
      <c r="G915" s="657"/>
      <c r="H915" s="293"/>
      <c r="I915" s="293"/>
      <c r="J915" s="9"/>
      <c r="K915" s="656"/>
      <c r="L915" s="656"/>
      <c r="M915" s="656"/>
      <c r="N915" s="657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3.5" customHeight="1">
      <c r="A916" s="9"/>
      <c r="B916" s="293"/>
      <c r="C916" s="293"/>
      <c r="D916" s="9"/>
      <c r="E916" s="8"/>
      <c r="F916" s="9"/>
      <c r="G916" s="657"/>
      <c r="H916" s="293"/>
      <c r="I916" s="293"/>
      <c r="J916" s="9"/>
      <c r="K916" s="656"/>
      <c r="L916" s="656"/>
      <c r="M916" s="656"/>
      <c r="N916" s="657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3.5" customHeight="1">
      <c r="A917" s="9"/>
      <c r="B917" s="293"/>
      <c r="C917" s="293"/>
      <c r="D917" s="9"/>
      <c r="E917" s="8"/>
      <c r="F917" s="9"/>
      <c r="G917" s="657"/>
      <c r="H917" s="293"/>
      <c r="I917" s="293"/>
      <c r="J917" s="9"/>
      <c r="K917" s="656"/>
      <c r="L917" s="656"/>
      <c r="M917" s="656"/>
      <c r="N917" s="657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3.5" customHeight="1">
      <c r="A918" s="9"/>
      <c r="B918" s="293"/>
      <c r="C918" s="293"/>
      <c r="D918" s="9"/>
      <c r="E918" s="8"/>
      <c r="F918" s="9"/>
      <c r="G918" s="657"/>
      <c r="H918" s="293"/>
      <c r="I918" s="293"/>
      <c r="J918" s="9"/>
      <c r="K918" s="656"/>
      <c r="L918" s="656"/>
      <c r="M918" s="656"/>
      <c r="N918" s="657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3.5" customHeight="1">
      <c r="A919" s="9"/>
      <c r="B919" s="293"/>
      <c r="C919" s="293"/>
      <c r="D919" s="9"/>
      <c r="E919" s="8"/>
      <c r="F919" s="9"/>
      <c r="G919" s="657"/>
      <c r="H919" s="293"/>
      <c r="I919" s="293"/>
      <c r="J919" s="9"/>
      <c r="K919" s="656"/>
      <c r="L919" s="656"/>
      <c r="M919" s="656"/>
      <c r="N919" s="657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3.5" customHeight="1">
      <c r="A920" s="9"/>
      <c r="B920" s="293"/>
      <c r="C920" s="293"/>
      <c r="D920" s="9"/>
      <c r="E920" s="8"/>
      <c r="F920" s="9"/>
      <c r="G920" s="657"/>
      <c r="H920" s="293"/>
      <c r="I920" s="293"/>
      <c r="J920" s="9"/>
      <c r="K920" s="656"/>
      <c r="L920" s="656"/>
      <c r="M920" s="656"/>
      <c r="N920" s="657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3.5" customHeight="1">
      <c r="A921" s="9"/>
      <c r="B921" s="293"/>
      <c r="C921" s="293"/>
      <c r="D921" s="9"/>
      <c r="E921" s="8"/>
      <c r="F921" s="9"/>
      <c r="G921" s="657"/>
      <c r="H921" s="293"/>
      <c r="I921" s="293"/>
      <c r="J921" s="9"/>
      <c r="K921" s="656"/>
      <c r="L921" s="656"/>
      <c r="M921" s="656"/>
      <c r="N921" s="657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3.5" customHeight="1">
      <c r="A922" s="9"/>
      <c r="B922" s="293"/>
      <c r="C922" s="293"/>
      <c r="D922" s="9"/>
      <c r="E922" s="8"/>
      <c r="F922" s="9"/>
      <c r="G922" s="657"/>
      <c r="H922" s="293"/>
      <c r="I922" s="293"/>
      <c r="J922" s="9"/>
      <c r="K922" s="656"/>
      <c r="L922" s="656"/>
      <c r="M922" s="656"/>
      <c r="N922" s="657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3.5" customHeight="1">
      <c r="A923" s="9"/>
      <c r="B923" s="293"/>
      <c r="C923" s="293"/>
      <c r="D923" s="9"/>
      <c r="E923" s="8"/>
      <c r="F923" s="9"/>
      <c r="G923" s="657"/>
      <c r="H923" s="293"/>
      <c r="I923" s="293"/>
      <c r="J923" s="9"/>
      <c r="K923" s="656"/>
      <c r="L923" s="656"/>
      <c r="M923" s="656"/>
      <c r="N923" s="657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3.5" customHeight="1">
      <c r="A924" s="9"/>
      <c r="B924" s="293"/>
      <c r="C924" s="293"/>
      <c r="D924" s="9"/>
      <c r="E924" s="8"/>
      <c r="F924" s="9"/>
      <c r="G924" s="657"/>
      <c r="H924" s="293"/>
      <c r="I924" s="293"/>
      <c r="J924" s="9"/>
      <c r="K924" s="656"/>
      <c r="L924" s="656"/>
      <c r="M924" s="656"/>
      <c r="N924" s="657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3.5" customHeight="1">
      <c r="A925" s="9"/>
      <c r="B925" s="293"/>
      <c r="C925" s="293"/>
      <c r="D925" s="9"/>
      <c r="E925" s="8"/>
      <c r="F925" s="9"/>
      <c r="G925" s="657"/>
      <c r="H925" s="293"/>
      <c r="I925" s="293"/>
      <c r="J925" s="9"/>
      <c r="K925" s="656"/>
      <c r="L925" s="656"/>
      <c r="M925" s="656"/>
      <c r="N925" s="657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3.5" customHeight="1">
      <c r="A926" s="9"/>
      <c r="B926" s="293"/>
      <c r="C926" s="293"/>
      <c r="D926" s="9"/>
      <c r="E926" s="8"/>
      <c r="F926" s="9"/>
      <c r="G926" s="657"/>
      <c r="H926" s="293"/>
      <c r="I926" s="293"/>
      <c r="J926" s="9"/>
      <c r="K926" s="656"/>
      <c r="L926" s="656"/>
      <c r="M926" s="656"/>
      <c r="N926" s="657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3.5" customHeight="1">
      <c r="A927" s="9"/>
      <c r="B927" s="293"/>
      <c r="C927" s="293"/>
      <c r="D927" s="9"/>
      <c r="E927" s="8"/>
      <c r="F927" s="9"/>
      <c r="G927" s="657"/>
      <c r="H927" s="293"/>
      <c r="I927" s="293"/>
      <c r="J927" s="9"/>
      <c r="K927" s="656"/>
      <c r="L927" s="656"/>
      <c r="M927" s="656"/>
      <c r="N927" s="657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3.5" customHeight="1">
      <c r="A928" s="9"/>
      <c r="B928" s="293"/>
      <c r="C928" s="293"/>
      <c r="D928" s="9"/>
      <c r="E928" s="8"/>
      <c r="F928" s="9"/>
      <c r="G928" s="657"/>
      <c r="H928" s="293"/>
      <c r="I928" s="293"/>
      <c r="J928" s="9"/>
      <c r="K928" s="656"/>
      <c r="L928" s="656"/>
      <c r="M928" s="656"/>
      <c r="N928" s="657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3.5" customHeight="1">
      <c r="A929" s="9"/>
      <c r="B929" s="293"/>
      <c r="C929" s="293"/>
      <c r="D929" s="9"/>
      <c r="E929" s="8"/>
      <c r="F929" s="9"/>
      <c r="G929" s="657"/>
      <c r="H929" s="293"/>
      <c r="I929" s="293"/>
      <c r="J929" s="9"/>
      <c r="K929" s="656"/>
      <c r="L929" s="656"/>
      <c r="M929" s="656"/>
      <c r="N929" s="657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3.5" customHeight="1">
      <c r="A930" s="9"/>
      <c r="B930" s="293"/>
      <c r="C930" s="293"/>
      <c r="D930" s="9"/>
      <c r="E930" s="8"/>
      <c r="F930" s="9"/>
      <c r="G930" s="657"/>
      <c r="H930" s="293"/>
      <c r="I930" s="293"/>
      <c r="J930" s="9"/>
      <c r="K930" s="656"/>
      <c r="L930" s="656"/>
      <c r="M930" s="656"/>
      <c r="N930" s="657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3.5" customHeight="1">
      <c r="A931" s="9"/>
      <c r="B931" s="293"/>
      <c r="C931" s="293"/>
      <c r="D931" s="9"/>
      <c r="E931" s="8"/>
      <c r="F931" s="9"/>
      <c r="G931" s="657"/>
      <c r="H931" s="293"/>
      <c r="I931" s="293"/>
      <c r="J931" s="9"/>
      <c r="K931" s="656"/>
      <c r="L931" s="656"/>
      <c r="M931" s="656"/>
      <c r="N931" s="657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3.5" customHeight="1">
      <c r="A932" s="9"/>
      <c r="B932" s="293"/>
      <c r="C932" s="293"/>
      <c r="D932" s="9"/>
      <c r="E932" s="8"/>
      <c r="F932" s="9"/>
      <c r="G932" s="657"/>
      <c r="H932" s="293"/>
      <c r="I932" s="293"/>
      <c r="J932" s="9"/>
      <c r="K932" s="656"/>
      <c r="L932" s="656"/>
      <c r="M932" s="656"/>
      <c r="N932" s="657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3.5" customHeight="1">
      <c r="A933" s="9"/>
      <c r="B933" s="293"/>
      <c r="C933" s="293"/>
      <c r="D933" s="9"/>
      <c r="E933" s="8"/>
      <c r="F933" s="9"/>
      <c r="G933" s="657"/>
      <c r="H933" s="293"/>
      <c r="I933" s="293"/>
      <c r="J933" s="9"/>
      <c r="K933" s="656"/>
      <c r="L933" s="656"/>
      <c r="M933" s="656"/>
      <c r="N933" s="657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3.5" customHeight="1">
      <c r="A934" s="9"/>
      <c r="B934" s="293"/>
      <c r="C934" s="293"/>
      <c r="D934" s="9"/>
      <c r="E934" s="8"/>
      <c r="F934" s="9"/>
      <c r="G934" s="657"/>
      <c r="H934" s="293"/>
      <c r="I934" s="293"/>
      <c r="J934" s="9"/>
      <c r="K934" s="656"/>
      <c r="L934" s="656"/>
      <c r="M934" s="656"/>
      <c r="N934" s="657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3.5" customHeight="1">
      <c r="A935" s="9"/>
      <c r="B935" s="293"/>
      <c r="C935" s="293"/>
      <c r="D935" s="9"/>
      <c r="E935" s="8"/>
      <c r="F935" s="9"/>
      <c r="G935" s="657"/>
      <c r="H935" s="293"/>
      <c r="I935" s="293"/>
      <c r="J935" s="9"/>
      <c r="K935" s="656"/>
      <c r="L935" s="656"/>
      <c r="M935" s="656"/>
      <c r="N935" s="657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3.5" customHeight="1">
      <c r="A936" s="9"/>
      <c r="B936" s="293"/>
      <c r="C936" s="293"/>
      <c r="D936" s="9"/>
      <c r="E936" s="8"/>
      <c r="F936" s="9"/>
      <c r="G936" s="657"/>
      <c r="H936" s="293"/>
      <c r="I936" s="293"/>
      <c r="J936" s="9"/>
      <c r="K936" s="656"/>
      <c r="L936" s="656"/>
      <c r="M936" s="656"/>
      <c r="N936" s="657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3.5" customHeight="1">
      <c r="A937" s="9"/>
      <c r="B937" s="293"/>
      <c r="C937" s="293"/>
      <c r="D937" s="9"/>
      <c r="E937" s="8"/>
      <c r="F937" s="9"/>
      <c r="G937" s="657"/>
      <c r="H937" s="293"/>
      <c r="I937" s="293"/>
      <c r="J937" s="9"/>
      <c r="K937" s="656"/>
      <c r="L937" s="656"/>
      <c r="M937" s="656"/>
      <c r="N937" s="657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3.5" customHeight="1">
      <c r="A938" s="9"/>
      <c r="B938" s="293"/>
      <c r="C938" s="293"/>
      <c r="D938" s="9"/>
      <c r="E938" s="8"/>
      <c r="F938" s="9"/>
      <c r="G938" s="657"/>
      <c r="H938" s="293"/>
      <c r="I938" s="293"/>
      <c r="J938" s="9"/>
      <c r="K938" s="656"/>
      <c r="L938" s="656"/>
      <c r="M938" s="656"/>
      <c r="N938" s="657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3.5" customHeight="1">
      <c r="A939" s="9"/>
      <c r="B939" s="293"/>
      <c r="C939" s="293"/>
      <c r="D939" s="9"/>
      <c r="E939" s="8"/>
      <c r="F939" s="9"/>
      <c r="G939" s="657"/>
      <c r="H939" s="293"/>
      <c r="I939" s="293"/>
      <c r="J939" s="9"/>
      <c r="K939" s="656"/>
      <c r="L939" s="656"/>
      <c r="M939" s="656"/>
      <c r="N939" s="657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3.5" customHeight="1">
      <c r="A940" s="9"/>
      <c r="B940" s="293"/>
      <c r="C940" s="293"/>
      <c r="D940" s="9"/>
      <c r="E940" s="8"/>
      <c r="F940" s="9"/>
      <c r="G940" s="657"/>
      <c r="H940" s="293"/>
      <c r="I940" s="293"/>
      <c r="J940" s="9"/>
      <c r="K940" s="656"/>
      <c r="L940" s="656"/>
      <c r="M940" s="656"/>
      <c r="N940" s="657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3.5" customHeight="1">
      <c r="A941" s="9"/>
      <c r="B941" s="293"/>
      <c r="C941" s="293"/>
      <c r="D941" s="9"/>
      <c r="E941" s="8"/>
      <c r="F941" s="9"/>
      <c r="G941" s="657"/>
      <c r="H941" s="293"/>
      <c r="I941" s="293"/>
      <c r="J941" s="9"/>
      <c r="K941" s="656"/>
      <c r="L941" s="656"/>
      <c r="M941" s="656"/>
      <c r="N941" s="657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3.5" customHeight="1">
      <c r="A942" s="9"/>
      <c r="B942" s="293"/>
      <c r="C942" s="293"/>
      <c r="D942" s="9"/>
      <c r="E942" s="8"/>
      <c r="F942" s="9"/>
      <c r="G942" s="657"/>
      <c r="H942" s="293"/>
      <c r="I942" s="293"/>
      <c r="J942" s="9"/>
      <c r="K942" s="656"/>
      <c r="L942" s="656"/>
      <c r="M942" s="656"/>
      <c r="N942" s="657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3.5" customHeight="1">
      <c r="A943" s="9"/>
      <c r="B943" s="293"/>
      <c r="C943" s="293"/>
      <c r="D943" s="9"/>
      <c r="E943" s="8"/>
      <c r="F943" s="9"/>
      <c r="G943" s="657"/>
      <c r="H943" s="293"/>
      <c r="I943" s="293"/>
      <c r="J943" s="9"/>
      <c r="K943" s="656"/>
      <c r="L943" s="656"/>
      <c r="M943" s="656"/>
      <c r="N943" s="657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3.5" customHeight="1">
      <c r="A944" s="9"/>
      <c r="B944" s="293"/>
      <c r="C944" s="293"/>
      <c r="D944" s="9"/>
      <c r="E944" s="8"/>
      <c r="F944" s="9"/>
      <c r="G944" s="657"/>
      <c r="H944" s="293"/>
      <c r="I944" s="293"/>
      <c r="J944" s="9"/>
      <c r="K944" s="656"/>
      <c r="L944" s="656"/>
      <c r="M944" s="656"/>
      <c r="N944" s="657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3.5" customHeight="1">
      <c r="A945" s="9"/>
      <c r="B945" s="293"/>
      <c r="C945" s="293"/>
      <c r="D945" s="9"/>
      <c r="E945" s="8"/>
      <c r="F945" s="9"/>
      <c r="G945" s="657"/>
      <c r="H945" s="293"/>
      <c r="I945" s="293"/>
      <c r="J945" s="9"/>
      <c r="K945" s="656"/>
      <c r="L945" s="656"/>
      <c r="M945" s="656"/>
      <c r="N945" s="657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3.5" customHeight="1">
      <c r="A946" s="9"/>
      <c r="B946" s="293"/>
      <c r="C946" s="293"/>
      <c r="D946" s="9"/>
      <c r="E946" s="8"/>
      <c r="F946" s="9"/>
      <c r="G946" s="657"/>
      <c r="H946" s="293"/>
      <c r="I946" s="293"/>
      <c r="J946" s="9"/>
      <c r="K946" s="656"/>
      <c r="L946" s="656"/>
      <c r="M946" s="656"/>
      <c r="N946" s="657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3.5" customHeight="1">
      <c r="A947" s="9"/>
      <c r="B947" s="293"/>
      <c r="C947" s="293"/>
      <c r="D947" s="9"/>
      <c r="E947" s="8"/>
      <c r="F947" s="9"/>
      <c r="G947" s="657"/>
      <c r="H947" s="293"/>
      <c r="I947" s="293"/>
      <c r="J947" s="9"/>
      <c r="K947" s="656"/>
      <c r="L947" s="656"/>
      <c r="M947" s="656"/>
      <c r="N947" s="657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3.5" customHeight="1">
      <c r="A948" s="9"/>
      <c r="B948" s="293"/>
      <c r="C948" s="293"/>
      <c r="D948" s="9"/>
      <c r="E948" s="8"/>
      <c r="F948" s="9"/>
      <c r="G948" s="657"/>
      <c r="H948" s="293"/>
      <c r="I948" s="293"/>
      <c r="J948" s="9"/>
      <c r="K948" s="656"/>
      <c r="L948" s="656"/>
      <c r="M948" s="656"/>
      <c r="N948" s="657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3.5" customHeight="1">
      <c r="A949" s="9"/>
      <c r="B949" s="293"/>
      <c r="C949" s="293"/>
      <c r="D949" s="9"/>
      <c r="E949" s="8"/>
      <c r="F949" s="9"/>
      <c r="G949" s="657"/>
      <c r="H949" s="293"/>
      <c r="I949" s="293"/>
      <c r="J949" s="9"/>
      <c r="K949" s="656"/>
      <c r="L949" s="656"/>
      <c r="M949" s="656"/>
      <c r="N949" s="657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3.5" customHeight="1">
      <c r="A950" s="9"/>
      <c r="B950" s="293"/>
      <c r="C950" s="293"/>
      <c r="D950" s="9"/>
      <c r="E950" s="8"/>
      <c r="F950" s="9"/>
      <c r="G950" s="657"/>
      <c r="H950" s="293"/>
      <c r="I950" s="293"/>
      <c r="J950" s="9"/>
      <c r="K950" s="656"/>
      <c r="L950" s="656"/>
      <c r="M950" s="656"/>
      <c r="N950" s="657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3.5" customHeight="1">
      <c r="A951" s="9"/>
      <c r="B951" s="293"/>
      <c r="C951" s="293"/>
      <c r="D951" s="9"/>
      <c r="E951" s="8"/>
      <c r="F951" s="9"/>
      <c r="G951" s="657"/>
      <c r="H951" s="293"/>
      <c r="I951" s="293"/>
      <c r="J951" s="9"/>
      <c r="K951" s="656"/>
      <c r="L951" s="656"/>
      <c r="M951" s="656"/>
      <c r="N951" s="657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3.5" customHeight="1">
      <c r="A952" s="9"/>
      <c r="B952" s="293"/>
      <c r="C952" s="293"/>
      <c r="D952" s="9"/>
      <c r="E952" s="8"/>
      <c r="F952" s="9"/>
      <c r="G952" s="657"/>
      <c r="H952" s="293"/>
      <c r="I952" s="293"/>
      <c r="J952" s="9"/>
      <c r="K952" s="656"/>
      <c r="L952" s="656"/>
      <c r="M952" s="656"/>
      <c r="N952" s="657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3.5" customHeight="1">
      <c r="A953" s="9"/>
      <c r="B953" s="293"/>
      <c r="C953" s="293"/>
      <c r="D953" s="9"/>
      <c r="E953" s="8"/>
      <c r="F953" s="9"/>
      <c r="G953" s="657"/>
      <c r="H953" s="293"/>
      <c r="I953" s="293"/>
      <c r="J953" s="9"/>
      <c r="K953" s="656"/>
      <c r="L953" s="656"/>
      <c r="M953" s="656"/>
      <c r="N953" s="657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3.5" customHeight="1">
      <c r="A954" s="9"/>
      <c r="B954" s="293"/>
      <c r="C954" s="293"/>
      <c r="D954" s="9"/>
      <c r="E954" s="8"/>
      <c r="F954" s="9"/>
      <c r="G954" s="657"/>
      <c r="H954" s="293"/>
      <c r="I954" s="293"/>
      <c r="J954" s="9"/>
      <c r="K954" s="656"/>
      <c r="L954" s="656"/>
      <c r="M954" s="656"/>
      <c r="N954" s="657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3.5" customHeight="1">
      <c r="A955" s="9"/>
      <c r="B955" s="293"/>
      <c r="C955" s="293"/>
      <c r="D955" s="9"/>
      <c r="E955" s="8"/>
      <c r="F955" s="9"/>
      <c r="G955" s="657"/>
      <c r="H955" s="293"/>
      <c r="I955" s="293"/>
      <c r="J955" s="9"/>
      <c r="K955" s="656"/>
      <c r="L955" s="656"/>
      <c r="M955" s="656"/>
      <c r="N955" s="657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3.5" customHeight="1">
      <c r="A956" s="9"/>
      <c r="B956" s="293"/>
      <c r="C956" s="293"/>
      <c r="D956" s="9"/>
      <c r="E956" s="8"/>
      <c r="F956" s="9"/>
      <c r="G956" s="657"/>
      <c r="H956" s="293"/>
      <c r="I956" s="293"/>
      <c r="J956" s="9"/>
      <c r="K956" s="656"/>
      <c r="L956" s="656"/>
      <c r="M956" s="656"/>
      <c r="N956" s="657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3.5" customHeight="1">
      <c r="A957" s="9"/>
      <c r="B957" s="293"/>
      <c r="C957" s="293"/>
      <c r="D957" s="9"/>
      <c r="E957" s="8"/>
      <c r="F957" s="9"/>
      <c r="G957" s="657"/>
      <c r="H957" s="293"/>
      <c r="I957" s="293"/>
      <c r="J957" s="9"/>
      <c r="K957" s="656"/>
      <c r="L957" s="656"/>
      <c r="M957" s="656"/>
      <c r="N957" s="657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3.5" customHeight="1">
      <c r="A958" s="9"/>
      <c r="B958" s="293"/>
      <c r="C958" s="293"/>
      <c r="D958" s="9"/>
      <c r="E958" s="8"/>
      <c r="F958" s="9"/>
      <c r="G958" s="657"/>
      <c r="H958" s="293"/>
      <c r="I958" s="293"/>
      <c r="J958" s="9"/>
      <c r="K958" s="656"/>
      <c r="L958" s="656"/>
      <c r="M958" s="656"/>
      <c r="N958" s="657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3.5" customHeight="1">
      <c r="A959" s="9"/>
      <c r="B959" s="293"/>
      <c r="C959" s="293"/>
      <c r="D959" s="9"/>
      <c r="E959" s="8"/>
      <c r="F959" s="9"/>
      <c r="G959" s="657"/>
      <c r="H959" s="293"/>
      <c r="I959" s="293"/>
      <c r="J959" s="9"/>
      <c r="K959" s="656"/>
      <c r="L959" s="656"/>
      <c r="M959" s="656"/>
      <c r="N959" s="657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3.5" customHeight="1">
      <c r="A960" s="9"/>
      <c r="B960" s="293"/>
      <c r="C960" s="293"/>
      <c r="D960" s="9"/>
      <c r="E960" s="8"/>
      <c r="F960" s="9"/>
      <c r="G960" s="657"/>
      <c r="H960" s="293"/>
      <c r="I960" s="293"/>
      <c r="J960" s="9"/>
      <c r="K960" s="656"/>
      <c r="L960" s="656"/>
      <c r="M960" s="656"/>
      <c r="N960" s="657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3.5" customHeight="1">
      <c r="A961" s="9"/>
      <c r="B961" s="293"/>
      <c r="C961" s="293"/>
      <c r="D961" s="9"/>
      <c r="E961" s="8"/>
      <c r="F961" s="9"/>
      <c r="G961" s="657"/>
      <c r="H961" s="293"/>
      <c r="I961" s="293"/>
      <c r="J961" s="9"/>
      <c r="K961" s="656"/>
      <c r="L961" s="656"/>
      <c r="M961" s="656"/>
      <c r="N961" s="657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3.5" customHeight="1">
      <c r="A962" s="9"/>
      <c r="B962" s="293"/>
      <c r="C962" s="293"/>
      <c r="D962" s="9"/>
      <c r="E962" s="8"/>
      <c r="F962" s="9"/>
      <c r="G962" s="657"/>
      <c r="H962" s="293"/>
      <c r="I962" s="293"/>
      <c r="J962" s="9"/>
      <c r="K962" s="656"/>
      <c r="L962" s="656"/>
      <c r="M962" s="656"/>
      <c r="N962" s="657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3.5" customHeight="1">
      <c r="A963" s="9"/>
      <c r="B963" s="293"/>
      <c r="C963" s="293"/>
      <c r="D963" s="9"/>
      <c r="E963" s="8"/>
      <c r="F963" s="9"/>
      <c r="G963" s="657"/>
      <c r="H963" s="293"/>
      <c r="I963" s="293"/>
      <c r="J963" s="9"/>
      <c r="K963" s="656"/>
      <c r="L963" s="656"/>
      <c r="M963" s="656"/>
      <c r="N963" s="657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3.5" customHeight="1">
      <c r="A964" s="9"/>
      <c r="B964" s="293"/>
      <c r="C964" s="293"/>
      <c r="D964" s="9"/>
      <c r="E964" s="8"/>
      <c r="F964" s="9"/>
      <c r="G964" s="657"/>
      <c r="H964" s="293"/>
      <c r="I964" s="293"/>
      <c r="J964" s="9"/>
      <c r="K964" s="656"/>
      <c r="L964" s="656"/>
      <c r="M964" s="656"/>
      <c r="N964" s="657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3.5" customHeight="1">
      <c r="A965" s="9"/>
      <c r="B965" s="293"/>
      <c r="C965" s="293"/>
      <c r="D965" s="9"/>
      <c r="E965" s="8"/>
      <c r="F965" s="9"/>
      <c r="G965" s="657"/>
      <c r="H965" s="293"/>
      <c r="I965" s="293"/>
      <c r="J965" s="9"/>
      <c r="K965" s="656"/>
      <c r="L965" s="656"/>
      <c r="M965" s="656"/>
      <c r="N965" s="657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3.5" customHeight="1">
      <c r="A966" s="9"/>
      <c r="B966" s="293"/>
      <c r="C966" s="293"/>
      <c r="D966" s="9"/>
      <c r="E966" s="8"/>
      <c r="F966" s="9"/>
      <c r="G966" s="657"/>
      <c r="H966" s="293"/>
      <c r="I966" s="293"/>
      <c r="J966" s="9"/>
      <c r="K966" s="656"/>
      <c r="L966" s="656"/>
      <c r="M966" s="656"/>
      <c r="N966" s="657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3.5" customHeight="1">
      <c r="A967" s="9"/>
      <c r="B967" s="293"/>
      <c r="C967" s="293"/>
      <c r="D967" s="9"/>
      <c r="E967" s="8"/>
      <c r="F967" s="9"/>
      <c r="G967" s="657"/>
      <c r="H967" s="293"/>
      <c r="I967" s="293"/>
      <c r="J967" s="9"/>
      <c r="K967" s="656"/>
      <c r="L967" s="656"/>
      <c r="M967" s="656"/>
      <c r="N967" s="657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3.5" customHeight="1">
      <c r="A968" s="9"/>
      <c r="B968" s="293"/>
      <c r="C968" s="293"/>
      <c r="D968" s="9"/>
      <c r="E968" s="8"/>
      <c r="F968" s="9"/>
      <c r="G968" s="657"/>
      <c r="H968" s="293"/>
      <c r="I968" s="293"/>
      <c r="J968" s="9"/>
      <c r="K968" s="656"/>
      <c r="L968" s="656"/>
      <c r="M968" s="656"/>
      <c r="N968" s="657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3.5" customHeight="1">
      <c r="A969" s="9"/>
      <c r="B969" s="293"/>
      <c r="C969" s="293"/>
      <c r="D969" s="9"/>
      <c r="E969" s="8"/>
      <c r="F969" s="9"/>
      <c r="G969" s="657"/>
      <c r="H969" s="293"/>
      <c r="I969" s="293"/>
      <c r="J969" s="9"/>
      <c r="K969" s="656"/>
      <c r="L969" s="656"/>
      <c r="M969" s="656"/>
      <c r="N969" s="657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3.5" customHeight="1">
      <c r="A970" s="9"/>
      <c r="B970" s="293"/>
      <c r="C970" s="293"/>
      <c r="D970" s="9"/>
      <c r="E970" s="8"/>
      <c r="F970" s="9"/>
      <c r="G970" s="657"/>
      <c r="H970" s="293"/>
      <c r="I970" s="293"/>
      <c r="J970" s="9"/>
      <c r="K970" s="656"/>
      <c r="L970" s="656"/>
      <c r="M970" s="656"/>
      <c r="N970" s="657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3.5" customHeight="1">
      <c r="A971" s="9"/>
      <c r="B971" s="293"/>
      <c r="C971" s="293"/>
      <c r="D971" s="9"/>
      <c r="E971" s="8"/>
      <c r="F971" s="9"/>
      <c r="G971" s="657"/>
      <c r="H971" s="293"/>
      <c r="I971" s="293"/>
      <c r="J971" s="9"/>
      <c r="K971" s="656"/>
      <c r="L971" s="656"/>
      <c r="M971" s="656"/>
      <c r="N971" s="657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3.5" customHeight="1">
      <c r="A972" s="9"/>
      <c r="B972" s="293"/>
      <c r="C972" s="293"/>
      <c r="D972" s="9"/>
      <c r="E972" s="8"/>
      <c r="F972" s="9"/>
      <c r="G972" s="657"/>
      <c r="H972" s="293"/>
      <c r="I972" s="293"/>
      <c r="J972" s="9"/>
      <c r="K972" s="656"/>
      <c r="L972" s="656"/>
      <c r="M972" s="656"/>
      <c r="N972" s="657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3.5" customHeight="1">
      <c r="A973" s="9"/>
      <c r="B973" s="293"/>
      <c r="C973" s="293"/>
      <c r="D973" s="9"/>
      <c r="E973" s="8"/>
      <c r="F973" s="9"/>
      <c r="G973" s="657"/>
      <c r="H973" s="293"/>
      <c r="I973" s="293"/>
      <c r="J973" s="9"/>
      <c r="K973" s="656"/>
      <c r="L973" s="656"/>
      <c r="M973" s="656"/>
      <c r="N973" s="657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3.5" customHeight="1">
      <c r="A974" s="9"/>
      <c r="B974" s="293"/>
      <c r="C974" s="293"/>
      <c r="D974" s="9"/>
      <c r="E974" s="8"/>
      <c r="F974" s="9"/>
      <c r="G974" s="657"/>
      <c r="H974" s="293"/>
      <c r="I974" s="293"/>
      <c r="J974" s="9"/>
      <c r="K974" s="656"/>
      <c r="L974" s="656"/>
      <c r="M974" s="656"/>
      <c r="N974" s="657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3.5" customHeight="1">
      <c r="A975" s="9"/>
      <c r="B975" s="293"/>
      <c r="C975" s="293"/>
      <c r="D975" s="9"/>
      <c r="E975" s="8"/>
      <c r="F975" s="9"/>
      <c r="G975" s="657"/>
      <c r="H975" s="293"/>
      <c r="I975" s="293"/>
      <c r="J975" s="9"/>
      <c r="K975" s="656"/>
      <c r="L975" s="656"/>
      <c r="M975" s="656"/>
      <c r="N975" s="657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3.5" customHeight="1">
      <c r="A976" s="9"/>
      <c r="B976" s="293"/>
      <c r="C976" s="293"/>
      <c r="D976" s="9"/>
      <c r="E976" s="8"/>
      <c r="F976" s="9"/>
      <c r="G976" s="657"/>
      <c r="H976" s="293"/>
      <c r="I976" s="293"/>
      <c r="J976" s="9"/>
      <c r="K976" s="656"/>
      <c r="L976" s="656"/>
      <c r="M976" s="656"/>
      <c r="N976" s="657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3.5" customHeight="1">
      <c r="A977" s="9"/>
      <c r="B977" s="293"/>
      <c r="C977" s="293"/>
      <c r="D977" s="9"/>
      <c r="E977" s="8"/>
      <c r="F977" s="9"/>
      <c r="G977" s="657"/>
      <c r="H977" s="293"/>
      <c r="I977" s="293"/>
      <c r="J977" s="9"/>
      <c r="K977" s="656"/>
      <c r="L977" s="656"/>
      <c r="M977" s="656"/>
      <c r="N977" s="657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3.5" customHeight="1">
      <c r="A978" s="9"/>
      <c r="B978" s="293"/>
      <c r="C978" s="293"/>
      <c r="D978" s="9"/>
      <c r="E978" s="8"/>
      <c r="F978" s="9"/>
      <c r="G978" s="657"/>
      <c r="H978" s="293"/>
      <c r="I978" s="293"/>
      <c r="J978" s="9"/>
      <c r="K978" s="656"/>
      <c r="L978" s="656"/>
      <c r="M978" s="656"/>
      <c r="N978" s="657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3.5" customHeight="1">
      <c r="A979" s="9"/>
      <c r="B979" s="293"/>
      <c r="C979" s="293"/>
      <c r="D979" s="9"/>
      <c r="E979" s="8"/>
      <c r="F979" s="9"/>
      <c r="G979" s="657"/>
      <c r="H979" s="293"/>
      <c r="I979" s="293"/>
      <c r="J979" s="9"/>
      <c r="K979" s="656"/>
      <c r="L979" s="656"/>
      <c r="M979" s="656"/>
      <c r="N979" s="657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3.5" customHeight="1">
      <c r="A980" s="9"/>
      <c r="B980" s="293"/>
      <c r="C980" s="293"/>
      <c r="D980" s="9"/>
      <c r="E980" s="8"/>
      <c r="F980" s="9"/>
      <c r="G980" s="657"/>
      <c r="H980" s="293"/>
      <c r="I980" s="293"/>
      <c r="J980" s="9"/>
      <c r="K980" s="656"/>
      <c r="L980" s="656"/>
      <c r="M980" s="656"/>
      <c r="N980" s="657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3.5" customHeight="1">
      <c r="A981" s="9"/>
      <c r="B981" s="293"/>
      <c r="C981" s="293"/>
      <c r="D981" s="9"/>
      <c r="E981" s="8"/>
      <c r="F981" s="9"/>
      <c r="G981" s="657"/>
      <c r="H981" s="293"/>
      <c r="I981" s="293"/>
      <c r="J981" s="9"/>
      <c r="K981" s="656"/>
      <c r="L981" s="656"/>
      <c r="M981" s="656"/>
      <c r="N981" s="657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3.5" customHeight="1">
      <c r="A982" s="9"/>
      <c r="B982" s="293"/>
      <c r="C982" s="293"/>
      <c r="D982" s="9"/>
      <c r="E982" s="8"/>
      <c r="F982" s="9"/>
      <c r="G982" s="657"/>
      <c r="H982" s="293"/>
      <c r="I982" s="293"/>
      <c r="J982" s="9"/>
      <c r="K982" s="656"/>
      <c r="L982" s="656"/>
      <c r="M982" s="656"/>
      <c r="N982" s="657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3.5" customHeight="1">
      <c r="A983" s="9"/>
      <c r="B983" s="293"/>
      <c r="C983" s="293"/>
      <c r="D983" s="9"/>
      <c r="E983" s="8"/>
      <c r="F983" s="9"/>
      <c r="G983" s="657"/>
      <c r="H983" s="293"/>
      <c r="I983" s="293"/>
      <c r="J983" s="9"/>
      <c r="K983" s="656"/>
      <c r="L983" s="656"/>
      <c r="M983" s="656"/>
      <c r="N983" s="657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3.5" customHeight="1">
      <c r="A984" s="9"/>
      <c r="B984" s="293"/>
      <c r="C984" s="293"/>
      <c r="D984" s="9"/>
      <c r="E984" s="8"/>
      <c r="F984" s="9"/>
      <c r="G984" s="657"/>
      <c r="H984" s="293"/>
      <c r="I984" s="293"/>
      <c r="J984" s="9"/>
      <c r="K984" s="656"/>
      <c r="L984" s="656"/>
      <c r="M984" s="656"/>
      <c r="N984" s="657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3.5" customHeight="1">
      <c r="A985" s="9"/>
      <c r="B985" s="293"/>
      <c r="C985" s="293"/>
      <c r="D985" s="9"/>
      <c r="E985" s="8"/>
      <c r="F985" s="9"/>
      <c r="G985" s="657"/>
      <c r="H985" s="293"/>
      <c r="I985" s="293"/>
      <c r="J985" s="9"/>
      <c r="K985" s="656"/>
      <c r="L985" s="656"/>
      <c r="M985" s="656"/>
      <c r="N985" s="657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3.5" customHeight="1">
      <c r="A986" s="9"/>
      <c r="B986" s="293"/>
      <c r="C986" s="293"/>
      <c r="D986" s="9"/>
      <c r="E986" s="8"/>
      <c r="F986" s="9"/>
      <c r="G986" s="657"/>
      <c r="H986" s="293"/>
      <c r="I986" s="293"/>
      <c r="J986" s="9"/>
      <c r="K986" s="656"/>
      <c r="L986" s="656"/>
      <c r="M986" s="656"/>
      <c r="N986" s="657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3.5" customHeight="1">
      <c r="A987" s="9"/>
      <c r="B987" s="293"/>
      <c r="C987" s="293"/>
      <c r="D987" s="9"/>
      <c r="E987" s="8"/>
      <c r="F987" s="9"/>
      <c r="G987" s="657"/>
      <c r="H987" s="293"/>
      <c r="I987" s="293"/>
      <c r="J987" s="9"/>
      <c r="K987" s="656"/>
      <c r="L987" s="656"/>
      <c r="M987" s="656"/>
      <c r="N987" s="657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3.5" customHeight="1">
      <c r="A988" s="9"/>
      <c r="B988" s="293"/>
      <c r="C988" s="293"/>
      <c r="D988" s="9"/>
      <c r="E988" s="8"/>
      <c r="F988" s="9"/>
      <c r="G988" s="657"/>
      <c r="H988" s="293"/>
      <c r="I988" s="293"/>
      <c r="J988" s="9"/>
      <c r="K988" s="656"/>
      <c r="L988" s="656"/>
      <c r="M988" s="656"/>
      <c r="N988" s="657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3.5" customHeight="1">
      <c r="A989" s="9"/>
      <c r="B989" s="293"/>
      <c r="C989" s="293"/>
      <c r="D989" s="9"/>
      <c r="E989" s="8"/>
      <c r="F989" s="9"/>
      <c r="G989" s="657"/>
      <c r="H989" s="293"/>
      <c r="I989" s="293"/>
      <c r="J989" s="9"/>
      <c r="K989" s="656"/>
      <c r="L989" s="656"/>
      <c r="M989" s="656"/>
      <c r="N989" s="657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3.5" customHeight="1">
      <c r="A990" s="9"/>
      <c r="B990" s="293"/>
      <c r="C990" s="293"/>
      <c r="D990" s="9"/>
      <c r="E990" s="8"/>
      <c r="F990" s="9"/>
      <c r="G990" s="657"/>
      <c r="H990" s="293"/>
      <c r="I990" s="293"/>
      <c r="J990" s="9"/>
      <c r="K990" s="656"/>
      <c r="L990" s="656"/>
      <c r="M990" s="656"/>
      <c r="N990" s="657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3.5" customHeight="1">
      <c r="A991" s="9"/>
      <c r="B991" s="293"/>
      <c r="C991" s="293"/>
      <c r="D991" s="9"/>
      <c r="E991" s="8"/>
      <c r="F991" s="9"/>
      <c r="G991" s="657"/>
      <c r="H991" s="293"/>
      <c r="I991" s="293"/>
      <c r="J991" s="9"/>
      <c r="K991" s="656"/>
      <c r="L991" s="656"/>
      <c r="M991" s="656"/>
      <c r="N991" s="657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3.5" customHeight="1">
      <c r="A992" s="9"/>
      <c r="B992" s="293"/>
      <c r="C992" s="293"/>
      <c r="D992" s="9"/>
      <c r="E992" s="8"/>
      <c r="F992" s="9"/>
      <c r="G992" s="657"/>
      <c r="H992" s="293"/>
      <c r="I992" s="293"/>
      <c r="J992" s="9"/>
      <c r="K992" s="656"/>
      <c r="L992" s="656"/>
      <c r="M992" s="656"/>
      <c r="N992" s="657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3.5" customHeight="1">
      <c r="A993" s="9"/>
      <c r="B993" s="293"/>
      <c r="C993" s="293"/>
      <c r="D993" s="9"/>
      <c r="E993" s="8"/>
      <c r="F993" s="9"/>
      <c r="G993" s="657"/>
      <c r="H993" s="293"/>
      <c r="I993" s="293"/>
      <c r="J993" s="9"/>
      <c r="K993" s="656"/>
      <c r="L993" s="656"/>
      <c r="M993" s="656"/>
      <c r="N993" s="657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3.5" customHeight="1">
      <c r="A994" s="9"/>
      <c r="B994" s="293"/>
      <c r="C994" s="293"/>
      <c r="D994" s="9"/>
      <c r="E994" s="8"/>
      <c r="F994" s="9"/>
      <c r="G994" s="657"/>
      <c r="H994" s="293"/>
      <c r="I994" s="293"/>
      <c r="J994" s="9"/>
      <c r="K994" s="656"/>
      <c r="L994" s="656"/>
      <c r="M994" s="656"/>
      <c r="N994" s="657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3.5" customHeight="1">
      <c r="A995" s="9"/>
      <c r="B995" s="293"/>
      <c r="C995" s="293"/>
      <c r="D995" s="9"/>
      <c r="E995" s="8"/>
      <c r="F995" s="9"/>
      <c r="G995" s="657"/>
      <c r="H995" s="293"/>
      <c r="I995" s="293"/>
      <c r="J995" s="9"/>
      <c r="K995" s="656"/>
      <c r="L995" s="656"/>
      <c r="M995" s="656"/>
      <c r="N995" s="657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3.5" customHeight="1">
      <c r="A996" s="9"/>
      <c r="B996" s="293"/>
      <c r="C996" s="293"/>
      <c r="D996" s="9"/>
      <c r="E996" s="8"/>
      <c r="F996" s="9"/>
      <c r="G996" s="657"/>
      <c r="H996" s="293"/>
      <c r="I996" s="293"/>
      <c r="J996" s="9"/>
      <c r="K996" s="656"/>
      <c r="L996" s="656"/>
      <c r="M996" s="656"/>
      <c r="N996" s="657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3.5" customHeight="1">
      <c r="A997" s="9"/>
      <c r="B997" s="293"/>
      <c r="C997" s="293"/>
      <c r="D997" s="9"/>
      <c r="E997" s="8"/>
      <c r="F997" s="9"/>
      <c r="G997" s="657"/>
      <c r="H997" s="293"/>
      <c r="I997" s="293"/>
      <c r="J997" s="9"/>
      <c r="K997" s="656"/>
      <c r="L997" s="656"/>
      <c r="M997" s="656"/>
      <c r="N997" s="657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3.5" customHeight="1">
      <c r="A998" s="9"/>
      <c r="B998" s="293"/>
      <c r="C998" s="293"/>
      <c r="D998" s="9"/>
      <c r="E998" s="8"/>
      <c r="F998" s="9"/>
      <c r="G998" s="657"/>
      <c r="H998" s="293"/>
      <c r="I998" s="293"/>
      <c r="J998" s="9"/>
      <c r="K998" s="656"/>
      <c r="L998" s="656"/>
      <c r="M998" s="656"/>
      <c r="N998" s="657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3.5" customHeight="1">
      <c r="A999" s="9"/>
      <c r="B999" s="293"/>
      <c r="C999" s="293"/>
      <c r="D999" s="9"/>
      <c r="E999" s="8"/>
      <c r="F999" s="9"/>
      <c r="G999" s="657"/>
      <c r="H999" s="293"/>
      <c r="I999" s="293"/>
      <c r="J999" s="9"/>
      <c r="K999" s="656"/>
      <c r="L999" s="656"/>
      <c r="M999" s="656"/>
      <c r="N999" s="657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</sheetData>
  <mergeCells count="227">
    <mergeCell ref="I36:I38"/>
    <mergeCell ref="I39:I41"/>
    <mergeCell ref="I42:I45"/>
    <mergeCell ref="I46:I48"/>
    <mergeCell ref="I49:I54"/>
    <mergeCell ref="I55:I56"/>
    <mergeCell ref="J62:J63"/>
    <mergeCell ref="K62:K63"/>
    <mergeCell ref="E51:E54"/>
    <mergeCell ref="F51:F54"/>
    <mergeCell ref="E55:E56"/>
    <mergeCell ref="F55:F56"/>
    <mergeCell ref="G55:G56"/>
    <mergeCell ref="E57:E58"/>
    <mergeCell ref="F57:F58"/>
    <mergeCell ref="G57:G58"/>
    <mergeCell ref="E59:E62"/>
    <mergeCell ref="F59:F62"/>
    <mergeCell ref="G59:G62"/>
    <mergeCell ref="H58:H61"/>
    <mergeCell ref="J59:J61"/>
    <mergeCell ref="K59:K61"/>
    <mergeCell ref="G45:G47"/>
    <mergeCell ref="G37:G38"/>
    <mergeCell ref="M66:M67"/>
    <mergeCell ref="N66:N67"/>
    <mergeCell ref="H62:H67"/>
    <mergeCell ref="I64:I67"/>
    <mergeCell ref="J64:J65"/>
    <mergeCell ref="K64:K65"/>
    <mergeCell ref="J66:J67"/>
    <mergeCell ref="K66:K67"/>
    <mergeCell ref="L66:L67"/>
    <mergeCell ref="M55:M56"/>
    <mergeCell ref="N55:N56"/>
    <mergeCell ref="I59:I61"/>
    <mergeCell ref="I62:I63"/>
    <mergeCell ref="L62:L63"/>
    <mergeCell ref="M62:M63"/>
    <mergeCell ref="L64:L65"/>
    <mergeCell ref="M64:M65"/>
    <mergeCell ref="N64:N65"/>
    <mergeCell ref="L59:L61"/>
    <mergeCell ref="M59:M61"/>
    <mergeCell ref="N59:N61"/>
    <mergeCell ref="N62:N63"/>
    <mergeCell ref="E27:E28"/>
    <mergeCell ref="F27:F28"/>
    <mergeCell ref="G27:G28"/>
    <mergeCell ref="A27:A32"/>
    <mergeCell ref="B29:B32"/>
    <mergeCell ref="C31:C32"/>
    <mergeCell ref="D31:D32"/>
    <mergeCell ref="E31:E32"/>
    <mergeCell ref="F31:F32"/>
    <mergeCell ref="G31:G32"/>
    <mergeCell ref="B27:C28"/>
    <mergeCell ref="C29:C30"/>
    <mergeCell ref="D29:D30"/>
    <mergeCell ref="E29:E30"/>
    <mergeCell ref="F29:F30"/>
    <mergeCell ref="G29:G30"/>
    <mergeCell ref="D27:D28"/>
    <mergeCell ref="A22:A26"/>
    <mergeCell ref="B22:C23"/>
    <mergeCell ref="D22:D23"/>
    <mergeCell ref="B24:B26"/>
    <mergeCell ref="E19:E21"/>
    <mergeCell ref="F19:F21"/>
    <mergeCell ref="E22:E23"/>
    <mergeCell ref="F22:F23"/>
    <mergeCell ref="C24:C26"/>
    <mergeCell ref="D24:D26"/>
    <mergeCell ref="E24:E26"/>
    <mergeCell ref="F24:F26"/>
    <mergeCell ref="E14:E16"/>
    <mergeCell ref="F14:F16"/>
    <mergeCell ref="C10:C13"/>
    <mergeCell ref="C17:C18"/>
    <mergeCell ref="D17:D18"/>
    <mergeCell ref="E17:E18"/>
    <mergeCell ref="F17:F18"/>
    <mergeCell ref="C19:C21"/>
    <mergeCell ref="D19:D21"/>
    <mergeCell ref="A1:N1"/>
    <mergeCell ref="A2:N2"/>
    <mergeCell ref="H4:N4"/>
    <mergeCell ref="A5:A6"/>
    <mergeCell ref="B5:B6"/>
    <mergeCell ref="C5:C6"/>
    <mergeCell ref="J5:J6"/>
    <mergeCell ref="A4:G4"/>
    <mergeCell ref="F5:G5"/>
    <mergeCell ref="H5:H6"/>
    <mergeCell ref="I5:I6"/>
    <mergeCell ref="L3:N3"/>
    <mergeCell ref="M5:N5"/>
    <mergeCell ref="H55:H57"/>
    <mergeCell ref="J55:J56"/>
    <mergeCell ref="K55:K56"/>
    <mergeCell ref="L55:L56"/>
    <mergeCell ref="A7:C7"/>
    <mergeCell ref="H7:I7"/>
    <mergeCell ref="J8:J9"/>
    <mergeCell ref="K8:K9"/>
    <mergeCell ref="L8:L9"/>
    <mergeCell ref="B8:C9"/>
    <mergeCell ref="D8:D9"/>
    <mergeCell ref="E8:E9"/>
    <mergeCell ref="F8:F9"/>
    <mergeCell ref="G8:G9"/>
    <mergeCell ref="H8:H29"/>
    <mergeCell ref="G22:G23"/>
    <mergeCell ref="A8:A21"/>
    <mergeCell ref="B10:B21"/>
    <mergeCell ref="D10:D13"/>
    <mergeCell ref="E10:E13"/>
    <mergeCell ref="F10:F13"/>
    <mergeCell ref="G10:G13"/>
    <mergeCell ref="C14:C16"/>
    <mergeCell ref="D14:D16"/>
    <mergeCell ref="G19:G21"/>
    <mergeCell ref="G24:G26"/>
    <mergeCell ref="J30:J32"/>
    <mergeCell ref="J36:J38"/>
    <mergeCell ref="K36:K38"/>
    <mergeCell ref="L36:L38"/>
    <mergeCell ref="M36:M38"/>
    <mergeCell ref="N36:N38"/>
    <mergeCell ref="H36:H54"/>
    <mergeCell ref="H30:H35"/>
    <mergeCell ref="I30:I32"/>
    <mergeCell ref="K30:K32"/>
    <mergeCell ref="L30:L32"/>
    <mergeCell ref="M30:M32"/>
    <mergeCell ref="N30:N32"/>
    <mergeCell ref="I33:I35"/>
    <mergeCell ref="I23:I29"/>
    <mergeCell ref="I18:I20"/>
    <mergeCell ref="I21:I22"/>
    <mergeCell ref="J21:J22"/>
    <mergeCell ref="L21:L22"/>
    <mergeCell ref="M21:M22"/>
    <mergeCell ref="N21:N22"/>
    <mergeCell ref="K21:K22"/>
    <mergeCell ref="L10:L11"/>
    <mergeCell ref="M10:M11"/>
    <mergeCell ref="N10:N11"/>
    <mergeCell ref="L16:L17"/>
    <mergeCell ref="M16:M17"/>
    <mergeCell ref="N16:N17"/>
    <mergeCell ref="G17:G18"/>
    <mergeCell ref="G14:G16"/>
    <mergeCell ref="M8:M9"/>
    <mergeCell ref="N8:N9"/>
    <mergeCell ref="I8:I9"/>
    <mergeCell ref="I16:I17"/>
    <mergeCell ref="J16:J17"/>
    <mergeCell ref="I10:I15"/>
    <mergeCell ref="J10:J11"/>
    <mergeCell ref="K10:K11"/>
    <mergeCell ref="K16:K17"/>
    <mergeCell ref="A33:A38"/>
    <mergeCell ref="B33:C34"/>
    <mergeCell ref="D33:D34"/>
    <mergeCell ref="E33:E34"/>
    <mergeCell ref="F33:F34"/>
    <mergeCell ref="G33:G34"/>
    <mergeCell ref="G35:G36"/>
    <mergeCell ref="C43:C44"/>
    <mergeCell ref="C35:C36"/>
    <mergeCell ref="D35:D36"/>
    <mergeCell ref="A39:A44"/>
    <mergeCell ref="B39:C40"/>
    <mergeCell ref="B41:B44"/>
    <mergeCell ref="C41:C42"/>
    <mergeCell ref="F35:F36"/>
    <mergeCell ref="D37:D38"/>
    <mergeCell ref="E37:E38"/>
    <mergeCell ref="F37:F38"/>
    <mergeCell ref="B35:B38"/>
    <mergeCell ref="D43:D44"/>
    <mergeCell ref="E43:E44"/>
    <mergeCell ref="C37:C38"/>
    <mergeCell ref="C59:C62"/>
    <mergeCell ref="C63:C64"/>
    <mergeCell ref="C65:C67"/>
    <mergeCell ref="G39:G40"/>
    <mergeCell ref="F41:F42"/>
    <mergeCell ref="G41:G42"/>
    <mergeCell ref="F43:F44"/>
    <mergeCell ref="G43:G44"/>
    <mergeCell ref="G48:G50"/>
    <mergeCell ref="G51:G54"/>
    <mergeCell ref="D63:D64"/>
    <mergeCell ref="E63:E64"/>
    <mergeCell ref="F63:F64"/>
    <mergeCell ref="G63:G64"/>
    <mergeCell ref="D51:D54"/>
    <mergeCell ref="D55:D56"/>
    <mergeCell ref="D57:D58"/>
    <mergeCell ref="D59:D62"/>
    <mergeCell ref="G65:G67"/>
    <mergeCell ref="A45:A56"/>
    <mergeCell ref="A57:A67"/>
    <mergeCell ref="E35:E36"/>
    <mergeCell ref="B45:C47"/>
    <mergeCell ref="D45:D47"/>
    <mergeCell ref="E45:E47"/>
    <mergeCell ref="F45:F47"/>
    <mergeCell ref="D65:D67"/>
    <mergeCell ref="E65:E67"/>
    <mergeCell ref="F65:F67"/>
    <mergeCell ref="C51:C54"/>
    <mergeCell ref="C55:C56"/>
    <mergeCell ref="B48:B56"/>
    <mergeCell ref="B57:C58"/>
    <mergeCell ref="F39:F40"/>
    <mergeCell ref="C48:C50"/>
    <mergeCell ref="D48:D50"/>
    <mergeCell ref="E48:E50"/>
    <mergeCell ref="F48:F50"/>
    <mergeCell ref="D39:D40"/>
    <mergeCell ref="E39:E40"/>
    <mergeCell ref="D41:D42"/>
    <mergeCell ref="E41:E42"/>
    <mergeCell ref="B59:B67"/>
  </mergeCells>
  <phoneticPr fontId="106" type="noConversion"/>
  <printOptions horizontalCentered="1" verticalCentered="1"/>
  <pageMargins left="0.27559055118110237" right="0.19685039370078741" top="0.31496062992125984" bottom="0.27559055118110237" header="0" footer="0"/>
  <pageSetup paperSize="9" scale="59" orientation="landscape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Z1002"/>
  <sheetViews>
    <sheetView workbookViewId="0">
      <pane ySplit="4" topLeftCell="A5" activePane="bottomLeft" state="frozen"/>
      <selection pane="bottomLeft" activeCell="B6" sqref="B6"/>
    </sheetView>
  </sheetViews>
  <sheetFormatPr defaultColWidth="14.42578125" defaultRowHeight="15" customHeight="1"/>
  <cols>
    <col min="1" max="1" width="4.7109375" customWidth="1"/>
    <col min="2" max="2" width="16.140625" customWidth="1"/>
    <col min="3" max="3" width="6.28515625" customWidth="1"/>
    <col min="4" max="4" width="19.7109375" customWidth="1"/>
    <col min="5" max="5" width="5.7109375" customWidth="1"/>
    <col min="6" max="6" width="22.28515625" customWidth="1"/>
    <col min="7" max="7" width="17.28515625" customWidth="1"/>
    <col min="8" max="8" width="18.42578125" customWidth="1"/>
    <col min="9" max="9" width="13.5703125" customWidth="1"/>
    <col min="10" max="10" width="9.5703125" customWidth="1"/>
    <col min="11" max="11" width="39.7109375" customWidth="1"/>
    <col min="12" max="12" width="12.140625" customWidth="1"/>
    <col min="13" max="13" width="5.7109375" customWidth="1"/>
    <col min="14" max="14" width="8.42578125" customWidth="1"/>
    <col min="15" max="15" width="16.85546875" customWidth="1"/>
    <col min="16" max="16" width="5" customWidth="1"/>
    <col min="17" max="17" width="13.7109375" customWidth="1"/>
    <col min="18" max="19" width="8.85546875" customWidth="1"/>
    <col min="20" max="20" width="9.85546875" customWidth="1"/>
    <col min="21" max="22" width="8.85546875" customWidth="1"/>
    <col min="23" max="23" width="12.7109375" customWidth="1"/>
    <col min="24" max="26" width="8.85546875" customWidth="1"/>
  </cols>
  <sheetData>
    <row r="1" spans="1:26" ht="13.5" customHeight="1">
      <c r="A1" s="1032" t="s">
        <v>194</v>
      </c>
      <c r="B1" s="2"/>
      <c r="C1" s="2"/>
      <c r="D1" s="2"/>
      <c r="E1" s="3"/>
      <c r="F1" s="4"/>
      <c r="G1" s="1"/>
      <c r="H1" s="1"/>
      <c r="I1" s="1"/>
      <c r="J1" s="5"/>
      <c r="K1" s="1"/>
      <c r="L1" s="1"/>
      <c r="M1" s="1"/>
      <c r="N1" s="1"/>
      <c r="O1" s="7"/>
      <c r="P1" s="8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8" customHeight="1">
      <c r="A2" s="2743" t="s">
        <v>4</v>
      </c>
      <c r="B2" s="2657"/>
      <c r="C2" s="2656" t="s">
        <v>6</v>
      </c>
      <c r="D2" s="2657"/>
      <c r="E2" s="2656" t="s">
        <v>8</v>
      </c>
      <c r="F2" s="2657"/>
      <c r="G2" s="1034" t="s">
        <v>737</v>
      </c>
      <c r="H2" s="1034" t="s">
        <v>738</v>
      </c>
      <c r="I2" s="2638" t="s">
        <v>15</v>
      </c>
      <c r="J2" s="2643"/>
      <c r="K2" s="2664" t="s">
        <v>739</v>
      </c>
      <c r="L2" s="2634"/>
      <c r="M2" s="2634"/>
      <c r="N2" s="2634"/>
      <c r="O2" s="2635"/>
      <c r="P2" s="8"/>
      <c r="Q2" s="2654" t="s">
        <v>740</v>
      </c>
      <c r="R2" s="2565"/>
      <c r="S2" s="2565"/>
      <c r="T2" s="2565"/>
      <c r="U2" s="9"/>
      <c r="V2" s="9"/>
      <c r="W2" s="9"/>
      <c r="X2" s="9"/>
      <c r="Y2" s="9"/>
      <c r="Z2" s="9"/>
    </row>
    <row r="3" spans="1:26" ht="17.25" customHeight="1">
      <c r="A3" s="2662"/>
      <c r="B3" s="2569"/>
      <c r="C3" s="2575"/>
      <c r="D3" s="2569"/>
      <c r="E3" s="2575"/>
      <c r="F3" s="2569"/>
      <c r="G3" s="20" t="s">
        <v>29</v>
      </c>
      <c r="H3" s="20" t="s">
        <v>30</v>
      </c>
      <c r="I3" s="20" t="s">
        <v>32</v>
      </c>
      <c r="J3" s="22" t="s">
        <v>34</v>
      </c>
      <c r="K3" s="2575"/>
      <c r="L3" s="2590"/>
      <c r="M3" s="2590"/>
      <c r="N3" s="2590"/>
      <c r="O3" s="2637"/>
      <c r="P3" s="8"/>
      <c r="Q3" s="2565"/>
      <c r="R3" s="2565"/>
      <c r="S3" s="2565"/>
      <c r="T3" s="2565"/>
      <c r="U3" s="9"/>
      <c r="V3" s="9"/>
      <c r="W3" s="9"/>
      <c r="X3" s="9"/>
      <c r="Y3" s="9"/>
      <c r="Z3" s="9"/>
    </row>
    <row r="4" spans="1:26" ht="27.75" customHeight="1">
      <c r="A4" s="2655" t="s">
        <v>37</v>
      </c>
      <c r="B4" s="2577"/>
      <c r="C4" s="2577"/>
      <c r="D4" s="2577"/>
      <c r="E4" s="2577"/>
      <c r="F4" s="2578"/>
      <c r="G4" s="28">
        <f t="shared" ref="G4:I4" si="0">SUM(G5,G31,G54,G79,G82,G101)</f>
        <v>1803956576</v>
      </c>
      <c r="H4" s="28">
        <f t="shared" si="0"/>
        <v>1713261576</v>
      </c>
      <c r="I4" s="28">
        <f t="shared" si="0"/>
        <v>-90695000</v>
      </c>
      <c r="J4" s="38">
        <f t="shared" ref="J4:J6" si="1">I4/G4</f>
        <v>-5.0275600425539288E-2</v>
      </c>
      <c r="K4" s="40"/>
      <c r="L4" s="40"/>
      <c r="M4" s="40"/>
      <c r="N4" s="40"/>
      <c r="O4" s="44"/>
      <c r="P4" s="7"/>
      <c r="Q4" s="2565"/>
      <c r="R4" s="2565"/>
      <c r="S4" s="2565"/>
      <c r="T4" s="2565"/>
      <c r="U4" s="9"/>
      <c r="V4" s="9"/>
      <c r="W4" s="9"/>
      <c r="X4" s="9"/>
      <c r="Y4" s="9"/>
      <c r="Z4" s="9"/>
    </row>
    <row r="5" spans="1:26" ht="27" customHeight="1">
      <c r="A5" s="1036" t="s">
        <v>51</v>
      </c>
      <c r="B5" s="51" t="s">
        <v>52</v>
      </c>
      <c r="C5" s="53">
        <v>11</v>
      </c>
      <c r="D5" s="53" t="s">
        <v>52</v>
      </c>
      <c r="E5" s="2658" t="s">
        <v>53</v>
      </c>
      <c r="F5" s="2578"/>
      <c r="G5" s="57">
        <f t="shared" ref="G5:I5" si="2">SUM(G6,G12,G16,G20)</f>
        <v>18340000</v>
      </c>
      <c r="H5" s="57">
        <f t="shared" si="2"/>
        <v>14090000</v>
      </c>
      <c r="I5" s="57">
        <f t="shared" si="2"/>
        <v>-4250000</v>
      </c>
      <c r="J5" s="60">
        <f t="shared" si="1"/>
        <v>-0.23173391494002182</v>
      </c>
      <c r="K5" s="61"/>
      <c r="L5" s="61"/>
      <c r="M5" s="61"/>
      <c r="N5" s="61"/>
      <c r="O5" s="62">
        <f>SUM(O7,O12,O16,O20)</f>
        <v>14090000</v>
      </c>
      <c r="P5" s="7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0" customHeight="1">
      <c r="A6" s="1039"/>
      <c r="B6" s="67"/>
      <c r="C6" s="67"/>
      <c r="D6" s="69"/>
      <c r="E6" s="70">
        <v>111</v>
      </c>
      <c r="F6" s="71" t="s">
        <v>56</v>
      </c>
      <c r="G6" s="73">
        <v>6600000</v>
      </c>
      <c r="H6" s="78">
        <f>O6</f>
        <v>4950000</v>
      </c>
      <c r="I6" s="78">
        <f>H6-G6</f>
        <v>-1650000</v>
      </c>
      <c r="J6" s="85">
        <f t="shared" si="1"/>
        <v>-0.25</v>
      </c>
      <c r="K6" s="87"/>
      <c r="L6" s="89"/>
      <c r="M6" s="91"/>
      <c r="N6" s="91"/>
      <c r="O6" s="93">
        <f>SUM(O7+O10)</f>
        <v>4950000</v>
      </c>
      <c r="P6" s="7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3.25" customHeight="1">
      <c r="A7" s="1039"/>
      <c r="B7" s="67"/>
      <c r="C7" s="67"/>
      <c r="D7" s="69"/>
      <c r="E7" s="94"/>
      <c r="F7" s="96"/>
      <c r="G7" s="99"/>
      <c r="H7" s="99"/>
      <c r="I7" s="99"/>
      <c r="J7" s="101"/>
      <c r="K7" s="186" t="s">
        <v>62</v>
      </c>
      <c r="L7" s="200"/>
      <c r="M7" s="200"/>
      <c r="N7" s="200"/>
      <c r="O7" s="192">
        <f>SUM(O8)</f>
        <v>4950000</v>
      </c>
      <c r="P7" s="741"/>
      <c r="Q7" s="107"/>
      <c r="R7" s="9"/>
      <c r="S7" s="9"/>
      <c r="T7" s="9"/>
      <c r="U7" s="9"/>
      <c r="V7" s="9"/>
      <c r="W7" s="9"/>
      <c r="X7" s="9"/>
      <c r="Y7" s="9"/>
      <c r="Z7" s="9"/>
    </row>
    <row r="8" spans="1:26" ht="23.25" customHeight="1">
      <c r="A8" s="1039"/>
      <c r="B8" s="67"/>
      <c r="C8" s="67"/>
      <c r="D8" s="69"/>
      <c r="E8" s="94"/>
      <c r="F8" s="96"/>
      <c r="G8" s="109"/>
      <c r="H8" s="109"/>
      <c r="I8" s="109"/>
      <c r="J8" s="110"/>
      <c r="K8" s="843" t="s">
        <v>66</v>
      </c>
      <c r="L8" s="841">
        <v>11000</v>
      </c>
      <c r="M8" s="1044">
        <v>15</v>
      </c>
      <c r="N8" s="1045">
        <v>30</v>
      </c>
      <c r="O8" s="206">
        <f>L8*N8*M8</f>
        <v>4950000</v>
      </c>
      <c r="P8" s="741"/>
      <c r="Q8" s="107"/>
      <c r="R8" s="9"/>
      <c r="S8" s="9"/>
      <c r="T8" s="9"/>
      <c r="U8" s="9"/>
      <c r="V8" s="9"/>
      <c r="W8" s="9"/>
      <c r="X8" s="9"/>
      <c r="Y8" s="9"/>
      <c r="Z8" s="9"/>
    </row>
    <row r="9" spans="1:26" ht="20.25" customHeight="1">
      <c r="A9" s="1039"/>
      <c r="B9" s="67"/>
      <c r="C9" s="67"/>
      <c r="D9" s="69"/>
      <c r="E9" s="94"/>
      <c r="F9" s="96"/>
      <c r="G9" s="122"/>
      <c r="H9" s="109"/>
      <c r="I9" s="99"/>
      <c r="J9" s="110"/>
      <c r="K9" s="1048"/>
      <c r="L9" s="445"/>
      <c r="M9" s="445"/>
      <c r="N9" s="445"/>
      <c r="O9" s="1049"/>
      <c r="P9" s="741"/>
      <c r="Q9" s="107"/>
      <c r="R9" s="9"/>
      <c r="S9" s="9"/>
      <c r="T9" s="9"/>
      <c r="U9" s="9"/>
      <c r="V9" s="9"/>
      <c r="W9" s="9"/>
      <c r="X9" s="9"/>
      <c r="Y9" s="9"/>
      <c r="Z9" s="9"/>
    </row>
    <row r="10" spans="1:26" ht="23.25" hidden="1" customHeight="1">
      <c r="A10" s="1039"/>
      <c r="B10" s="67"/>
      <c r="C10" s="67"/>
      <c r="D10" s="69"/>
      <c r="E10" s="129"/>
      <c r="F10" s="67"/>
      <c r="G10" s="122"/>
      <c r="H10" s="109"/>
      <c r="I10" s="99"/>
      <c r="J10" s="110"/>
      <c r="K10" s="186" t="s">
        <v>69</v>
      </c>
      <c r="L10" s="200"/>
      <c r="M10" s="200"/>
      <c r="N10" s="200"/>
      <c r="O10" s="192">
        <f>SUM(O11)</f>
        <v>0</v>
      </c>
      <c r="P10" s="741"/>
      <c r="Q10" s="107"/>
      <c r="R10" s="9"/>
      <c r="S10" s="9"/>
      <c r="T10" s="9"/>
      <c r="U10" s="9"/>
      <c r="V10" s="9"/>
      <c r="W10" s="9"/>
      <c r="X10" s="9"/>
      <c r="Y10" s="9"/>
      <c r="Z10" s="9"/>
    </row>
    <row r="11" spans="1:26" ht="23.25" hidden="1" customHeight="1">
      <c r="A11" s="1039"/>
      <c r="B11" s="67"/>
      <c r="C11" s="67"/>
      <c r="D11" s="69"/>
      <c r="E11" s="129"/>
      <c r="F11" s="67"/>
      <c r="G11" s="122"/>
      <c r="H11" s="109"/>
      <c r="I11" s="99"/>
      <c r="J11" s="110"/>
      <c r="K11" s="843"/>
      <c r="L11" s="187"/>
      <c r="M11" s="1050"/>
      <c r="N11" s="1051"/>
      <c r="O11" s="206">
        <f>SUM(L11*N11)</f>
        <v>0</v>
      </c>
      <c r="P11" s="741"/>
      <c r="Q11" s="107"/>
      <c r="R11" s="9"/>
      <c r="S11" s="9"/>
      <c r="T11" s="9"/>
      <c r="U11" s="9"/>
      <c r="V11" s="9"/>
      <c r="W11" s="9"/>
      <c r="X11" s="9"/>
      <c r="Y11" s="9"/>
      <c r="Z11" s="9"/>
    </row>
    <row r="12" spans="1:26" ht="30" customHeight="1">
      <c r="A12" s="1039"/>
      <c r="B12" s="67"/>
      <c r="C12" s="67"/>
      <c r="D12" s="69"/>
      <c r="E12" s="70">
        <v>112</v>
      </c>
      <c r="F12" s="154" t="s">
        <v>81</v>
      </c>
      <c r="G12" s="73">
        <v>8640000</v>
      </c>
      <c r="H12" s="78">
        <f>SUM(O12)</f>
        <v>8640000</v>
      </c>
      <c r="I12" s="78">
        <f>H12-G12</f>
        <v>0</v>
      </c>
      <c r="J12" s="85">
        <f>I12/G12</f>
        <v>0</v>
      </c>
      <c r="K12" s="1052"/>
      <c r="L12" s="548"/>
      <c r="M12" s="548"/>
      <c r="N12" s="548"/>
      <c r="O12" s="602">
        <f>SUM(O13)</f>
        <v>8640000</v>
      </c>
      <c r="P12" s="741"/>
      <c r="Q12" s="107"/>
      <c r="R12" s="9"/>
      <c r="S12" s="9"/>
      <c r="T12" s="9"/>
      <c r="U12" s="9"/>
      <c r="V12" s="9"/>
      <c r="W12" s="9"/>
      <c r="X12" s="9"/>
      <c r="Y12" s="9"/>
      <c r="Z12" s="9"/>
    </row>
    <row r="13" spans="1:26" ht="23.25" customHeight="1">
      <c r="A13" s="1039"/>
      <c r="B13" s="67"/>
      <c r="C13" s="67"/>
      <c r="D13" s="69"/>
      <c r="E13" s="129"/>
      <c r="F13" s="67"/>
      <c r="G13" s="166"/>
      <c r="H13" s="99"/>
      <c r="I13" s="99"/>
      <c r="J13" s="101"/>
      <c r="K13" s="186" t="s">
        <v>96</v>
      </c>
      <c r="L13" s="200"/>
      <c r="M13" s="200"/>
      <c r="N13" s="200"/>
      <c r="O13" s="192">
        <f>SUM(O14:O15)</f>
        <v>8640000</v>
      </c>
      <c r="P13" s="741"/>
      <c r="Q13" s="107"/>
      <c r="R13" s="9"/>
      <c r="S13" s="9"/>
      <c r="T13" s="9"/>
      <c r="U13" s="9"/>
      <c r="V13" s="9"/>
      <c r="W13" s="9"/>
      <c r="X13" s="9"/>
      <c r="Y13" s="9"/>
      <c r="Z13" s="9"/>
    </row>
    <row r="14" spans="1:26" ht="23.25" customHeight="1">
      <c r="A14" s="1039"/>
      <c r="B14" s="67"/>
      <c r="C14" s="67"/>
      <c r="D14" s="69"/>
      <c r="E14" s="129"/>
      <c r="F14" s="67"/>
      <c r="G14" s="166"/>
      <c r="H14" s="99"/>
      <c r="I14" s="99"/>
      <c r="J14" s="101"/>
      <c r="K14" s="843" t="s">
        <v>102</v>
      </c>
      <c r="L14" s="187">
        <v>80000</v>
      </c>
      <c r="M14" s="1044">
        <v>9</v>
      </c>
      <c r="N14" s="1053">
        <v>12</v>
      </c>
      <c r="O14" s="206">
        <f t="shared" ref="O14:O15" si="3">SUM(L14*M14*N14)</f>
        <v>8640000</v>
      </c>
      <c r="P14" s="741"/>
      <c r="Q14" s="173"/>
      <c r="R14" s="9"/>
      <c r="S14" s="9"/>
      <c r="T14" s="9"/>
      <c r="U14" s="9"/>
      <c r="V14" s="9"/>
      <c r="W14" s="9"/>
      <c r="X14" s="9"/>
      <c r="Y14" s="9"/>
      <c r="Z14" s="9"/>
    </row>
    <row r="15" spans="1:26" ht="23.25" customHeight="1">
      <c r="A15" s="1039"/>
      <c r="B15" s="67"/>
      <c r="C15" s="67"/>
      <c r="D15" s="69"/>
      <c r="E15" s="129"/>
      <c r="F15" s="67"/>
      <c r="G15" s="122"/>
      <c r="H15" s="99"/>
      <c r="I15" s="99"/>
      <c r="J15" s="110"/>
      <c r="K15" s="843"/>
      <c r="L15" s="187"/>
      <c r="M15" s="188"/>
      <c r="N15" s="1053"/>
      <c r="O15" s="206">
        <f t="shared" si="3"/>
        <v>0</v>
      </c>
      <c r="P15" s="741"/>
      <c r="Q15" s="173"/>
      <c r="R15" s="9"/>
      <c r="S15" s="9"/>
      <c r="T15" s="9"/>
      <c r="U15" s="9"/>
      <c r="V15" s="9"/>
      <c r="W15" s="9"/>
      <c r="X15" s="9"/>
      <c r="Y15" s="9"/>
      <c r="Z15" s="9"/>
    </row>
    <row r="16" spans="1:26" ht="27" customHeight="1">
      <c r="A16" s="1039"/>
      <c r="B16" s="67"/>
      <c r="C16" s="67"/>
      <c r="D16" s="69"/>
      <c r="E16" s="70">
        <v>113</v>
      </c>
      <c r="F16" s="71" t="s">
        <v>109</v>
      </c>
      <c r="G16" s="73">
        <v>1000000</v>
      </c>
      <c r="H16" s="78">
        <f>SUM(O16)</f>
        <v>500000</v>
      </c>
      <c r="I16" s="78">
        <f>H16-G16</f>
        <v>-500000</v>
      </c>
      <c r="J16" s="85">
        <f>I16/G16</f>
        <v>-0.5</v>
      </c>
      <c r="K16" s="1052"/>
      <c r="L16" s="548"/>
      <c r="M16" s="548"/>
      <c r="N16" s="548"/>
      <c r="O16" s="602">
        <f>SUM(O17)</f>
        <v>500000</v>
      </c>
      <c r="P16" s="741"/>
    </row>
    <row r="17" spans="1:26" ht="23.25" customHeight="1">
      <c r="A17" s="1039"/>
      <c r="B17" s="67"/>
      <c r="C17" s="67"/>
      <c r="D17" s="69"/>
      <c r="E17" s="129"/>
      <c r="F17" s="67"/>
      <c r="G17" s="99"/>
      <c r="H17" s="99"/>
      <c r="I17" s="99"/>
      <c r="J17" s="101"/>
      <c r="K17" s="186" t="s">
        <v>124</v>
      </c>
      <c r="L17" s="187"/>
      <c r="M17" s="188"/>
      <c r="N17" s="189"/>
      <c r="O17" s="1056">
        <f>SUM(O18:O19)</f>
        <v>500000</v>
      </c>
      <c r="P17" s="741"/>
    </row>
    <row r="18" spans="1:26" ht="25.5" customHeight="1">
      <c r="A18" s="1039"/>
      <c r="B18" s="67"/>
      <c r="C18" s="67"/>
      <c r="D18" s="69"/>
      <c r="E18" s="195"/>
      <c r="F18" s="196"/>
      <c r="G18" s="197"/>
      <c r="H18" s="197"/>
      <c r="I18" s="197"/>
      <c r="J18" s="101"/>
      <c r="K18" s="653" t="s">
        <v>752</v>
      </c>
      <c r="L18" s="187">
        <v>100000</v>
      </c>
      <c r="M18" s="1057">
        <v>1</v>
      </c>
      <c r="N18" s="912">
        <v>4</v>
      </c>
      <c r="O18" s="206">
        <f t="shared" ref="O18:O19" si="4">SUM(L18*N18*M18)</f>
        <v>400000</v>
      </c>
      <c r="P18" s="741"/>
    </row>
    <row r="19" spans="1:26" ht="15" customHeight="1">
      <c r="A19" s="1039"/>
      <c r="B19" s="67"/>
      <c r="C19" s="67"/>
      <c r="D19" s="69"/>
      <c r="E19" s="129"/>
      <c r="F19" s="67"/>
      <c r="G19" s="122"/>
      <c r="H19" s="99"/>
      <c r="I19" s="99"/>
      <c r="J19" s="110"/>
      <c r="K19" s="653" t="s">
        <v>754</v>
      </c>
      <c r="L19" s="187">
        <v>100000</v>
      </c>
      <c r="M19" s="1057">
        <v>1</v>
      </c>
      <c r="N19" s="912">
        <v>1</v>
      </c>
      <c r="O19" s="206">
        <f t="shared" si="4"/>
        <v>100000</v>
      </c>
      <c r="P19" s="741"/>
      <c r="Q19" s="107"/>
      <c r="R19" s="9"/>
      <c r="S19" s="9"/>
      <c r="T19" s="9"/>
      <c r="U19" s="9"/>
      <c r="V19" s="9"/>
      <c r="W19" s="9"/>
      <c r="X19" s="9"/>
      <c r="Y19" s="9"/>
      <c r="Z19" s="9"/>
    </row>
    <row r="20" spans="1:26" ht="27" customHeight="1">
      <c r="A20" s="1039"/>
      <c r="B20" s="67"/>
      <c r="C20" s="67"/>
      <c r="D20" s="69"/>
      <c r="E20" s="70">
        <v>114</v>
      </c>
      <c r="F20" s="154" t="s">
        <v>132</v>
      </c>
      <c r="G20" s="73">
        <v>2100000</v>
      </c>
      <c r="H20" s="73">
        <f>O20</f>
        <v>0</v>
      </c>
      <c r="I20" s="78">
        <f>H20-G20</f>
        <v>-2100000</v>
      </c>
      <c r="J20" s="85">
        <f>I20/G20</f>
        <v>-1</v>
      </c>
      <c r="K20" s="1052"/>
      <c r="L20" s="548"/>
      <c r="M20" s="548"/>
      <c r="N20" s="548"/>
      <c r="O20" s="602">
        <f>SUM(O22)</f>
        <v>0</v>
      </c>
      <c r="P20" s="741"/>
      <c r="Q20" s="8"/>
      <c r="R20" s="9"/>
      <c r="S20" s="9"/>
      <c r="T20" s="9"/>
      <c r="U20" s="9"/>
      <c r="V20" s="9"/>
      <c r="W20" s="9"/>
      <c r="X20" s="9"/>
      <c r="Y20" s="9"/>
      <c r="Z20" s="9"/>
    </row>
    <row r="21" spans="1:26" ht="23.25" customHeight="1">
      <c r="A21" s="1039"/>
      <c r="B21" s="67"/>
      <c r="C21" s="67"/>
      <c r="D21" s="69"/>
      <c r="E21" s="129"/>
      <c r="F21" s="67"/>
      <c r="G21" s="122"/>
      <c r="H21" s="99"/>
      <c r="I21" s="99"/>
      <c r="J21" s="5"/>
      <c r="K21" s="356" t="s">
        <v>755</v>
      </c>
      <c r="L21" s="200"/>
      <c r="M21" s="200"/>
      <c r="N21" s="1061"/>
      <c r="O21" s="357">
        <v>0</v>
      </c>
      <c r="P21" s="741"/>
      <c r="Q21" s="107"/>
      <c r="R21" s="9"/>
      <c r="S21" s="9"/>
      <c r="T21" s="9"/>
      <c r="U21" s="9"/>
      <c r="V21" s="9"/>
      <c r="W21" s="9"/>
      <c r="X21" s="9"/>
      <c r="Y21" s="9"/>
      <c r="Z21" s="9"/>
    </row>
    <row r="22" spans="1:26" ht="23.25" customHeight="1">
      <c r="A22" s="1039"/>
      <c r="B22" s="67"/>
      <c r="C22" s="67"/>
      <c r="D22" s="69"/>
      <c r="E22" s="215"/>
      <c r="F22" s="216"/>
      <c r="G22" s="217"/>
      <c r="H22" s="218"/>
      <c r="I22" s="218"/>
      <c r="J22" s="1062"/>
      <c r="K22" s="1063" t="s">
        <v>102</v>
      </c>
      <c r="L22" s="1064"/>
      <c r="M22" s="1065"/>
      <c r="N22" s="1066"/>
      <c r="O22" s="844">
        <f>SUM(L22*M22*N22)</f>
        <v>0</v>
      </c>
      <c r="P22" s="741"/>
      <c r="Q22" s="173"/>
      <c r="R22" s="9"/>
      <c r="S22" s="9"/>
      <c r="T22" s="9"/>
      <c r="U22" s="9"/>
      <c r="V22" s="9"/>
      <c r="W22" s="9"/>
      <c r="X22" s="9"/>
      <c r="Y22" s="9"/>
      <c r="Z22" s="9"/>
    </row>
    <row r="23" spans="1:26" ht="12.75" hidden="1" customHeight="1">
      <c r="A23" s="1039"/>
      <c r="B23" s="67"/>
      <c r="C23" s="67"/>
      <c r="D23" s="69"/>
      <c r="E23" s="129"/>
      <c r="F23" s="67"/>
      <c r="G23" s="122"/>
      <c r="H23" s="99"/>
      <c r="I23" s="99"/>
      <c r="J23" s="110"/>
      <c r="K23" s="1067"/>
      <c r="L23" s="1"/>
      <c r="M23" s="1"/>
      <c r="N23" s="1068"/>
      <c r="O23" s="295">
        <f>O24</f>
        <v>0</v>
      </c>
      <c r="P23" s="7"/>
      <c r="Q23" s="173"/>
      <c r="R23" s="9"/>
      <c r="S23" s="9"/>
      <c r="T23" s="9"/>
      <c r="U23" s="9"/>
      <c r="V23" s="9"/>
      <c r="W23" s="9"/>
      <c r="X23" s="9"/>
      <c r="Y23" s="9"/>
      <c r="Z23" s="9"/>
    </row>
    <row r="24" spans="1:26" ht="11.25" hidden="1" customHeight="1">
      <c r="A24" s="1039"/>
      <c r="B24" s="67"/>
      <c r="C24" s="67"/>
      <c r="D24" s="69"/>
      <c r="E24" s="215"/>
      <c r="F24" s="216"/>
      <c r="G24" s="217"/>
      <c r="H24" s="218"/>
      <c r="I24" s="218"/>
      <c r="J24" s="219"/>
      <c r="K24" s="1069"/>
      <c r="L24" s="1070"/>
      <c r="M24" s="1071"/>
      <c r="N24" s="1072"/>
      <c r="O24" s="339">
        <f>SUM(L24*M24*N24)</f>
        <v>0</v>
      </c>
      <c r="P24" s="7"/>
      <c r="Q24" s="173"/>
      <c r="R24" s="9"/>
      <c r="S24" s="9"/>
      <c r="T24" s="9"/>
      <c r="U24" s="9"/>
      <c r="V24" s="9"/>
      <c r="W24" s="9"/>
      <c r="X24" s="9"/>
      <c r="Y24" s="9"/>
      <c r="Z24" s="9"/>
    </row>
    <row r="25" spans="1:26" ht="25.5" hidden="1" customHeight="1">
      <c r="A25" s="1039"/>
      <c r="B25" s="67"/>
      <c r="C25" s="67"/>
      <c r="D25" s="69"/>
      <c r="E25" s="70">
        <v>115</v>
      </c>
      <c r="F25" s="71" t="s">
        <v>144</v>
      </c>
      <c r="G25" s="181">
        <v>0</v>
      </c>
      <c r="H25" s="78">
        <f>SUM(O25)</f>
        <v>0</v>
      </c>
      <c r="I25" s="78">
        <f>H25-G25</f>
        <v>0</v>
      </c>
      <c r="J25" s="85">
        <v>0</v>
      </c>
      <c r="K25" s="231"/>
      <c r="L25" s="498"/>
      <c r="M25" s="498"/>
      <c r="N25" s="498"/>
      <c r="O25" s="628">
        <f t="shared" ref="O25:O26" si="5">SUM(O26)</f>
        <v>0</v>
      </c>
      <c r="P25" s="7"/>
      <c r="Q25" s="8"/>
      <c r="R25" s="9"/>
      <c r="S25" s="9"/>
      <c r="T25" s="9"/>
      <c r="U25" s="9"/>
      <c r="V25" s="9"/>
      <c r="W25" s="9"/>
      <c r="X25" s="9"/>
      <c r="Y25" s="9"/>
      <c r="Z25" s="9"/>
    </row>
    <row r="26" spans="1:26" ht="25.5" hidden="1" customHeight="1">
      <c r="A26" s="1039"/>
      <c r="B26" s="67"/>
      <c r="C26" s="67"/>
      <c r="D26" s="69"/>
      <c r="E26" s="129"/>
      <c r="F26" s="67"/>
      <c r="G26" s="99"/>
      <c r="H26" s="99"/>
      <c r="I26" s="99"/>
      <c r="J26" s="101"/>
      <c r="K26" s="130" t="s">
        <v>148</v>
      </c>
      <c r="L26" s="142"/>
      <c r="M26" s="176"/>
      <c r="N26" s="227"/>
      <c r="O26" s="137">
        <f t="shared" si="5"/>
        <v>0</v>
      </c>
      <c r="P26" s="7"/>
      <c r="Q26" s="8"/>
      <c r="R26" s="9"/>
      <c r="S26" s="9"/>
      <c r="T26" s="9"/>
      <c r="U26" s="9"/>
      <c r="V26" s="9"/>
      <c r="W26" s="9"/>
      <c r="X26" s="9"/>
      <c r="Y26" s="9"/>
      <c r="Z26" s="9"/>
    </row>
    <row r="27" spans="1:26" ht="25.5" hidden="1" customHeight="1">
      <c r="A27" s="1039"/>
      <c r="B27" s="67"/>
      <c r="C27" s="67"/>
      <c r="D27" s="69"/>
      <c r="E27" s="215"/>
      <c r="F27" s="216"/>
      <c r="G27" s="218"/>
      <c r="H27" s="218"/>
      <c r="I27" s="218"/>
      <c r="J27" s="229"/>
      <c r="K27" s="231" t="s">
        <v>154</v>
      </c>
      <c r="L27" s="233">
        <v>0</v>
      </c>
      <c r="M27" s="235"/>
      <c r="N27" s="236">
        <v>10</v>
      </c>
      <c r="O27" s="239">
        <f>SUM(L27*N27)</f>
        <v>0</v>
      </c>
      <c r="P27" s="7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21.75" customHeight="1">
      <c r="A28" s="1075" t="s">
        <v>157</v>
      </c>
      <c r="B28" s="53" t="s">
        <v>159</v>
      </c>
      <c r="C28" s="53">
        <v>21</v>
      </c>
      <c r="D28" s="53" t="s">
        <v>159</v>
      </c>
      <c r="E28" s="2666" t="s">
        <v>53</v>
      </c>
      <c r="F28" s="2660"/>
      <c r="G28" s="247">
        <f t="shared" ref="G28:H28" si="6">SUM(G29)</f>
        <v>0</v>
      </c>
      <c r="H28" s="247">
        <f t="shared" si="6"/>
        <v>0</v>
      </c>
      <c r="I28" s="247">
        <f t="shared" ref="I28:I29" si="7">SUM(H28-G28)</f>
        <v>0</v>
      </c>
      <c r="J28" s="252">
        <v>0</v>
      </c>
      <c r="K28" s="1077"/>
      <c r="L28" s="1078"/>
      <c r="M28" s="1078"/>
      <c r="N28" s="1078"/>
      <c r="O28" s="1079">
        <v>0</v>
      </c>
      <c r="P28" s="7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5.5" customHeight="1">
      <c r="A29" s="1080"/>
      <c r="B29" s="261"/>
      <c r="C29" s="262"/>
      <c r="D29" s="264"/>
      <c r="E29" s="31">
        <v>211</v>
      </c>
      <c r="F29" s="69" t="s">
        <v>159</v>
      </c>
      <c r="G29" s="266">
        <v>0</v>
      </c>
      <c r="H29" s="266">
        <v>0</v>
      </c>
      <c r="I29" s="266">
        <f t="shared" si="7"/>
        <v>0</v>
      </c>
      <c r="J29" s="85">
        <v>0</v>
      </c>
      <c r="K29" s="268"/>
      <c r="L29" s="269"/>
      <c r="M29" s="269"/>
      <c r="N29" s="269"/>
      <c r="O29" s="93">
        <v>0</v>
      </c>
      <c r="P29" s="7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25.5" customHeight="1">
      <c r="A30" s="1082"/>
      <c r="B30" s="96"/>
      <c r="C30" s="96"/>
      <c r="D30" s="273"/>
      <c r="E30" s="273"/>
      <c r="F30" s="262"/>
      <c r="G30" s="266"/>
      <c r="H30" s="266"/>
      <c r="I30" s="266"/>
      <c r="J30" s="85"/>
      <c r="K30" s="274" t="s">
        <v>165</v>
      </c>
      <c r="L30" s="269"/>
      <c r="M30" s="269"/>
      <c r="N30" s="269"/>
      <c r="O30" s="275">
        <v>0</v>
      </c>
      <c r="P30" s="7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8" customHeight="1">
      <c r="A31" s="1075" t="s">
        <v>166</v>
      </c>
      <c r="B31" s="278" t="s">
        <v>167</v>
      </c>
      <c r="C31" s="53">
        <v>31</v>
      </c>
      <c r="D31" s="53" t="s">
        <v>167</v>
      </c>
      <c r="E31" s="2658" t="s">
        <v>53</v>
      </c>
      <c r="F31" s="2578"/>
      <c r="G31" s="57">
        <f t="shared" ref="G31:H31" si="8">SUM(G32,G34)</f>
        <v>1394578000</v>
      </c>
      <c r="H31" s="57">
        <f t="shared" si="8"/>
        <v>1370523000</v>
      </c>
      <c r="I31" s="57">
        <f t="shared" ref="I31:I32" si="9">H31-G31</f>
        <v>-24055000</v>
      </c>
      <c r="J31" s="60">
        <f t="shared" ref="J31:J32" si="10">I31/G31</f>
        <v>-1.7248945559158398E-2</v>
      </c>
      <c r="K31" s="1083"/>
      <c r="L31" s="1084"/>
      <c r="M31" s="1084"/>
      <c r="N31" s="1084"/>
      <c r="O31" s="1085">
        <f>SUM(O32,O34)</f>
        <v>1370523000</v>
      </c>
      <c r="P31" s="7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21" customHeight="1">
      <c r="A32" s="1082"/>
      <c r="B32" s="4"/>
      <c r="C32" s="264"/>
      <c r="D32" s="293"/>
      <c r="E32" s="31">
        <v>313</v>
      </c>
      <c r="F32" s="31" t="s">
        <v>171</v>
      </c>
      <c r="G32" s="73">
        <v>723995000</v>
      </c>
      <c r="H32" s="73">
        <f>O32</f>
        <v>723995000</v>
      </c>
      <c r="I32" s="78">
        <f t="shared" si="9"/>
        <v>0</v>
      </c>
      <c r="J32" s="85">
        <f t="shared" si="10"/>
        <v>0</v>
      </c>
      <c r="K32" s="160"/>
      <c r="L32" s="162"/>
      <c r="M32" s="162"/>
      <c r="N32" s="162"/>
      <c r="O32" s="93">
        <f>SUM(O33)</f>
        <v>723995000</v>
      </c>
      <c r="P32" s="7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25.5" customHeight="1">
      <c r="A33" s="1082"/>
      <c r="B33" s="4"/>
      <c r="C33" s="273"/>
      <c r="D33" s="96"/>
      <c r="E33" s="25"/>
      <c r="F33" s="31"/>
      <c r="G33" s="78"/>
      <c r="H33" s="78"/>
      <c r="I33" s="78"/>
      <c r="J33" s="108"/>
      <c r="K33" s="306" t="s">
        <v>174</v>
      </c>
      <c r="L33" s="307"/>
      <c r="M33" s="307"/>
      <c r="N33" s="307"/>
      <c r="O33" s="400">
        <v>723995000</v>
      </c>
      <c r="P33" s="741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20.25" customHeight="1">
      <c r="A34" s="1082"/>
      <c r="B34" s="4"/>
      <c r="C34" s="273"/>
      <c r="D34" s="317"/>
      <c r="E34" s="31">
        <v>314</v>
      </c>
      <c r="F34" s="31" t="s">
        <v>177</v>
      </c>
      <c r="G34" s="73">
        <v>670583000</v>
      </c>
      <c r="H34" s="78">
        <f>SUM(O34)</f>
        <v>646528000</v>
      </c>
      <c r="I34" s="78">
        <f>H34-G34</f>
        <v>-24055000</v>
      </c>
      <c r="J34" s="85">
        <f>I34/G34</f>
        <v>-3.5871771279617888E-2</v>
      </c>
      <c r="K34" s="160"/>
      <c r="L34" s="162"/>
      <c r="M34" s="162"/>
      <c r="N34" s="162"/>
      <c r="O34" s="93">
        <f>SUM(O35:O51)</f>
        <v>646528000</v>
      </c>
      <c r="P34" s="7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21" customHeight="1">
      <c r="A35" s="1082"/>
      <c r="B35" s="4"/>
      <c r="C35" s="273"/>
      <c r="D35" s="317"/>
      <c r="E35" s="323"/>
      <c r="F35" s="67"/>
      <c r="G35" s="266"/>
      <c r="H35" s="266"/>
      <c r="I35" s="266"/>
      <c r="J35" s="325"/>
      <c r="K35" s="340" t="s">
        <v>183</v>
      </c>
      <c r="L35" s="200"/>
      <c r="M35" s="200"/>
      <c r="N35" s="200"/>
      <c r="O35" s="357">
        <v>110880000</v>
      </c>
      <c r="P35" s="7"/>
      <c r="Q35" s="349"/>
      <c r="R35" s="329"/>
      <c r="S35" s="329"/>
      <c r="T35" s="329"/>
      <c r="U35" s="330"/>
      <c r="V35" s="9"/>
      <c r="W35" s="9"/>
      <c r="X35" s="9"/>
      <c r="Y35" s="9"/>
      <c r="Z35" s="9"/>
    </row>
    <row r="36" spans="1:26" ht="21" customHeight="1">
      <c r="A36" s="1082"/>
      <c r="B36" s="4"/>
      <c r="C36" s="273"/>
      <c r="D36" s="273"/>
      <c r="E36" s="273"/>
      <c r="F36" s="273"/>
      <c r="G36" s="120"/>
      <c r="H36" s="120"/>
      <c r="I36" s="120"/>
      <c r="J36" s="101"/>
      <c r="K36" s="340" t="s">
        <v>186</v>
      </c>
      <c r="L36" s="200"/>
      <c r="M36" s="200"/>
      <c r="N36" s="200"/>
      <c r="O36" s="357">
        <v>153090000</v>
      </c>
      <c r="P36" s="7"/>
      <c r="Q36" s="349"/>
      <c r="R36" s="329"/>
      <c r="S36" s="329"/>
      <c r="T36" s="329"/>
      <c r="U36" s="330"/>
      <c r="V36" s="9"/>
      <c r="W36" s="9"/>
      <c r="X36" s="9"/>
      <c r="Y36" s="9"/>
      <c r="Z36" s="9"/>
    </row>
    <row r="37" spans="1:26" ht="21" customHeight="1">
      <c r="A37" s="1082"/>
      <c r="B37" s="4"/>
      <c r="C37" s="273"/>
      <c r="D37" s="273"/>
      <c r="E37" s="273"/>
      <c r="F37" s="273"/>
      <c r="G37" s="120"/>
      <c r="H37" s="120"/>
      <c r="I37" s="120"/>
      <c r="J37" s="101"/>
      <c r="K37" s="340" t="s">
        <v>187</v>
      </c>
      <c r="L37" s="200"/>
      <c r="M37" s="200"/>
      <c r="N37" s="200"/>
      <c r="O37" s="357">
        <v>45120000</v>
      </c>
      <c r="P37" s="7"/>
      <c r="Q37" s="349"/>
      <c r="R37" s="329"/>
      <c r="S37" s="329"/>
      <c r="T37" s="329"/>
      <c r="U37" s="330"/>
      <c r="V37" s="9"/>
      <c r="W37" s="9"/>
      <c r="X37" s="9"/>
      <c r="Y37" s="9"/>
      <c r="Z37" s="9"/>
    </row>
    <row r="38" spans="1:26" ht="21" customHeight="1">
      <c r="A38" s="1082"/>
      <c r="B38" s="4"/>
      <c r="C38" s="273"/>
      <c r="D38" s="273"/>
      <c r="E38" s="273"/>
      <c r="F38" s="273"/>
      <c r="G38" s="120"/>
      <c r="H38" s="120"/>
      <c r="I38" s="120"/>
      <c r="J38" s="101"/>
      <c r="K38" s="340" t="s">
        <v>189</v>
      </c>
      <c r="L38" s="200"/>
      <c r="M38" s="200"/>
      <c r="N38" s="200"/>
      <c r="O38" s="357">
        <v>25740000</v>
      </c>
      <c r="P38" s="7"/>
      <c r="Q38" s="349"/>
      <c r="R38" s="329"/>
      <c r="S38" s="329"/>
      <c r="T38" s="329"/>
      <c r="U38" s="330"/>
      <c r="V38" s="9"/>
      <c r="W38" s="9"/>
      <c r="X38" s="9"/>
      <c r="Y38" s="9"/>
      <c r="Z38" s="9"/>
    </row>
    <row r="39" spans="1:26" ht="21" customHeight="1">
      <c r="A39" s="1082"/>
      <c r="B39" s="96"/>
      <c r="C39" s="96"/>
      <c r="D39" s="273"/>
      <c r="E39" s="273"/>
      <c r="F39" s="273"/>
      <c r="G39" s="120"/>
      <c r="H39" s="120"/>
      <c r="I39" s="120"/>
      <c r="J39" s="101"/>
      <c r="K39" s="340" t="s">
        <v>190</v>
      </c>
      <c r="L39" s="200"/>
      <c r="M39" s="200"/>
      <c r="N39" s="200"/>
      <c r="O39" s="357">
        <v>46082000</v>
      </c>
      <c r="P39" s="7"/>
      <c r="Q39" s="427"/>
      <c r="R39" s="329"/>
      <c r="S39" s="329"/>
      <c r="T39" s="329"/>
      <c r="U39" s="330"/>
      <c r="V39" s="9"/>
      <c r="W39" s="9"/>
      <c r="X39" s="9"/>
      <c r="Y39" s="9"/>
      <c r="Z39" s="9"/>
    </row>
    <row r="40" spans="1:26" ht="21" customHeight="1">
      <c r="A40" s="1082"/>
      <c r="B40" s="96"/>
      <c r="C40" s="96"/>
      <c r="D40" s="273"/>
      <c r="E40" s="273"/>
      <c r="F40" s="273"/>
      <c r="G40" s="120"/>
      <c r="H40" s="2"/>
      <c r="I40" s="120"/>
      <c r="J40" s="101"/>
      <c r="K40" s="340" t="s">
        <v>191</v>
      </c>
      <c r="L40" s="200"/>
      <c r="M40" s="200"/>
      <c r="N40" s="200"/>
      <c r="O40" s="357">
        <v>100273000</v>
      </c>
      <c r="P40" s="7"/>
      <c r="Q40" s="349"/>
      <c r="R40" s="329"/>
      <c r="S40" s="329"/>
      <c r="T40" s="329"/>
      <c r="U40" s="330"/>
      <c r="V40" s="9"/>
      <c r="W40" s="9"/>
      <c r="X40" s="9"/>
      <c r="Y40" s="9"/>
      <c r="Z40" s="9"/>
    </row>
    <row r="41" spans="1:26" ht="21" customHeight="1">
      <c r="A41" s="1082"/>
      <c r="B41" s="96"/>
      <c r="C41" s="96"/>
      <c r="D41" s="273"/>
      <c r="E41" s="273"/>
      <c r="F41" s="273"/>
      <c r="G41" s="120"/>
      <c r="H41" s="120"/>
      <c r="I41" s="120"/>
      <c r="J41" s="101"/>
      <c r="K41" s="340" t="s">
        <v>192</v>
      </c>
      <c r="L41" s="200"/>
      <c r="M41" s="200"/>
      <c r="N41" s="200"/>
      <c r="O41" s="357">
        <v>36000000</v>
      </c>
      <c r="P41" s="7"/>
      <c r="Q41" s="349"/>
      <c r="R41" s="329"/>
      <c r="S41" s="329"/>
      <c r="T41" s="329"/>
      <c r="U41" s="330"/>
      <c r="V41" s="9"/>
      <c r="W41" s="9"/>
      <c r="X41" s="9"/>
      <c r="Y41" s="9"/>
      <c r="Z41" s="9"/>
    </row>
    <row r="42" spans="1:26" ht="21" customHeight="1">
      <c r="A42" s="1082"/>
      <c r="B42" s="96"/>
      <c r="C42" s="96"/>
      <c r="D42" s="273"/>
      <c r="E42" s="273"/>
      <c r="F42" s="273"/>
      <c r="G42" s="120" t="s">
        <v>194</v>
      </c>
      <c r="H42" s="120"/>
      <c r="I42" s="120"/>
      <c r="J42" s="101"/>
      <c r="K42" s="340" t="s">
        <v>195</v>
      </c>
      <c r="L42" s="200"/>
      <c r="M42" s="200"/>
      <c r="N42" s="200"/>
      <c r="O42" s="357">
        <v>45348000</v>
      </c>
      <c r="P42" s="7"/>
      <c r="Q42" s="349"/>
      <c r="R42" s="329"/>
      <c r="S42" s="329"/>
      <c r="T42" s="329"/>
      <c r="U42" s="330"/>
      <c r="V42" s="9"/>
      <c r="W42" s="9"/>
      <c r="X42" s="9"/>
      <c r="Y42" s="9"/>
      <c r="Z42" s="9"/>
    </row>
    <row r="43" spans="1:26" ht="21" customHeight="1">
      <c r="A43" s="1082"/>
      <c r="B43" s="96"/>
      <c r="C43" s="96"/>
      <c r="D43" s="273"/>
      <c r="E43" s="273"/>
      <c r="F43" s="273"/>
      <c r="G43" s="120"/>
      <c r="H43" s="120"/>
      <c r="I43" s="120"/>
      <c r="J43" s="101"/>
      <c r="K43" s="340" t="s">
        <v>196</v>
      </c>
      <c r="L43" s="200"/>
      <c r="M43" s="200"/>
      <c r="N43" s="200"/>
      <c r="O43" s="357">
        <v>6000000</v>
      </c>
      <c r="P43" s="7"/>
      <c r="Q43" s="349"/>
      <c r="R43" s="329"/>
      <c r="S43" s="329"/>
      <c r="T43" s="329"/>
      <c r="U43" s="330"/>
      <c r="V43" s="9"/>
      <c r="W43" s="9"/>
      <c r="X43" s="9"/>
      <c r="Y43" s="9"/>
      <c r="Z43" s="9"/>
    </row>
    <row r="44" spans="1:26" ht="21" customHeight="1">
      <c r="A44" s="1082"/>
      <c r="B44" s="96"/>
      <c r="C44" s="96"/>
      <c r="D44" s="273"/>
      <c r="E44" s="273"/>
      <c r="F44" s="273"/>
      <c r="G44" s="120"/>
      <c r="H44" s="120"/>
      <c r="I44" s="120"/>
      <c r="J44" s="101"/>
      <c r="K44" s="186" t="s">
        <v>198</v>
      </c>
      <c r="L44" s="200"/>
      <c r="M44" s="200"/>
      <c r="N44" s="200"/>
      <c r="O44" s="357">
        <v>6000000</v>
      </c>
      <c r="P44" s="7"/>
      <c r="Q44" s="349"/>
      <c r="R44" s="329"/>
      <c r="S44" s="329"/>
      <c r="T44" s="329"/>
      <c r="U44" s="330"/>
      <c r="V44" s="9"/>
      <c r="W44" s="9"/>
      <c r="X44" s="9"/>
      <c r="Y44" s="9"/>
      <c r="Z44" s="9"/>
    </row>
    <row r="45" spans="1:26" ht="21" customHeight="1">
      <c r="A45" s="1082"/>
      <c r="B45" s="96"/>
      <c r="C45" s="96"/>
      <c r="D45" s="273"/>
      <c r="E45" s="273"/>
      <c r="F45" s="273"/>
      <c r="G45" s="120"/>
      <c r="H45" s="120"/>
      <c r="I45" s="120"/>
      <c r="J45" s="101"/>
      <c r="K45" s="186" t="s">
        <v>199</v>
      </c>
      <c r="L45" s="200"/>
      <c r="M45" s="200"/>
      <c r="N45" s="200"/>
      <c r="O45" s="357">
        <v>27500000</v>
      </c>
      <c r="P45" s="7"/>
      <c r="Q45" s="349"/>
      <c r="R45" s="329"/>
      <c r="S45" s="329"/>
      <c r="T45" s="329"/>
      <c r="U45" s="330"/>
      <c r="V45" s="9"/>
      <c r="W45" s="9"/>
      <c r="X45" s="9"/>
      <c r="Y45" s="9"/>
      <c r="Z45" s="9"/>
    </row>
    <row r="46" spans="1:26" ht="21" customHeight="1">
      <c r="A46" s="1082"/>
      <c r="B46" s="96"/>
      <c r="C46" s="96"/>
      <c r="D46" s="273"/>
      <c r="E46" s="273"/>
      <c r="F46" s="273"/>
      <c r="G46" s="120"/>
      <c r="H46" s="120"/>
      <c r="I46" s="120"/>
      <c r="J46" s="101"/>
      <c r="K46" s="186" t="s">
        <v>200</v>
      </c>
      <c r="L46" s="200"/>
      <c r="M46" s="200"/>
      <c r="N46" s="200"/>
      <c r="O46" s="357">
        <v>4000000</v>
      </c>
      <c r="P46" s="7"/>
      <c r="Q46" s="349"/>
      <c r="R46" s="329"/>
      <c r="S46" s="329"/>
      <c r="T46" s="329"/>
      <c r="U46" s="330"/>
      <c r="V46" s="9"/>
      <c r="W46" s="9"/>
      <c r="X46" s="9"/>
      <c r="Y46" s="9"/>
      <c r="Z46" s="9"/>
    </row>
    <row r="47" spans="1:26" ht="21" customHeight="1">
      <c r="A47" s="1082"/>
      <c r="B47" s="96"/>
      <c r="C47" s="96"/>
      <c r="D47" s="273"/>
      <c r="E47" s="273"/>
      <c r="F47" s="273"/>
      <c r="G47" s="120"/>
      <c r="H47" s="120"/>
      <c r="I47" s="120"/>
      <c r="J47" s="101"/>
      <c r="K47" s="186" t="s">
        <v>201</v>
      </c>
      <c r="L47" s="200"/>
      <c r="M47" s="200"/>
      <c r="N47" s="200"/>
      <c r="O47" s="357">
        <v>36000000</v>
      </c>
      <c r="P47" s="7"/>
      <c r="Q47" s="349"/>
      <c r="R47" s="329"/>
      <c r="S47" s="329"/>
      <c r="T47" s="329"/>
      <c r="U47" s="330"/>
      <c r="V47" s="9"/>
      <c r="W47" s="9"/>
      <c r="X47" s="9"/>
      <c r="Y47" s="9"/>
      <c r="Z47" s="9"/>
    </row>
    <row r="48" spans="1:26" ht="21" customHeight="1">
      <c r="A48" s="1082"/>
      <c r="B48" s="96"/>
      <c r="C48" s="96"/>
      <c r="D48" s="273"/>
      <c r="E48" s="273"/>
      <c r="F48" s="273"/>
      <c r="G48" s="120"/>
      <c r="H48" s="120"/>
      <c r="I48" s="120"/>
      <c r="J48" s="101"/>
      <c r="K48" s="356" t="s">
        <v>765</v>
      </c>
      <c r="L48" s="200"/>
      <c r="M48" s="200"/>
      <c r="N48" s="200"/>
      <c r="O48" s="357">
        <v>2000000</v>
      </c>
      <c r="P48" s="7"/>
      <c r="Q48" s="349"/>
      <c r="R48" s="329"/>
      <c r="S48" s="329"/>
      <c r="T48" s="329"/>
      <c r="U48" s="330"/>
      <c r="V48" s="9"/>
      <c r="W48" s="9"/>
      <c r="X48" s="9"/>
      <c r="Y48" s="9"/>
      <c r="Z48" s="9"/>
    </row>
    <row r="49" spans="1:26" ht="21" customHeight="1">
      <c r="A49" s="1082"/>
      <c r="B49" s="96"/>
      <c r="C49" s="96"/>
      <c r="D49" s="273"/>
      <c r="E49" s="273"/>
      <c r="F49" s="273"/>
      <c r="G49" s="120"/>
      <c r="H49" s="120"/>
      <c r="I49" s="120"/>
      <c r="J49" s="101"/>
      <c r="K49" s="356" t="s">
        <v>766</v>
      </c>
      <c r="L49" s="200"/>
      <c r="M49" s="200"/>
      <c r="N49" s="200"/>
      <c r="O49" s="357">
        <v>2000000</v>
      </c>
      <c r="P49" s="7"/>
      <c r="Q49" s="349"/>
      <c r="R49" s="329"/>
      <c r="S49" s="329"/>
      <c r="T49" s="329"/>
      <c r="U49" s="330"/>
      <c r="V49" s="9"/>
      <c r="W49" s="9"/>
      <c r="X49" s="9"/>
      <c r="Y49" s="9"/>
      <c r="Z49" s="9"/>
    </row>
    <row r="50" spans="1:26" ht="21" customHeight="1">
      <c r="A50" s="1082"/>
      <c r="B50" s="96"/>
      <c r="C50" s="96"/>
      <c r="D50" s="273"/>
      <c r="E50" s="273"/>
      <c r="F50" s="273"/>
      <c r="G50" s="120"/>
      <c r="H50" s="120"/>
      <c r="I50" s="120"/>
      <c r="J50" s="101"/>
      <c r="K50" s="356" t="s">
        <v>768</v>
      </c>
      <c r="L50" s="200"/>
      <c r="M50" s="200"/>
      <c r="N50" s="200"/>
      <c r="O50" s="357">
        <v>495000</v>
      </c>
      <c r="P50" s="7"/>
      <c r="Q50" s="349"/>
      <c r="R50" s="329"/>
      <c r="S50" s="329"/>
      <c r="T50" s="329"/>
      <c r="U50" s="330"/>
      <c r="V50" s="9"/>
      <c r="W50" s="9"/>
      <c r="X50" s="9"/>
      <c r="Y50" s="9"/>
      <c r="Z50" s="9"/>
    </row>
    <row r="51" spans="1:26" ht="11.25" customHeight="1">
      <c r="A51" s="1090"/>
      <c r="B51" s="359"/>
      <c r="C51" s="359"/>
      <c r="D51" s="360"/>
      <c r="E51" s="360"/>
      <c r="F51" s="360"/>
      <c r="G51" s="361"/>
      <c r="H51" s="361"/>
      <c r="I51" s="361"/>
      <c r="J51" s="363"/>
      <c r="K51" s="364"/>
      <c r="L51" s="365"/>
      <c r="M51" s="365"/>
      <c r="N51" s="365"/>
      <c r="O51" s="366">
        <v>0</v>
      </c>
      <c r="P51" s="7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3.5" customHeight="1">
      <c r="A52" s="2743" t="s">
        <v>4</v>
      </c>
      <c r="B52" s="2657"/>
      <c r="C52" s="2656" t="s">
        <v>6</v>
      </c>
      <c r="D52" s="2634"/>
      <c r="E52" s="2656" t="s">
        <v>8</v>
      </c>
      <c r="F52" s="2657"/>
      <c r="G52" s="1092" t="s">
        <v>737</v>
      </c>
      <c r="H52" s="1092" t="s">
        <v>738</v>
      </c>
      <c r="I52" s="2638" t="s">
        <v>15</v>
      </c>
      <c r="J52" s="2643"/>
      <c r="K52" s="2664" t="s">
        <v>739</v>
      </c>
      <c r="L52" s="2634"/>
      <c r="M52" s="2634"/>
      <c r="N52" s="2634"/>
      <c r="O52" s="2635"/>
      <c r="P52" s="7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3.5" customHeight="1">
      <c r="A53" s="2662"/>
      <c r="B53" s="2569"/>
      <c r="C53" s="2575"/>
      <c r="D53" s="2590"/>
      <c r="E53" s="2575"/>
      <c r="F53" s="2569"/>
      <c r="G53" s="20" t="s">
        <v>29</v>
      </c>
      <c r="H53" s="20" t="s">
        <v>30</v>
      </c>
      <c r="I53" s="20" t="s">
        <v>32</v>
      </c>
      <c r="J53" s="22" t="s">
        <v>34</v>
      </c>
      <c r="K53" s="2575"/>
      <c r="L53" s="2590"/>
      <c r="M53" s="2590"/>
      <c r="N53" s="2590"/>
      <c r="O53" s="2637"/>
      <c r="P53" s="7"/>
      <c r="Q53" s="8"/>
      <c r="R53" s="9"/>
      <c r="S53" s="9"/>
      <c r="T53" s="9"/>
      <c r="U53" s="9"/>
      <c r="V53" s="9"/>
      <c r="W53" s="9"/>
      <c r="X53" s="9"/>
      <c r="Y53" s="9"/>
      <c r="Z53" s="9"/>
    </row>
    <row r="54" spans="1:26" ht="16.5" customHeight="1">
      <c r="A54" s="1075" t="s">
        <v>207</v>
      </c>
      <c r="B54" s="278" t="s">
        <v>208</v>
      </c>
      <c r="C54" s="56">
        <v>41</v>
      </c>
      <c r="D54" s="378" t="s">
        <v>208</v>
      </c>
      <c r="E54" s="2658" t="s">
        <v>53</v>
      </c>
      <c r="F54" s="2578"/>
      <c r="G54" s="57">
        <f t="shared" ref="G54:H54" si="11">SUM(G55,G77)</f>
        <v>258100000</v>
      </c>
      <c r="H54" s="57">
        <f t="shared" si="11"/>
        <v>195580000</v>
      </c>
      <c r="I54" s="57">
        <f t="shared" ref="I54:I55" si="12">H54-G54</f>
        <v>-62520000</v>
      </c>
      <c r="J54" s="60">
        <f t="shared" ref="J54:J55" si="13">I54/G54</f>
        <v>-0.24223169314219295</v>
      </c>
      <c r="K54" s="1083"/>
      <c r="L54" s="1084"/>
      <c r="M54" s="1084"/>
      <c r="N54" s="1084"/>
      <c r="O54" s="1093">
        <f>SUM(O55+O77)</f>
        <v>195580000</v>
      </c>
      <c r="P54" s="7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6.5" customHeight="1">
      <c r="A55" s="1082"/>
      <c r="B55" s="391"/>
      <c r="C55" s="293"/>
      <c r="D55" s="392"/>
      <c r="E55" s="70">
        <v>411</v>
      </c>
      <c r="F55" s="154" t="s">
        <v>211</v>
      </c>
      <c r="G55" s="73">
        <v>198100000</v>
      </c>
      <c r="H55" s="78">
        <f>SUM(O55)</f>
        <v>155580000</v>
      </c>
      <c r="I55" s="78">
        <f t="shared" si="12"/>
        <v>-42520000</v>
      </c>
      <c r="J55" s="85">
        <f t="shared" si="13"/>
        <v>-0.21463907117617365</v>
      </c>
      <c r="K55" s="162"/>
      <c r="L55" s="162"/>
      <c r="M55" s="396"/>
      <c r="N55" s="162"/>
      <c r="O55" s="137">
        <f>SUM(O56:O76)</f>
        <v>155580000</v>
      </c>
      <c r="P55" s="7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3.5" customHeight="1">
      <c r="A56" s="1082"/>
      <c r="B56" s="96"/>
      <c r="C56" s="96"/>
      <c r="D56" s="398"/>
      <c r="E56" s="273"/>
      <c r="F56" s="96"/>
      <c r="G56" s="120"/>
      <c r="H56" s="120"/>
      <c r="I56" s="120"/>
      <c r="J56" s="110"/>
      <c r="K56" s="1094" t="s">
        <v>213</v>
      </c>
      <c r="L56" s="1095"/>
      <c r="M56" s="1095"/>
      <c r="N56" s="1095"/>
      <c r="O56" s="1096">
        <v>9300000</v>
      </c>
      <c r="P56" s="402"/>
      <c r="Q56" s="155"/>
      <c r="R56" s="9"/>
      <c r="S56" s="9"/>
      <c r="T56" s="9"/>
      <c r="U56" s="9"/>
      <c r="V56" s="9"/>
      <c r="W56" s="9"/>
      <c r="X56" s="9"/>
      <c r="Y56" s="9"/>
      <c r="Z56" s="9"/>
    </row>
    <row r="57" spans="1:26" ht="13.5" customHeight="1">
      <c r="A57" s="1082"/>
      <c r="B57" s="96"/>
      <c r="C57" s="96"/>
      <c r="D57" s="398"/>
      <c r="E57" s="273"/>
      <c r="F57" s="96"/>
      <c r="G57" s="120"/>
      <c r="H57" s="120"/>
      <c r="I57" s="120"/>
      <c r="J57" s="110"/>
      <c r="K57" s="1094" t="s">
        <v>214</v>
      </c>
      <c r="L57" s="340"/>
      <c r="M57" s="340"/>
      <c r="N57" s="340"/>
      <c r="O57" s="1096">
        <v>42000000</v>
      </c>
      <c r="R57" s="9"/>
      <c r="S57" s="9"/>
      <c r="T57" s="9"/>
      <c r="U57" s="9"/>
      <c r="V57" s="9"/>
      <c r="W57" s="9"/>
      <c r="X57" s="9"/>
      <c r="Y57" s="9"/>
      <c r="Z57" s="9"/>
    </row>
    <row r="58" spans="1:26" ht="13.5" customHeight="1">
      <c r="A58" s="1082"/>
      <c r="B58" s="96"/>
      <c r="C58" s="96"/>
      <c r="D58" s="398"/>
      <c r="E58" s="273"/>
      <c r="F58" s="96"/>
      <c r="G58" s="120"/>
      <c r="H58" s="120"/>
      <c r="I58" s="120"/>
      <c r="J58" s="110"/>
      <c r="K58" s="1094" t="s">
        <v>215</v>
      </c>
      <c r="L58" s="1097"/>
      <c r="M58" s="1097"/>
      <c r="N58" s="1097"/>
      <c r="O58" s="1096">
        <v>7000000</v>
      </c>
      <c r="P58" s="402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3.5" customHeight="1">
      <c r="A59" s="1082"/>
      <c r="B59" s="96"/>
      <c r="C59" s="96"/>
      <c r="D59" s="398"/>
      <c r="E59" s="273"/>
      <c r="F59" s="96"/>
      <c r="G59" s="120"/>
      <c r="H59" s="120"/>
      <c r="I59" s="120"/>
      <c r="J59" s="110"/>
      <c r="K59" s="1094" t="s">
        <v>216</v>
      </c>
      <c r="L59" s="340"/>
      <c r="M59" s="340"/>
      <c r="N59" s="340"/>
      <c r="O59" s="1096">
        <v>3000000</v>
      </c>
      <c r="P59" s="402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3.5" customHeight="1">
      <c r="A60" s="1082"/>
      <c r="B60" s="96"/>
      <c r="C60" s="96"/>
      <c r="D60" s="398"/>
      <c r="E60" s="273"/>
      <c r="F60" s="96"/>
      <c r="G60" s="120"/>
      <c r="H60" s="120"/>
      <c r="I60" s="120"/>
      <c r="J60" s="110"/>
      <c r="K60" s="1098" t="s">
        <v>770</v>
      </c>
      <c r="L60" s="340"/>
      <c r="M60" s="340"/>
      <c r="N60" s="340"/>
      <c r="O60" s="1096">
        <v>2000000</v>
      </c>
      <c r="P60" s="402"/>
      <c r="Q60" s="445"/>
      <c r="R60" s="9"/>
      <c r="S60" s="9"/>
      <c r="T60" s="9"/>
      <c r="U60" s="9"/>
      <c r="V60" s="9"/>
      <c r="W60" s="9"/>
      <c r="X60" s="9"/>
      <c r="Y60" s="9"/>
      <c r="Z60" s="9"/>
    </row>
    <row r="61" spans="1:26" ht="13.5" customHeight="1">
      <c r="A61" s="1082"/>
      <c r="B61" s="96"/>
      <c r="C61" s="96"/>
      <c r="D61" s="398"/>
      <c r="E61" s="273"/>
      <c r="F61" s="96"/>
      <c r="G61" s="120"/>
      <c r="H61" s="120"/>
      <c r="I61" s="120"/>
      <c r="J61" s="110"/>
      <c r="K61" s="1098" t="s">
        <v>771</v>
      </c>
      <c r="L61" s="1095"/>
      <c r="M61" s="1095"/>
      <c r="N61" s="1095"/>
      <c r="O61" s="1096">
        <v>2300000</v>
      </c>
      <c r="P61" s="402"/>
      <c r="Q61" s="445"/>
      <c r="R61" s="9"/>
      <c r="S61" s="9"/>
      <c r="T61" s="9"/>
      <c r="U61" s="9"/>
      <c r="V61" s="9"/>
      <c r="W61" s="9"/>
      <c r="X61" s="9"/>
      <c r="Y61" s="9"/>
      <c r="Z61" s="9"/>
    </row>
    <row r="62" spans="1:26" ht="13.5" customHeight="1">
      <c r="A62" s="1082"/>
      <c r="B62" s="96"/>
      <c r="C62" s="96"/>
      <c r="D62" s="398"/>
      <c r="E62" s="273"/>
      <c r="F62" s="96"/>
      <c r="G62" s="120"/>
      <c r="H62" s="120"/>
      <c r="I62" s="120"/>
      <c r="J62" s="110"/>
      <c r="K62" s="1098" t="s">
        <v>772</v>
      </c>
      <c r="L62" s="1099"/>
      <c r="M62" s="1099"/>
      <c r="N62" s="1099"/>
      <c r="O62" s="1096">
        <v>2500000</v>
      </c>
      <c r="P62" s="402"/>
      <c r="Q62" s="466"/>
      <c r="R62" s="9"/>
      <c r="S62" s="9"/>
      <c r="T62" s="9"/>
      <c r="U62" s="9"/>
      <c r="V62" s="9"/>
      <c r="W62" s="9"/>
      <c r="X62" s="9"/>
      <c r="Y62" s="9"/>
      <c r="Z62" s="9"/>
    </row>
    <row r="63" spans="1:26" ht="13.5" customHeight="1">
      <c r="A63" s="1082"/>
      <c r="B63" s="96"/>
      <c r="C63" s="96"/>
      <c r="D63" s="398"/>
      <c r="E63" s="273"/>
      <c r="F63" s="96"/>
      <c r="G63" s="120"/>
      <c r="H63" s="120"/>
      <c r="I63" s="120"/>
      <c r="J63" s="110"/>
      <c r="K63" s="1098" t="s">
        <v>773</v>
      </c>
      <c r="L63" s="340"/>
      <c r="M63" s="340"/>
      <c r="N63" s="340"/>
      <c r="O63" s="1096">
        <v>22000000</v>
      </c>
      <c r="P63" s="7"/>
      <c r="Q63" s="466"/>
      <c r="R63" s="9"/>
      <c r="S63" s="9"/>
      <c r="T63" s="9"/>
      <c r="U63" s="9"/>
      <c r="V63" s="9"/>
      <c r="W63" s="9"/>
      <c r="X63" s="9"/>
      <c r="Y63" s="9"/>
      <c r="Z63" s="9"/>
    </row>
    <row r="64" spans="1:26" ht="13.5" customHeight="1">
      <c r="A64" s="1082"/>
      <c r="B64" s="96"/>
      <c r="C64" s="96"/>
      <c r="D64" s="398"/>
      <c r="E64" s="273"/>
      <c r="F64" s="96"/>
      <c r="G64" s="120"/>
      <c r="H64" s="120"/>
      <c r="I64" s="120"/>
      <c r="J64" s="110"/>
      <c r="K64" s="1098" t="s">
        <v>774</v>
      </c>
      <c r="L64" s="1100"/>
      <c r="M64" s="1100"/>
      <c r="N64" s="1100"/>
      <c r="O64" s="1096">
        <v>4650000</v>
      </c>
      <c r="P64" s="402"/>
      <c r="Q64" s="445"/>
      <c r="R64" s="9"/>
      <c r="S64" s="9"/>
      <c r="T64" s="9"/>
      <c r="U64" s="9"/>
      <c r="V64" s="9"/>
      <c r="W64" s="9"/>
      <c r="X64" s="9"/>
      <c r="Y64" s="9"/>
      <c r="Z64" s="9"/>
    </row>
    <row r="65" spans="1:26" ht="13.5" customHeight="1">
      <c r="A65" s="1082"/>
      <c r="B65" s="96"/>
      <c r="C65" s="96"/>
      <c r="D65" s="398"/>
      <c r="E65" s="273"/>
      <c r="F65" s="96"/>
      <c r="G65" s="120"/>
      <c r="H65" s="120"/>
      <c r="I65" s="120"/>
      <c r="J65" s="110"/>
      <c r="K65" s="455" t="s">
        <v>775</v>
      </c>
      <c r="L65" s="340"/>
      <c r="M65" s="340"/>
      <c r="N65" s="340"/>
      <c r="O65" s="1101">
        <v>10010000</v>
      </c>
      <c r="P65" s="402"/>
      <c r="Q65" s="466"/>
      <c r="R65" s="9"/>
      <c r="S65" s="9"/>
      <c r="T65" s="9"/>
      <c r="U65" s="9"/>
      <c r="V65" s="9"/>
      <c r="W65" s="9"/>
      <c r="X65" s="9"/>
      <c r="Y65" s="9"/>
      <c r="Z65" s="9"/>
    </row>
    <row r="66" spans="1:26" ht="13.5" customHeight="1">
      <c r="A66" s="1082"/>
      <c r="B66" s="96"/>
      <c r="C66" s="96"/>
      <c r="D66" s="398"/>
      <c r="E66" s="273"/>
      <c r="F66" s="96"/>
      <c r="G66" s="120"/>
      <c r="H66" s="120"/>
      <c r="I66" s="120"/>
      <c r="J66" s="110"/>
      <c r="K66" s="1098" t="s">
        <v>776</v>
      </c>
      <c r="L66" s="1100"/>
      <c r="M66" s="1100"/>
      <c r="N66" s="1100"/>
      <c r="O66" s="1096">
        <v>15000000</v>
      </c>
      <c r="P66" s="7"/>
      <c r="Q66" s="445"/>
      <c r="R66" s="9"/>
      <c r="S66" s="9"/>
      <c r="T66" s="9"/>
      <c r="U66" s="9"/>
      <c r="V66" s="9"/>
      <c r="W66" s="9"/>
      <c r="X66" s="9"/>
      <c r="Y66" s="9"/>
      <c r="Z66" s="9"/>
    </row>
    <row r="67" spans="1:26" ht="13.5" customHeight="1">
      <c r="A67" s="1082"/>
      <c r="B67" s="96"/>
      <c r="C67" s="96"/>
      <c r="D67" s="398"/>
      <c r="E67" s="273"/>
      <c r="F67" s="96"/>
      <c r="G67" s="120"/>
      <c r="H67" s="120"/>
      <c r="I67" s="120"/>
      <c r="J67" s="110"/>
      <c r="K67" s="455" t="s">
        <v>778</v>
      </c>
      <c r="L67" s="340"/>
      <c r="M67" s="340"/>
      <c r="N67" s="340"/>
      <c r="O67" s="1101">
        <v>10010000</v>
      </c>
      <c r="P67" s="7"/>
      <c r="Q67" s="466"/>
      <c r="R67" s="9"/>
      <c r="S67" s="9"/>
      <c r="T67" s="9"/>
      <c r="U67" s="9"/>
      <c r="V67" s="9"/>
      <c r="W67" s="9"/>
      <c r="X67" s="9"/>
      <c r="Y67" s="9"/>
      <c r="Z67" s="9"/>
    </row>
    <row r="68" spans="1:26" ht="13.5" customHeight="1">
      <c r="A68" s="1082"/>
      <c r="B68" s="96"/>
      <c r="C68" s="96"/>
      <c r="D68" s="398"/>
      <c r="E68" s="273"/>
      <c r="F68" s="96"/>
      <c r="G68" s="120"/>
      <c r="H68" s="120"/>
      <c r="I68" s="120"/>
      <c r="J68" s="5"/>
      <c r="K68" s="455" t="s">
        <v>779</v>
      </c>
      <c r="L68" s="340"/>
      <c r="M68" s="340"/>
      <c r="N68" s="340"/>
      <c r="O68" s="1101">
        <v>600000</v>
      </c>
      <c r="P68" s="402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3.5" customHeight="1">
      <c r="A69" s="1082"/>
      <c r="B69" s="96"/>
      <c r="C69" s="96"/>
      <c r="D69" s="398"/>
      <c r="E69" s="273"/>
      <c r="F69" s="96"/>
      <c r="G69" s="120"/>
      <c r="H69" s="120"/>
      <c r="I69" s="120"/>
      <c r="J69" s="5"/>
      <c r="K69" s="422" t="s">
        <v>780</v>
      </c>
      <c r="L69" s="340"/>
      <c r="M69" s="340"/>
      <c r="N69" s="340"/>
      <c r="O69" s="1101">
        <v>4000000</v>
      </c>
      <c r="P69" s="402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3.5" customHeight="1">
      <c r="A70" s="1082"/>
      <c r="B70" s="96"/>
      <c r="C70" s="96"/>
      <c r="D70" s="398"/>
      <c r="E70" s="273"/>
      <c r="F70" s="96"/>
      <c r="G70" s="120"/>
      <c r="H70" s="120"/>
      <c r="I70" s="120"/>
      <c r="J70" s="110"/>
      <c r="K70" s="356" t="s">
        <v>781</v>
      </c>
      <c r="L70" s="1100"/>
      <c r="M70" s="1100"/>
      <c r="N70" s="1100"/>
      <c r="O70" s="1101">
        <v>7600000</v>
      </c>
      <c r="P70" s="7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3.5" customHeight="1">
      <c r="A71" s="1082"/>
      <c r="B71" s="96"/>
      <c r="C71" s="96"/>
      <c r="D71" s="398"/>
      <c r="E71" s="273"/>
      <c r="F71" s="96"/>
      <c r="G71" s="120"/>
      <c r="H71" s="120"/>
      <c r="I71" s="120"/>
      <c r="J71" s="110"/>
      <c r="K71" s="422" t="s">
        <v>782</v>
      </c>
      <c r="L71" s="1095"/>
      <c r="M71" s="1095"/>
      <c r="N71" s="1095"/>
      <c r="O71" s="1101">
        <v>10010000</v>
      </c>
      <c r="P71" s="7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3.5" customHeight="1">
      <c r="A72" s="1082"/>
      <c r="B72" s="96"/>
      <c r="C72" s="96"/>
      <c r="D72" s="398"/>
      <c r="E72" s="273"/>
      <c r="F72" s="96"/>
      <c r="G72" s="120"/>
      <c r="H72" s="120"/>
      <c r="I72" s="120"/>
      <c r="J72" s="110"/>
      <c r="K72" s="356" t="s">
        <v>783</v>
      </c>
      <c r="L72" s="1102"/>
      <c r="M72" s="1102"/>
      <c r="N72" s="1102"/>
      <c r="O72" s="1096">
        <v>400000</v>
      </c>
      <c r="P72" s="7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3.5" customHeight="1">
      <c r="A73" s="1082"/>
      <c r="B73" s="96"/>
      <c r="C73" s="96"/>
      <c r="D73" s="398"/>
      <c r="E73" s="273"/>
      <c r="F73" s="96"/>
      <c r="G73" s="120"/>
      <c r="H73" s="120"/>
      <c r="I73" s="120"/>
      <c r="J73" s="110"/>
      <c r="K73" s="356" t="s">
        <v>784</v>
      </c>
      <c r="L73" s="1100"/>
      <c r="M73" s="1100"/>
      <c r="N73" s="1100"/>
      <c r="O73" s="1101">
        <v>1200000</v>
      </c>
      <c r="P73" s="7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3.5" customHeight="1">
      <c r="A74" s="1082"/>
      <c r="B74" s="96"/>
      <c r="C74" s="96"/>
      <c r="D74" s="398"/>
      <c r="E74" s="273"/>
      <c r="F74" s="96"/>
      <c r="G74" s="120"/>
      <c r="H74" s="120"/>
      <c r="I74" s="120"/>
      <c r="J74" s="110"/>
      <c r="K74" s="1103" t="s">
        <v>785</v>
      </c>
      <c r="L74" s="1104"/>
      <c r="M74" s="1104"/>
      <c r="N74" s="1104"/>
      <c r="O74" s="1105">
        <v>2000000</v>
      </c>
      <c r="P74" s="7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2" hidden="1" customHeight="1">
      <c r="A75" s="1082"/>
      <c r="B75" s="96"/>
      <c r="C75" s="96"/>
      <c r="D75" s="398"/>
      <c r="E75" s="273"/>
      <c r="F75" s="96"/>
      <c r="G75" s="120"/>
      <c r="H75" s="120"/>
      <c r="I75" s="120"/>
      <c r="J75" s="5"/>
      <c r="K75" s="1106"/>
      <c r="O75" s="1107"/>
      <c r="P75" s="402"/>
      <c r="Q75" s="466"/>
      <c r="R75" s="9"/>
      <c r="S75" s="9"/>
      <c r="T75" s="9"/>
      <c r="U75" s="9"/>
      <c r="V75" s="9"/>
      <c r="W75" s="9"/>
      <c r="X75" s="9"/>
      <c r="Y75" s="9"/>
      <c r="Z75" s="9"/>
    </row>
    <row r="76" spans="1:26" ht="9.75" hidden="1" customHeight="1">
      <c r="A76" s="1082"/>
      <c r="B76" s="96"/>
      <c r="C76" s="96"/>
      <c r="D76" s="398"/>
      <c r="E76" s="273"/>
      <c r="F76" s="96"/>
      <c r="G76" s="120"/>
      <c r="H76" s="120"/>
      <c r="I76" s="120"/>
      <c r="J76" s="110"/>
      <c r="K76" s="496"/>
      <c r="L76" s="497"/>
      <c r="M76" s="498"/>
      <c r="N76" s="498"/>
      <c r="O76" s="239"/>
      <c r="P76" s="7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7.25" customHeight="1">
      <c r="A77" s="1082"/>
      <c r="B77" s="96"/>
      <c r="C77" s="96"/>
      <c r="D77" s="398"/>
      <c r="E77" s="31">
        <v>412</v>
      </c>
      <c r="F77" s="31" t="s">
        <v>231</v>
      </c>
      <c r="G77" s="73">
        <v>60000000</v>
      </c>
      <c r="H77" s="78">
        <f>O77</f>
        <v>40000000</v>
      </c>
      <c r="I77" s="78">
        <f>H77-G77</f>
        <v>-20000000</v>
      </c>
      <c r="J77" s="85">
        <f>I77/G77</f>
        <v>-0.33333333333333331</v>
      </c>
      <c r="K77" s="231"/>
      <c r="L77" s="498"/>
      <c r="M77" s="498"/>
      <c r="N77" s="498"/>
      <c r="O77" s="508">
        <f>SUM(O78)</f>
        <v>40000000</v>
      </c>
      <c r="P77" s="7"/>
      <c r="Q77" s="8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>
      <c r="A78" s="1109"/>
      <c r="B78" s="512"/>
      <c r="C78" s="513"/>
      <c r="D78" s="515"/>
      <c r="E78" s="512"/>
      <c r="F78" s="513"/>
      <c r="G78" s="516"/>
      <c r="H78" s="516"/>
      <c r="I78" s="516"/>
      <c r="J78" s="219"/>
      <c r="K78" s="1110" t="s">
        <v>313</v>
      </c>
      <c r="L78" s="1111"/>
      <c r="M78" s="1111"/>
      <c r="N78" s="1111"/>
      <c r="O78" s="1112">
        <v>40000000</v>
      </c>
      <c r="P78" s="7"/>
      <c r="Q78" s="8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>
      <c r="A79" s="1036" t="s">
        <v>318</v>
      </c>
      <c r="B79" s="51" t="s">
        <v>246</v>
      </c>
      <c r="C79" s="51">
        <v>61</v>
      </c>
      <c r="D79" s="526" t="s">
        <v>246</v>
      </c>
      <c r="E79" s="2659" t="s">
        <v>53</v>
      </c>
      <c r="F79" s="2660"/>
      <c r="G79" s="531">
        <f>SUM(G80:G81)</f>
        <v>30000000</v>
      </c>
      <c r="H79" s="531">
        <f t="shared" ref="H79:H81" si="14">SUM(O79)</f>
        <v>30000000</v>
      </c>
      <c r="I79" s="531">
        <f t="shared" ref="I79:I83" si="15">H79-G79</f>
        <v>0</v>
      </c>
      <c r="J79" s="252">
        <f t="shared" ref="J79:J80" si="16">I79/G79</f>
        <v>0</v>
      </c>
      <c r="K79" s="1113"/>
      <c r="L79" s="1113"/>
      <c r="M79" s="1113"/>
      <c r="N79" s="1113"/>
      <c r="O79" s="1114">
        <f>SUM(O80:O81)</f>
        <v>30000000</v>
      </c>
      <c r="P79" s="7"/>
      <c r="Q79" s="8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>
      <c r="A80" s="1082"/>
      <c r="B80" s="96"/>
      <c r="C80" s="293"/>
      <c r="D80" s="392"/>
      <c r="E80" s="31">
        <v>611</v>
      </c>
      <c r="F80" s="31" t="s">
        <v>264</v>
      </c>
      <c r="G80" s="73">
        <v>30000000</v>
      </c>
      <c r="H80" s="78">
        <f t="shared" si="14"/>
        <v>30000000</v>
      </c>
      <c r="I80" s="78">
        <f t="shared" si="15"/>
        <v>0</v>
      </c>
      <c r="J80" s="85">
        <f t="shared" si="16"/>
        <v>0</v>
      </c>
      <c r="K80" s="547" t="s">
        <v>347</v>
      </c>
      <c r="L80" s="548"/>
      <c r="M80" s="548"/>
      <c r="N80" s="548"/>
      <c r="O80" s="549">
        <v>30000000</v>
      </c>
      <c r="P80" s="7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>
      <c r="A81" s="1082"/>
      <c r="B81" s="513"/>
      <c r="C81" s="513"/>
      <c r="D81" s="550"/>
      <c r="E81" s="20">
        <v>612</v>
      </c>
      <c r="F81" s="20" t="s">
        <v>288</v>
      </c>
      <c r="G81" s="73">
        <v>0</v>
      </c>
      <c r="H81" s="516">
        <f t="shared" si="14"/>
        <v>0</v>
      </c>
      <c r="I81" s="78">
        <f t="shared" si="15"/>
        <v>0</v>
      </c>
      <c r="J81" s="85">
        <v>0</v>
      </c>
      <c r="K81" s="552" t="s">
        <v>355</v>
      </c>
      <c r="L81" s="554"/>
      <c r="M81" s="554"/>
      <c r="N81" s="554"/>
      <c r="O81" s="555">
        <v>0</v>
      </c>
      <c r="P81" s="7"/>
      <c r="Q81" s="8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>
      <c r="A82" s="1075" t="s">
        <v>358</v>
      </c>
      <c r="B82" s="51" t="s">
        <v>304</v>
      </c>
      <c r="C82" s="51">
        <v>71</v>
      </c>
      <c r="D82" s="526" t="s">
        <v>304</v>
      </c>
      <c r="E82" s="2658" t="s">
        <v>53</v>
      </c>
      <c r="F82" s="2578"/>
      <c r="G82" s="531">
        <f t="shared" ref="G82:H82" si="17">SUM(G83,G90,G93)</f>
        <v>95138576</v>
      </c>
      <c r="H82" s="531">
        <f t="shared" si="17"/>
        <v>95138576</v>
      </c>
      <c r="I82" s="57">
        <f t="shared" si="15"/>
        <v>0</v>
      </c>
      <c r="J82" s="60">
        <f t="shared" ref="J82:J83" si="18">I82/G82</f>
        <v>0</v>
      </c>
      <c r="K82" s="1115"/>
      <c r="L82" s="1115"/>
      <c r="M82" s="1115"/>
      <c r="N82" s="1115"/>
      <c r="O82" s="1116">
        <f>SUM(O83+O90+O93)</f>
        <v>95138576</v>
      </c>
      <c r="P82" s="7"/>
      <c r="Q82" s="8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>
      <c r="A83" s="564"/>
      <c r="B83" s="96"/>
      <c r="C83" s="1"/>
      <c r="D83" s="565"/>
      <c r="E83" s="25">
        <v>711</v>
      </c>
      <c r="F83" s="31" t="s">
        <v>331</v>
      </c>
      <c r="G83" s="629">
        <v>39708390</v>
      </c>
      <c r="H83" s="78">
        <f>O83</f>
        <v>39708390</v>
      </c>
      <c r="I83" s="78">
        <f t="shared" si="15"/>
        <v>0</v>
      </c>
      <c r="J83" s="85">
        <f t="shared" si="18"/>
        <v>0</v>
      </c>
      <c r="K83" s="40"/>
      <c r="L83" s="40"/>
      <c r="M83" s="40"/>
      <c r="N83" s="40"/>
      <c r="O83" s="413">
        <f>SUM(O84:O89)</f>
        <v>39708390</v>
      </c>
      <c r="P83" s="7"/>
      <c r="Q83" s="8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>
      <c r="A84" s="564"/>
      <c r="B84" s="96"/>
      <c r="C84" s="96"/>
      <c r="D84" s="398"/>
      <c r="E84" s="530"/>
      <c r="F84" s="573"/>
      <c r="G84" s="574"/>
      <c r="H84" s="266"/>
      <c r="I84" s="266"/>
      <c r="J84" s="575"/>
      <c r="K84" s="1118" t="s">
        <v>387</v>
      </c>
      <c r="L84" s="1119"/>
      <c r="M84" s="1119"/>
      <c r="N84" s="1119"/>
      <c r="O84" s="400">
        <v>3784615</v>
      </c>
      <c r="P84" s="7"/>
      <c r="Q84" s="8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>
      <c r="A85" s="564"/>
      <c r="B85" s="96"/>
      <c r="C85" s="96"/>
      <c r="D85" s="398"/>
      <c r="E85" s="530"/>
      <c r="F85" s="573"/>
      <c r="G85" s="586"/>
      <c r="H85" s="120"/>
      <c r="I85" s="120"/>
      <c r="J85" s="110"/>
      <c r="K85" s="596" t="s">
        <v>397</v>
      </c>
      <c r="L85" s="597"/>
      <c r="M85" s="597"/>
      <c r="N85" s="597"/>
      <c r="O85" s="357">
        <v>14508890</v>
      </c>
      <c r="P85" s="7"/>
      <c r="Q85" s="8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>
      <c r="A86" s="564"/>
      <c r="B86" s="96"/>
      <c r="C86" s="96"/>
      <c r="D86" s="398"/>
      <c r="E86" s="530"/>
      <c r="F86" s="573"/>
      <c r="G86" s="586"/>
      <c r="H86" s="120"/>
      <c r="I86" s="120"/>
      <c r="J86" s="110"/>
      <c r="K86" s="596" t="s">
        <v>401</v>
      </c>
      <c r="L86" s="597"/>
      <c r="M86" s="597"/>
      <c r="N86" s="597"/>
      <c r="O86" s="357">
        <f>128000+29267+5230174+1345663</f>
        <v>6733104</v>
      </c>
      <c r="P86" s="7"/>
      <c r="Q86" s="8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>
      <c r="A87" s="564"/>
      <c r="B87" s="96"/>
      <c r="C87" s="96"/>
      <c r="D87" s="398"/>
      <c r="E87" s="530"/>
      <c r="F87" s="573"/>
      <c r="G87" s="586"/>
      <c r="H87" s="120"/>
      <c r="I87" s="120"/>
      <c r="J87" s="110"/>
      <c r="K87" s="596" t="s">
        <v>405</v>
      </c>
      <c r="L87" s="597"/>
      <c r="M87" s="597"/>
      <c r="N87" s="597"/>
      <c r="O87" s="357">
        <v>417388</v>
      </c>
      <c r="P87" s="7"/>
      <c r="Q87" s="8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>
      <c r="A88" s="564"/>
      <c r="B88" s="96"/>
      <c r="C88" s="96"/>
      <c r="D88" s="398"/>
      <c r="E88" s="530"/>
      <c r="F88" s="573"/>
      <c r="G88" s="586"/>
      <c r="H88" s="120"/>
      <c r="I88" s="120"/>
      <c r="J88" s="5"/>
      <c r="K88" s="1121" t="s">
        <v>407</v>
      </c>
      <c r="L88" s="597"/>
      <c r="M88" s="597"/>
      <c r="N88" s="597"/>
      <c r="O88" s="357">
        <f>12786330+178063-2700000</f>
        <v>10264393</v>
      </c>
      <c r="P88" s="7"/>
      <c r="Q88" s="8"/>
      <c r="R88" s="1"/>
      <c r="S88" s="1"/>
      <c r="T88" s="1"/>
      <c r="U88" s="1"/>
      <c r="V88" s="1"/>
      <c r="W88" s="1"/>
      <c r="X88" s="1"/>
      <c r="Y88" s="1"/>
      <c r="Z88" s="1"/>
    </row>
    <row r="89" spans="1:26" ht="21" customHeight="1">
      <c r="A89" s="564"/>
      <c r="B89" s="96"/>
      <c r="C89" s="96"/>
      <c r="D89" s="398"/>
      <c r="E89" s="196"/>
      <c r="F89" s="69"/>
      <c r="G89" s="586"/>
      <c r="H89" s="120"/>
      <c r="I89" s="120"/>
      <c r="J89" s="110"/>
      <c r="K89" s="1122" t="s">
        <v>800</v>
      </c>
      <c r="L89" s="554"/>
      <c r="M89" s="554"/>
      <c r="N89" s="200"/>
      <c r="O89" s="555">
        <v>4000000</v>
      </c>
      <c r="P89" s="7"/>
      <c r="Q89" s="1032"/>
      <c r="R89" s="1"/>
      <c r="S89" s="1"/>
      <c r="T89" s="1"/>
      <c r="U89" s="1"/>
      <c r="V89" s="1"/>
      <c r="W89" s="1"/>
      <c r="X89" s="1"/>
      <c r="Y89" s="1"/>
      <c r="Z89" s="1"/>
    </row>
    <row r="90" spans="1:26" ht="21" customHeight="1">
      <c r="A90" s="564"/>
      <c r="B90" s="96"/>
      <c r="C90" s="96"/>
      <c r="D90" s="398"/>
      <c r="E90" s="31">
        <v>712</v>
      </c>
      <c r="F90" s="154" t="s">
        <v>359</v>
      </c>
      <c r="G90" s="73">
        <v>38730024</v>
      </c>
      <c r="H90" s="78">
        <f>SUM(O90)</f>
        <v>38730024</v>
      </c>
      <c r="I90" s="78">
        <f>H90-G90</f>
        <v>0</v>
      </c>
      <c r="J90" s="85">
        <f>I90/G90</f>
        <v>0</v>
      </c>
      <c r="K90" s="40"/>
      <c r="L90" s="40"/>
      <c r="M90" s="40"/>
      <c r="N90" s="40"/>
      <c r="O90" s="413">
        <f>SUM(O91:O92)</f>
        <v>38730024</v>
      </c>
      <c r="P90" s="7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1.75" customHeight="1">
      <c r="A91" s="564"/>
      <c r="B91" s="96"/>
      <c r="C91" s="96"/>
      <c r="D91" s="398"/>
      <c r="E91" s="69"/>
      <c r="F91" s="67"/>
      <c r="G91" s="120"/>
      <c r="H91" s="120"/>
      <c r="I91" s="1"/>
      <c r="J91" s="99"/>
      <c r="K91" s="596" t="s">
        <v>418</v>
      </c>
      <c r="L91" s="597"/>
      <c r="M91" s="597"/>
      <c r="N91" s="597"/>
      <c r="O91" s="357">
        <v>38730024</v>
      </c>
      <c r="P91" s="7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9.5" customHeight="1">
      <c r="A92" s="564"/>
      <c r="B92" s="96"/>
      <c r="C92" s="96"/>
      <c r="D92" s="398"/>
      <c r="E92" s="69"/>
      <c r="F92" s="67"/>
      <c r="G92" s="120"/>
      <c r="H92" s="120"/>
      <c r="I92" s="7"/>
      <c r="J92" s="101"/>
      <c r="K92" s="910" t="s">
        <v>803</v>
      </c>
      <c r="L92" s="200"/>
      <c r="M92" s="200"/>
      <c r="N92" s="200"/>
      <c r="O92" s="357">
        <v>0</v>
      </c>
      <c r="P92" s="7"/>
      <c r="Q92" s="7"/>
      <c r="R92" s="1"/>
      <c r="S92" s="1"/>
      <c r="T92" s="1"/>
      <c r="U92" s="1"/>
      <c r="V92" s="1"/>
      <c r="W92" s="1"/>
      <c r="X92" s="1"/>
      <c r="Y92" s="1"/>
      <c r="Z92" s="1"/>
    </row>
    <row r="93" spans="1:26" ht="19.5" customHeight="1">
      <c r="A93" s="564"/>
      <c r="B93" s="96"/>
      <c r="C93" s="96"/>
      <c r="D93" s="398"/>
      <c r="E93" s="31">
        <v>713</v>
      </c>
      <c r="F93" s="31" t="s">
        <v>393</v>
      </c>
      <c r="G93" s="73">
        <v>16700162</v>
      </c>
      <c r="H93" s="78">
        <f>O93</f>
        <v>16700162</v>
      </c>
      <c r="I93" s="78">
        <f>H93-G93</f>
        <v>0</v>
      </c>
      <c r="J93" s="85">
        <f>I93/G93</f>
        <v>0</v>
      </c>
      <c r="K93" s="40"/>
      <c r="L93" s="40"/>
      <c r="M93" s="40"/>
      <c r="N93" s="40"/>
      <c r="O93" s="413">
        <f>SUM(O94:O100)</f>
        <v>16700162</v>
      </c>
      <c r="P93" s="7"/>
      <c r="Q93" s="7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604"/>
      <c r="B94" s="273"/>
      <c r="C94" s="273"/>
      <c r="D94" s="4"/>
      <c r="E94" s="23"/>
      <c r="F94" s="67"/>
      <c r="G94" s="120"/>
      <c r="H94" s="120"/>
      <c r="I94" s="605"/>
      <c r="J94" s="325"/>
      <c r="K94" s="340" t="s">
        <v>444</v>
      </c>
      <c r="L94" s="200"/>
      <c r="M94" s="200"/>
      <c r="N94" s="200"/>
      <c r="O94" s="357">
        <v>2700000</v>
      </c>
      <c r="P94" s="7"/>
      <c r="Q94" s="7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604"/>
      <c r="B95" s="273"/>
      <c r="C95" s="96"/>
      <c r="D95" s="4"/>
      <c r="E95" s="69"/>
      <c r="F95" s="67"/>
      <c r="G95" s="586"/>
      <c r="H95" s="586"/>
      <c r="I95" s="605"/>
      <c r="J95" s="101"/>
      <c r="K95" s="340" t="s">
        <v>449</v>
      </c>
      <c r="L95" s="200"/>
      <c r="M95" s="200"/>
      <c r="N95" s="200"/>
      <c r="O95" s="357">
        <v>3985447</v>
      </c>
      <c r="P95" s="7"/>
      <c r="Q95" s="7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604"/>
      <c r="B96" s="273"/>
      <c r="C96" s="96"/>
      <c r="D96" s="4"/>
      <c r="E96" s="69"/>
      <c r="F96" s="67"/>
      <c r="G96" s="586"/>
      <c r="H96" s="586"/>
      <c r="I96" s="605"/>
      <c r="J96" s="101"/>
      <c r="K96" s="910" t="s">
        <v>808</v>
      </c>
      <c r="L96" s="200"/>
      <c r="M96" s="200"/>
      <c r="N96" s="200"/>
      <c r="O96" s="357">
        <v>0</v>
      </c>
      <c r="P96" s="7"/>
      <c r="Q96" s="7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604"/>
      <c r="B97" s="273"/>
      <c r="C97" s="96"/>
      <c r="D97" s="4"/>
      <c r="E97" s="69"/>
      <c r="F97" s="67"/>
      <c r="G97" s="586"/>
      <c r="H97" s="586"/>
      <c r="I97" s="605"/>
      <c r="J97" s="101"/>
      <c r="K97" s="426" t="s">
        <v>809</v>
      </c>
      <c r="L97" s="200"/>
      <c r="M97" s="200"/>
      <c r="N97" s="200"/>
      <c r="O97" s="357">
        <v>5780000</v>
      </c>
      <c r="P97" s="7"/>
      <c r="Q97" s="7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604"/>
      <c r="B98" s="273"/>
      <c r="C98" s="96"/>
      <c r="D98" s="4"/>
      <c r="E98" s="69"/>
      <c r="F98" s="67"/>
      <c r="G98" s="586"/>
      <c r="H98" s="586"/>
      <c r="I98" s="605"/>
      <c r="J98" s="101"/>
      <c r="K98" s="426" t="s">
        <v>811</v>
      </c>
      <c r="L98" s="200"/>
      <c r="M98" s="200"/>
      <c r="N98" s="200"/>
      <c r="O98" s="357">
        <v>985000</v>
      </c>
      <c r="P98" s="7"/>
      <c r="Q98" s="7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604"/>
      <c r="B99" s="273"/>
      <c r="C99" s="96"/>
      <c r="D99" s="4"/>
      <c r="E99" s="69"/>
      <c r="F99" s="67"/>
      <c r="G99" s="586"/>
      <c r="H99" s="586"/>
      <c r="I99" s="605"/>
      <c r="J99" s="101"/>
      <c r="K99" s="426" t="s">
        <v>813</v>
      </c>
      <c r="L99" s="615"/>
      <c r="M99" s="615"/>
      <c r="N99" s="615"/>
      <c r="O99" s="357">
        <v>3240000</v>
      </c>
      <c r="P99" s="7"/>
      <c r="Q99" s="7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604"/>
      <c r="B100" s="273"/>
      <c r="C100" s="96"/>
      <c r="D100" s="4"/>
      <c r="E100" s="69"/>
      <c r="F100" s="67"/>
      <c r="G100" s="586"/>
      <c r="H100" s="586"/>
      <c r="I100" s="605"/>
      <c r="J100" s="101"/>
      <c r="K100" s="910" t="s">
        <v>814</v>
      </c>
      <c r="L100" s="200"/>
      <c r="M100" s="200"/>
      <c r="N100" s="200"/>
      <c r="O100" s="357">
        <v>9715</v>
      </c>
      <c r="P100" s="7"/>
      <c r="Q100" s="7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>
      <c r="A101" s="1075" t="s">
        <v>467</v>
      </c>
      <c r="B101" s="278" t="s">
        <v>414</v>
      </c>
      <c r="C101" s="278">
        <v>81</v>
      </c>
      <c r="D101" s="378" t="s">
        <v>414</v>
      </c>
      <c r="E101" s="2665" t="s">
        <v>53</v>
      </c>
      <c r="F101" s="2578"/>
      <c r="G101" s="68">
        <f>SUM(G102,G104,G108)</f>
        <v>7800000</v>
      </c>
      <c r="H101" s="68">
        <f t="shared" ref="H101:H102" si="19">SUM(O101)</f>
        <v>7930000</v>
      </c>
      <c r="I101" s="57">
        <f t="shared" ref="I101:I102" si="20">H101-G101</f>
        <v>130000</v>
      </c>
      <c r="J101" s="60">
        <f t="shared" ref="J101:J102" si="21">I101/G101</f>
        <v>1.6666666666666666E-2</v>
      </c>
      <c r="K101" s="1128"/>
      <c r="L101" s="1128"/>
      <c r="M101" s="1128"/>
      <c r="N101" s="1128"/>
      <c r="O101" s="1130">
        <f>SUM(O102,O104,O108)</f>
        <v>7930000</v>
      </c>
      <c r="P101" s="741"/>
      <c r="Q101" s="200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>
      <c r="A102" s="1082"/>
      <c r="B102" s="627"/>
      <c r="C102" s="293"/>
      <c r="D102" s="392"/>
      <c r="E102" s="31">
        <v>811</v>
      </c>
      <c r="F102" s="154" t="s">
        <v>460</v>
      </c>
      <c r="G102" s="629">
        <v>300000</v>
      </c>
      <c r="H102" s="181">
        <f t="shared" si="19"/>
        <v>50000</v>
      </c>
      <c r="I102" s="181">
        <f t="shared" si="20"/>
        <v>-250000</v>
      </c>
      <c r="J102" s="85">
        <f t="shared" si="21"/>
        <v>-0.83333333333333337</v>
      </c>
      <c r="K102" s="15"/>
      <c r="L102" s="15"/>
      <c r="M102" s="15"/>
      <c r="N102" s="15"/>
      <c r="O102" s="413">
        <f>SUM(O103)</f>
        <v>50000</v>
      </c>
      <c r="P102" s="7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>
      <c r="A103" s="1082"/>
      <c r="B103" s="96"/>
      <c r="C103" s="293"/>
      <c r="D103" s="568"/>
      <c r="E103" s="69"/>
      <c r="F103" s="154"/>
      <c r="G103" s="181"/>
      <c r="H103" s="181"/>
      <c r="I103" s="181"/>
      <c r="J103" s="85"/>
      <c r="K103" s="636" t="s">
        <v>488</v>
      </c>
      <c r="L103" s="307"/>
      <c r="M103" s="307"/>
      <c r="N103" s="307"/>
      <c r="O103" s="400">
        <v>50000</v>
      </c>
      <c r="P103" s="7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>
      <c r="A104" s="1082"/>
      <c r="B104" s="96"/>
      <c r="C104" s="96"/>
      <c r="D104" s="4"/>
      <c r="E104" s="31">
        <v>812</v>
      </c>
      <c r="F104" s="31" t="s">
        <v>486</v>
      </c>
      <c r="G104" s="629">
        <v>900000</v>
      </c>
      <c r="H104" s="181">
        <f>SUM(O104)</f>
        <v>380000</v>
      </c>
      <c r="I104" s="181">
        <f>H104-G104</f>
        <v>-520000</v>
      </c>
      <c r="J104" s="85">
        <f>I104/G104</f>
        <v>-0.57777777777777772</v>
      </c>
      <c r="K104" s="15"/>
      <c r="L104" s="15"/>
      <c r="M104" s="15"/>
      <c r="N104" s="15"/>
      <c r="O104" s="413">
        <f>SUM(O105:O107)</f>
        <v>380000</v>
      </c>
      <c r="P104" s="8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8.75" customHeight="1">
      <c r="A105" s="1082"/>
      <c r="B105" s="96"/>
      <c r="C105" s="4"/>
      <c r="D105" s="398"/>
      <c r="E105" s="196"/>
      <c r="F105" s="23"/>
      <c r="G105" s="266"/>
      <c r="H105" s="574"/>
      <c r="I105" s="574"/>
      <c r="J105" s="575"/>
      <c r="K105" s="306" t="s">
        <v>492</v>
      </c>
      <c r="L105" s="307"/>
      <c r="M105" s="307"/>
      <c r="N105" s="307"/>
      <c r="O105" s="311">
        <v>100000</v>
      </c>
      <c r="P105" s="8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8.75" customHeight="1">
      <c r="A106" s="1082"/>
      <c r="B106" s="4"/>
      <c r="C106" s="273"/>
      <c r="D106" s="4"/>
      <c r="E106" s="196"/>
      <c r="F106" s="69"/>
      <c r="G106" s="120"/>
      <c r="H106" s="586"/>
      <c r="I106" s="586"/>
      <c r="J106" s="110"/>
      <c r="K106" s="186" t="s">
        <v>493</v>
      </c>
      <c r="L106" s="200"/>
      <c r="M106" s="200"/>
      <c r="N106" s="200"/>
      <c r="O106" s="357">
        <v>150000</v>
      </c>
      <c r="P106" s="8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8.75" customHeight="1">
      <c r="A107" s="1082"/>
      <c r="B107" s="4"/>
      <c r="C107" s="273"/>
      <c r="D107" s="4"/>
      <c r="E107" s="196"/>
      <c r="F107" s="69"/>
      <c r="G107" s="516"/>
      <c r="H107" s="639"/>
      <c r="I107" s="639"/>
      <c r="J107" s="219"/>
      <c r="K107" s="186" t="s">
        <v>499</v>
      </c>
      <c r="L107" s="200"/>
      <c r="M107" s="200"/>
      <c r="N107" s="200"/>
      <c r="O107" s="357">
        <v>130000</v>
      </c>
      <c r="P107" s="8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8.75" customHeight="1">
      <c r="A108" s="1082"/>
      <c r="B108" s="4"/>
      <c r="C108" s="273"/>
      <c r="D108" s="4"/>
      <c r="E108" s="23">
        <v>813</v>
      </c>
      <c r="F108" s="23" t="s">
        <v>498</v>
      </c>
      <c r="G108" s="640">
        <v>6600000</v>
      </c>
      <c r="H108" s="586">
        <f>SUM(O108)</f>
        <v>7500000</v>
      </c>
      <c r="I108" s="639">
        <f>H108-G108</f>
        <v>900000</v>
      </c>
      <c r="J108" s="85">
        <f>I108/G108</f>
        <v>0.13636363636363635</v>
      </c>
      <c r="K108" s="524"/>
      <c r="L108" s="40"/>
      <c r="M108" s="40"/>
      <c r="N108" s="40"/>
      <c r="O108" s="413">
        <f>SUM(O109)</f>
        <v>7500000</v>
      </c>
      <c r="P108" s="8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8.75" customHeight="1">
      <c r="A109" s="1090"/>
      <c r="B109" s="359"/>
      <c r="C109" s="359"/>
      <c r="D109" s="644"/>
      <c r="E109" s="645"/>
      <c r="F109" s="645"/>
      <c r="G109" s="647"/>
      <c r="H109" s="647"/>
      <c r="I109" s="647"/>
      <c r="J109" s="648"/>
      <c r="K109" s="1137" t="s">
        <v>511</v>
      </c>
      <c r="L109" s="1138"/>
      <c r="M109" s="1138"/>
      <c r="N109" s="1138"/>
      <c r="O109" s="1140">
        <v>7500000</v>
      </c>
      <c r="P109" s="8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23.25" customHeight="1">
      <c r="A110" s="1141"/>
      <c r="B110" s="4"/>
      <c r="C110" s="4"/>
      <c r="D110" s="4"/>
      <c r="E110" s="652"/>
      <c r="F110" s="652"/>
      <c r="G110" s="7"/>
      <c r="H110" s="7"/>
      <c r="I110" s="7"/>
      <c r="J110" s="5"/>
      <c r="K110" s="1"/>
      <c r="L110" s="1"/>
      <c r="M110" s="1"/>
      <c r="N110" s="1"/>
      <c r="O110" s="7"/>
      <c r="P110" s="8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23.25" customHeight="1">
      <c r="A111" s="1141"/>
      <c r="B111" s="4"/>
      <c r="C111" s="4"/>
      <c r="D111" s="4"/>
      <c r="E111" s="293"/>
      <c r="F111" s="293"/>
      <c r="G111" s="7"/>
      <c r="H111" s="7"/>
      <c r="I111" s="7"/>
      <c r="J111" s="5"/>
      <c r="K111" s="1"/>
      <c r="L111" s="1"/>
      <c r="M111" s="1"/>
      <c r="N111" s="1"/>
      <c r="O111" s="7"/>
      <c r="P111" s="8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23.25" customHeight="1">
      <c r="A112" s="1141"/>
      <c r="B112" s="4"/>
      <c r="C112" s="4"/>
      <c r="D112" s="4"/>
      <c r="E112" s="293"/>
      <c r="F112" s="293"/>
      <c r="G112" s="7"/>
      <c r="H112" s="7"/>
      <c r="I112" s="7"/>
      <c r="J112" s="5"/>
      <c r="K112" s="1032"/>
      <c r="L112" s="1"/>
      <c r="M112" s="1"/>
      <c r="N112" s="1"/>
      <c r="O112" s="7"/>
      <c r="P112" s="8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6.5" customHeight="1">
      <c r="A113" s="1141"/>
      <c r="B113" s="4"/>
      <c r="C113" s="4"/>
      <c r="D113" s="4"/>
      <c r="E113" s="293"/>
      <c r="F113" s="293"/>
      <c r="G113" s="7"/>
      <c r="H113" s="7"/>
      <c r="I113" s="7"/>
      <c r="J113" s="5"/>
      <c r="K113" s="1"/>
      <c r="L113" s="1"/>
      <c r="M113" s="1"/>
      <c r="N113" s="1"/>
      <c r="O113" s="7"/>
      <c r="P113" s="8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6.5" customHeight="1">
      <c r="A114" s="1141"/>
      <c r="B114" s="293"/>
      <c r="C114" s="293"/>
      <c r="D114" s="293"/>
      <c r="E114" s="293"/>
      <c r="F114" s="293"/>
      <c r="G114" s="9"/>
      <c r="H114" s="9"/>
      <c r="I114" s="9"/>
      <c r="J114" s="480"/>
      <c r="K114" s="9"/>
      <c r="L114" s="9"/>
      <c r="M114" s="9"/>
      <c r="N114" s="9"/>
      <c r="O114" s="8"/>
      <c r="P114" s="8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6.5" customHeight="1">
      <c r="A115" s="1141"/>
      <c r="B115" s="293"/>
      <c r="C115" s="293"/>
      <c r="D115" s="293"/>
      <c r="E115" s="293"/>
      <c r="F115" s="293"/>
      <c r="G115" s="9"/>
      <c r="H115" s="9"/>
      <c r="I115" s="9"/>
      <c r="J115" s="480"/>
      <c r="K115" s="9"/>
      <c r="L115" s="9"/>
      <c r="M115" s="9"/>
      <c r="N115" s="9"/>
      <c r="O115" s="8"/>
      <c r="P115" s="8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6.5" customHeight="1">
      <c r="A116" s="1141"/>
      <c r="B116" s="293"/>
      <c r="C116" s="293"/>
      <c r="D116" s="293"/>
      <c r="E116" s="293"/>
      <c r="F116" s="293"/>
      <c r="G116" s="9"/>
      <c r="H116" s="9"/>
      <c r="I116" s="9"/>
      <c r="J116" s="480"/>
      <c r="K116" s="9"/>
      <c r="L116" s="9"/>
      <c r="M116" s="9"/>
      <c r="N116" s="9"/>
      <c r="O116" s="8"/>
      <c r="P116" s="8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3.5" customHeight="1">
      <c r="A117" s="1141"/>
      <c r="B117" s="293"/>
      <c r="C117" s="293"/>
      <c r="D117" s="293"/>
      <c r="E117" s="293"/>
      <c r="F117" s="293"/>
      <c r="G117" s="9"/>
      <c r="H117" s="9"/>
      <c r="I117" s="9"/>
      <c r="J117" s="480"/>
      <c r="K117" s="9"/>
      <c r="L117" s="9"/>
      <c r="M117" s="9"/>
      <c r="N117" s="9"/>
      <c r="O117" s="8"/>
      <c r="P117" s="8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3.5" customHeight="1">
      <c r="A118" s="1141"/>
      <c r="B118" s="293"/>
      <c r="C118" s="293"/>
      <c r="D118" s="293"/>
      <c r="E118" s="293"/>
      <c r="F118" s="293"/>
      <c r="G118" s="9"/>
      <c r="H118" s="9"/>
      <c r="I118" s="9"/>
      <c r="J118" s="480"/>
      <c r="K118" s="9"/>
      <c r="L118" s="9"/>
      <c r="M118" s="9"/>
      <c r="N118" s="9"/>
      <c r="O118" s="8"/>
      <c r="P118" s="8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3.5" customHeight="1">
      <c r="A119" s="1141"/>
      <c r="B119" s="293"/>
      <c r="C119" s="293"/>
      <c r="D119" s="293"/>
      <c r="E119" s="293"/>
      <c r="F119" s="293"/>
      <c r="G119" s="9"/>
      <c r="H119" s="9"/>
      <c r="I119" s="9"/>
      <c r="J119" s="480"/>
      <c r="K119" s="9"/>
      <c r="L119" s="9"/>
      <c r="M119" s="9"/>
      <c r="N119" s="9"/>
      <c r="O119" s="8"/>
      <c r="P119" s="8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3.5" customHeight="1">
      <c r="A120" s="1141"/>
      <c r="B120" s="293"/>
      <c r="C120" s="293"/>
      <c r="D120" s="293"/>
      <c r="E120" s="293"/>
      <c r="F120" s="293"/>
      <c r="G120" s="9"/>
      <c r="H120" s="9"/>
      <c r="I120" s="9"/>
      <c r="J120" s="480"/>
      <c r="K120" s="9"/>
      <c r="L120" s="9"/>
      <c r="M120" s="9"/>
      <c r="N120" s="9"/>
      <c r="O120" s="8"/>
      <c r="P120" s="8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3.5" customHeight="1">
      <c r="A121" s="1141"/>
      <c r="B121" s="293"/>
      <c r="C121" s="293"/>
      <c r="D121" s="293"/>
      <c r="E121" s="293"/>
      <c r="F121" s="293"/>
      <c r="G121" s="9"/>
      <c r="H121" s="9"/>
      <c r="I121" s="9"/>
      <c r="J121" s="480"/>
      <c r="K121" s="9"/>
      <c r="L121" s="9"/>
      <c r="M121" s="9"/>
      <c r="N121" s="9"/>
      <c r="O121" s="8"/>
      <c r="P121" s="8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3.5" customHeight="1">
      <c r="A122" s="1141"/>
      <c r="B122" s="293"/>
      <c r="C122" s="293"/>
      <c r="D122" s="293"/>
      <c r="E122" s="293"/>
      <c r="F122" s="293"/>
      <c r="G122" s="9"/>
      <c r="H122" s="9"/>
      <c r="I122" s="9"/>
      <c r="J122" s="480"/>
      <c r="K122" s="9"/>
      <c r="L122" s="9"/>
      <c r="M122" s="9"/>
      <c r="N122" s="9"/>
      <c r="O122" s="8"/>
      <c r="P122" s="8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3.5" customHeight="1">
      <c r="A123" s="1141"/>
      <c r="B123" s="293"/>
      <c r="C123" s="293"/>
      <c r="D123" s="293"/>
      <c r="E123" s="293"/>
      <c r="F123" s="293"/>
      <c r="G123" s="9"/>
      <c r="H123" s="9"/>
      <c r="I123" s="9"/>
      <c r="J123" s="480"/>
      <c r="K123" s="9"/>
      <c r="L123" s="9"/>
      <c r="M123" s="9"/>
      <c r="N123" s="9"/>
      <c r="O123" s="8"/>
      <c r="P123" s="8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3.5" customHeight="1">
      <c r="A124" s="1141"/>
      <c r="B124" s="293"/>
      <c r="C124" s="293"/>
      <c r="D124" s="293"/>
      <c r="E124" s="293"/>
      <c r="F124" s="293"/>
      <c r="G124" s="9"/>
      <c r="H124" s="9"/>
      <c r="I124" s="9"/>
      <c r="J124" s="480"/>
      <c r="K124" s="9"/>
      <c r="L124" s="9"/>
      <c r="M124" s="9"/>
      <c r="N124" s="9"/>
      <c r="O124" s="8"/>
      <c r="P124" s="8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3.5" customHeight="1">
      <c r="A125" s="1141"/>
      <c r="B125" s="293"/>
      <c r="C125" s="293"/>
      <c r="D125" s="293"/>
      <c r="E125" s="293"/>
      <c r="F125" s="293"/>
      <c r="G125" s="9"/>
      <c r="H125" s="9"/>
      <c r="I125" s="9"/>
      <c r="J125" s="480"/>
      <c r="K125" s="9"/>
      <c r="L125" s="9"/>
      <c r="M125" s="9"/>
      <c r="N125" s="9"/>
      <c r="O125" s="8"/>
      <c r="P125" s="8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3.5" customHeight="1">
      <c r="A126" s="1141"/>
      <c r="B126" s="293"/>
      <c r="C126" s="293"/>
      <c r="D126" s="293"/>
      <c r="E126" s="293"/>
      <c r="F126" s="293"/>
      <c r="G126" s="9"/>
      <c r="H126" s="9"/>
      <c r="I126" s="9"/>
      <c r="J126" s="480"/>
      <c r="K126" s="9"/>
      <c r="L126" s="9"/>
      <c r="M126" s="9"/>
      <c r="N126" s="9"/>
      <c r="O126" s="8"/>
      <c r="P126" s="8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3.5" customHeight="1">
      <c r="A127" s="1141"/>
      <c r="B127" s="293"/>
      <c r="C127" s="293"/>
      <c r="D127" s="293"/>
      <c r="E127" s="293"/>
      <c r="F127" s="293"/>
      <c r="G127" s="9"/>
      <c r="H127" s="9"/>
      <c r="I127" s="9"/>
      <c r="J127" s="480"/>
      <c r="K127" s="9"/>
      <c r="L127" s="9"/>
      <c r="M127" s="9"/>
      <c r="N127" s="9"/>
      <c r="O127" s="8"/>
      <c r="P127" s="8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3.5" customHeight="1">
      <c r="A128" s="1141"/>
      <c r="B128" s="293"/>
      <c r="C128" s="293"/>
      <c r="D128" s="293"/>
      <c r="E128" s="293"/>
      <c r="F128" s="293"/>
      <c r="G128" s="9"/>
      <c r="H128" s="9"/>
      <c r="I128" s="9"/>
      <c r="J128" s="480"/>
      <c r="K128" s="9"/>
      <c r="L128" s="9"/>
      <c r="M128" s="9"/>
      <c r="N128" s="9"/>
      <c r="O128" s="8"/>
      <c r="P128" s="8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3.5" customHeight="1">
      <c r="A129" s="1141"/>
      <c r="B129" s="293"/>
      <c r="C129" s="293"/>
      <c r="D129" s="293"/>
      <c r="E129" s="293"/>
      <c r="F129" s="293"/>
      <c r="G129" s="9"/>
      <c r="H129" s="9"/>
      <c r="I129" s="9"/>
      <c r="J129" s="480"/>
      <c r="K129" s="9"/>
      <c r="L129" s="9"/>
      <c r="M129" s="9"/>
      <c r="N129" s="9"/>
      <c r="O129" s="8"/>
      <c r="P129" s="8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3.5" customHeight="1">
      <c r="A130" s="1141"/>
      <c r="B130" s="293"/>
      <c r="C130" s="293"/>
      <c r="D130" s="293"/>
      <c r="E130" s="293"/>
      <c r="F130" s="293"/>
      <c r="G130" s="9"/>
      <c r="H130" s="9"/>
      <c r="I130" s="9"/>
      <c r="J130" s="480"/>
      <c r="K130" s="9"/>
      <c r="L130" s="9"/>
      <c r="M130" s="9"/>
      <c r="N130" s="9"/>
      <c r="O130" s="8"/>
      <c r="P130" s="8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3.5" customHeight="1">
      <c r="A131" s="1141"/>
      <c r="B131" s="293"/>
      <c r="C131" s="293"/>
      <c r="D131" s="293"/>
      <c r="E131" s="293"/>
      <c r="F131" s="293"/>
      <c r="G131" s="9"/>
      <c r="H131" s="9"/>
      <c r="I131" s="9"/>
      <c r="J131" s="480"/>
      <c r="K131" s="9"/>
      <c r="L131" s="9"/>
      <c r="M131" s="9"/>
      <c r="N131" s="9"/>
      <c r="O131" s="8"/>
      <c r="P131" s="8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3.5" customHeight="1">
      <c r="A132" s="1141"/>
      <c r="B132" s="293"/>
      <c r="C132" s="293"/>
      <c r="D132" s="293"/>
      <c r="E132" s="293"/>
      <c r="F132" s="293"/>
      <c r="G132" s="9"/>
      <c r="H132" s="9"/>
      <c r="I132" s="9"/>
      <c r="J132" s="480"/>
      <c r="K132" s="9"/>
      <c r="L132" s="9"/>
      <c r="M132" s="9"/>
      <c r="N132" s="9"/>
      <c r="O132" s="8"/>
      <c r="P132" s="8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3.5" customHeight="1">
      <c r="A133" s="1141"/>
      <c r="B133" s="293"/>
      <c r="C133" s="293"/>
      <c r="D133" s="293"/>
      <c r="E133" s="293"/>
      <c r="F133" s="293"/>
      <c r="G133" s="9"/>
      <c r="H133" s="9"/>
      <c r="I133" s="9"/>
      <c r="J133" s="480"/>
      <c r="K133" s="9"/>
      <c r="L133" s="9"/>
      <c r="M133" s="9"/>
      <c r="N133" s="9"/>
      <c r="O133" s="8"/>
      <c r="P133" s="8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3.5" customHeight="1">
      <c r="A134" s="1141"/>
      <c r="B134" s="293"/>
      <c r="C134" s="293"/>
      <c r="D134" s="293"/>
      <c r="E134" s="293"/>
      <c r="F134" s="293"/>
      <c r="G134" s="9"/>
      <c r="H134" s="9"/>
      <c r="I134" s="9"/>
      <c r="J134" s="480"/>
      <c r="K134" s="9"/>
      <c r="L134" s="9"/>
      <c r="M134" s="9"/>
      <c r="N134" s="9"/>
      <c r="O134" s="8"/>
      <c r="P134" s="8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3.5" customHeight="1">
      <c r="A135" s="1141"/>
      <c r="B135" s="293"/>
      <c r="C135" s="293"/>
      <c r="D135" s="293"/>
      <c r="E135" s="293"/>
      <c r="F135" s="293"/>
      <c r="G135" s="9"/>
      <c r="H135" s="9"/>
      <c r="I135" s="9"/>
      <c r="J135" s="480"/>
      <c r="K135" s="9"/>
      <c r="L135" s="9"/>
      <c r="M135" s="9"/>
      <c r="N135" s="9"/>
      <c r="O135" s="8"/>
      <c r="P135" s="8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3.5" customHeight="1">
      <c r="A136" s="1141"/>
      <c r="B136" s="293"/>
      <c r="C136" s="293"/>
      <c r="D136" s="293"/>
      <c r="E136" s="293"/>
      <c r="F136" s="293"/>
      <c r="G136" s="9"/>
      <c r="H136" s="9"/>
      <c r="I136" s="9"/>
      <c r="J136" s="480"/>
      <c r="K136" s="9"/>
      <c r="L136" s="9"/>
      <c r="M136" s="9"/>
      <c r="N136" s="9"/>
      <c r="O136" s="8"/>
      <c r="P136" s="8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3.5" customHeight="1">
      <c r="A137" s="1141"/>
      <c r="B137" s="293"/>
      <c r="C137" s="293"/>
      <c r="D137" s="293"/>
      <c r="E137" s="293"/>
      <c r="F137" s="293"/>
      <c r="G137" s="9"/>
      <c r="H137" s="9"/>
      <c r="I137" s="9"/>
      <c r="J137" s="480"/>
      <c r="K137" s="9"/>
      <c r="L137" s="9"/>
      <c r="M137" s="9"/>
      <c r="N137" s="9"/>
      <c r="O137" s="8"/>
      <c r="P137" s="8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3.5" customHeight="1">
      <c r="A138" s="1141"/>
      <c r="B138" s="293"/>
      <c r="C138" s="293"/>
      <c r="D138" s="293"/>
      <c r="E138" s="293"/>
      <c r="F138" s="293"/>
      <c r="G138" s="9"/>
      <c r="H138" s="9"/>
      <c r="I138" s="9"/>
      <c r="J138" s="480"/>
      <c r="K138" s="9"/>
      <c r="L138" s="9"/>
      <c r="M138" s="9"/>
      <c r="N138" s="9"/>
      <c r="O138" s="8"/>
      <c r="P138" s="8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3.5" customHeight="1">
      <c r="A139" s="1141"/>
      <c r="B139" s="293"/>
      <c r="C139" s="293"/>
      <c r="D139" s="293"/>
      <c r="E139" s="293"/>
      <c r="F139" s="293"/>
      <c r="G139" s="9"/>
      <c r="H139" s="9"/>
      <c r="I139" s="9"/>
      <c r="J139" s="480"/>
      <c r="K139" s="9"/>
      <c r="L139" s="9"/>
      <c r="M139" s="9"/>
      <c r="N139" s="9"/>
      <c r="O139" s="8"/>
      <c r="P139" s="8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3.5" customHeight="1">
      <c r="A140" s="1141"/>
      <c r="B140" s="293"/>
      <c r="C140" s="293"/>
      <c r="D140" s="293"/>
      <c r="E140" s="293"/>
      <c r="F140" s="293"/>
      <c r="G140" s="9"/>
      <c r="H140" s="9"/>
      <c r="I140" s="9"/>
      <c r="J140" s="480"/>
      <c r="K140" s="9"/>
      <c r="L140" s="9"/>
      <c r="M140" s="9"/>
      <c r="N140" s="9"/>
      <c r="O140" s="8"/>
      <c r="P140" s="8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3.5" customHeight="1">
      <c r="A141" s="1141"/>
      <c r="B141" s="293"/>
      <c r="C141" s="293"/>
      <c r="D141" s="293"/>
      <c r="E141" s="293"/>
      <c r="F141" s="293"/>
      <c r="G141" s="9"/>
      <c r="H141" s="9"/>
      <c r="I141" s="9"/>
      <c r="J141" s="480"/>
      <c r="K141" s="9"/>
      <c r="L141" s="9"/>
      <c r="M141" s="9"/>
      <c r="N141" s="9"/>
      <c r="O141" s="8"/>
      <c r="P141" s="8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3.5" customHeight="1">
      <c r="A142" s="1141"/>
      <c r="B142" s="293"/>
      <c r="C142" s="293"/>
      <c r="D142" s="293"/>
      <c r="E142" s="293"/>
      <c r="F142" s="293"/>
      <c r="G142" s="9"/>
      <c r="H142" s="9"/>
      <c r="I142" s="9"/>
      <c r="J142" s="480"/>
      <c r="K142" s="9"/>
      <c r="L142" s="9"/>
      <c r="M142" s="9"/>
      <c r="N142" s="9"/>
      <c r="O142" s="8"/>
      <c r="P142" s="8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3.5" customHeight="1">
      <c r="A143" s="1141"/>
      <c r="B143" s="293"/>
      <c r="C143" s="293"/>
      <c r="D143" s="293"/>
      <c r="E143" s="293"/>
      <c r="F143" s="293"/>
      <c r="G143" s="9"/>
      <c r="H143" s="9"/>
      <c r="I143" s="9"/>
      <c r="J143" s="480"/>
      <c r="K143" s="9"/>
      <c r="L143" s="9"/>
      <c r="M143" s="9"/>
      <c r="N143" s="9"/>
      <c r="O143" s="8"/>
      <c r="P143" s="8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3.5" customHeight="1">
      <c r="A144" s="1141"/>
      <c r="B144" s="293"/>
      <c r="C144" s="293"/>
      <c r="D144" s="293"/>
      <c r="E144" s="293"/>
      <c r="F144" s="293"/>
      <c r="G144" s="9"/>
      <c r="H144" s="9"/>
      <c r="I144" s="9"/>
      <c r="J144" s="480"/>
      <c r="K144" s="9"/>
      <c r="L144" s="9"/>
      <c r="M144" s="9"/>
      <c r="N144" s="9"/>
      <c r="O144" s="8"/>
      <c r="P144" s="8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3.5" customHeight="1">
      <c r="A145" s="1141"/>
      <c r="B145" s="293"/>
      <c r="C145" s="293"/>
      <c r="D145" s="293"/>
      <c r="E145" s="293"/>
      <c r="F145" s="293"/>
      <c r="G145" s="9"/>
      <c r="H145" s="9"/>
      <c r="I145" s="9"/>
      <c r="J145" s="480"/>
      <c r="K145" s="9"/>
      <c r="L145" s="9"/>
      <c r="M145" s="9"/>
      <c r="N145" s="9"/>
      <c r="O145" s="8"/>
      <c r="P145" s="8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3.5" customHeight="1">
      <c r="A146" s="1141"/>
      <c r="B146" s="293"/>
      <c r="C146" s="293"/>
      <c r="D146" s="293"/>
      <c r="E146" s="293"/>
      <c r="F146" s="293"/>
      <c r="G146" s="9"/>
      <c r="H146" s="9"/>
      <c r="I146" s="9"/>
      <c r="J146" s="480"/>
      <c r="K146" s="9"/>
      <c r="L146" s="9"/>
      <c r="M146" s="9"/>
      <c r="N146" s="9"/>
      <c r="O146" s="8"/>
      <c r="P146" s="8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3.5" customHeight="1">
      <c r="A147" s="1141"/>
      <c r="B147" s="293"/>
      <c r="C147" s="293"/>
      <c r="D147" s="293"/>
      <c r="E147" s="293"/>
      <c r="F147" s="293"/>
      <c r="G147" s="9"/>
      <c r="H147" s="9"/>
      <c r="I147" s="9"/>
      <c r="J147" s="480"/>
      <c r="K147" s="9"/>
      <c r="L147" s="9"/>
      <c r="M147" s="9"/>
      <c r="N147" s="9"/>
      <c r="O147" s="8"/>
      <c r="P147" s="8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3.5" customHeight="1">
      <c r="A148" s="1141"/>
      <c r="B148" s="293"/>
      <c r="C148" s="293"/>
      <c r="D148" s="293"/>
      <c r="E148" s="293"/>
      <c r="F148" s="293"/>
      <c r="G148" s="9"/>
      <c r="H148" s="9"/>
      <c r="I148" s="9"/>
      <c r="J148" s="480"/>
      <c r="K148" s="9"/>
      <c r="L148" s="9"/>
      <c r="M148" s="9"/>
      <c r="N148" s="9"/>
      <c r="O148" s="8"/>
      <c r="P148" s="8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3.5" customHeight="1">
      <c r="A149" s="1141"/>
      <c r="B149" s="293"/>
      <c r="C149" s="293"/>
      <c r="D149" s="293"/>
      <c r="E149" s="293"/>
      <c r="F149" s="293"/>
      <c r="G149" s="9"/>
      <c r="H149" s="9"/>
      <c r="I149" s="9"/>
      <c r="J149" s="480"/>
      <c r="K149" s="9"/>
      <c r="L149" s="9"/>
      <c r="M149" s="9"/>
      <c r="N149" s="9"/>
      <c r="O149" s="8"/>
      <c r="P149" s="8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3.5" customHeight="1">
      <c r="A150" s="1141"/>
      <c r="B150" s="293"/>
      <c r="C150" s="293"/>
      <c r="D150" s="293"/>
      <c r="E150" s="293"/>
      <c r="F150" s="293"/>
      <c r="G150" s="9"/>
      <c r="H150" s="9"/>
      <c r="I150" s="9"/>
      <c r="J150" s="480"/>
      <c r="K150" s="9"/>
      <c r="L150" s="9"/>
      <c r="M150" s="9"/>
      <c r="N150" s="9"/>
      <c r="O150" s="8"/>
      <c r="P150" s="8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3.5" customHeight="1">
      <c r="A151" s="1141"/>
      <c r="B151" s="293"/>
      <c r="C151" s="293"/>
      <c r="D151" s="293"/>
      <c r="E151" s="293"/>
      <c r="F151" s="293"/>
      <c r="G151" s="9"/>
      <c r="H151" s="9"/>
      <c r="I151" s="9"/>
      <c r="J151" s="480"/>
      <c r="K151" s="9"/>
      <c r="L151" s="9"/>
      <c r="M151" s="9"/>
      <c r="N151" s="9"/>
      <c r="O151" s="8"/>
      <c r="P151" s="8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3.5" customHeight="1">
      <c r="A152" s="1141"/>
      <c r="B152" s="293"/>
      <c r="C152" s="293"/>
      <c r="D152" s="293"/>
      <c r="E152" s="293"/>
      <c r="F152" s="293"/>
      <c r="G152" s="9"/>
      <c r="H152" s="9"/>
      <c r="I152" s="9"/>
      <c r="J152" s="480"/>
      <c r="K152" s="9"/>
      <c r="L152" s="9"/>
      <c r="M152" s="9"/>
      <c r="N152" s="9"/>
      <c r="O152" s="8"/>
      <c r="P152" s="8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3.5" customHeight="1">
      <c r="A153" s="1141"/>
      <c r="B153" s="293"/>
      <c r="C153" s="293"/>
      <c r="D153" s="293"/>
      <c r="E153" s="293"/>
      <c r="F153" s="293"/>
      <c r="G153" s="9"/>
      <c r="H153" s="9"/>
      <c r="I153" s="9"/>
      <c r="J153" s="480"/>
      <c r="K153" s="9"/>
      <c r="L153" s="9"/>
      <c r="M153" s="9"/>
      <c r="N153" s="9"/>
      <c r="O153" s="8"/>
      <c r="P153" s="8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3.5" customHeight="1">
      <c r="A154" s="1141"/>
      <c r="B154" s="293"/>
      <c r="C154" s="293"/>
      <c r="D154" s="293"/>
      <c r="E154" s="293"/>
      <c r="F154" s="293"/>
      <c r="G154" s="9"/>
      <c r="H154" s="9"/>
      <c r="I154" s="9"/>
      <c r="J154" s="480"/>
      <c r="K154" s="9"/>
      <c r="L154" s="9"/>
      <c r="M154" s="9"/>
      <c r="N154" s="9"/>
      <c r="O154" s="8"/>
      <c r="P154" s="8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3.5" customHeight="1">
      <c r="A155" s="1141"/>
      <c r="B155" s="293"/>
      <c r="C155" s="293"/>
      <c r="D155" s="293"/>
      <c r="E155" s="293"/>
      <c r="F155" s="293"/>
      <c r="G155" s="9"/>
      <c r="H155" s="9"/>
      <c r="I155" s="9"/>
      <c r="J155" s="480"/>
      <c r="K155" s="9"/>
      <c r="L155" s="9"/>
      <c r="M155" s="9"/>
      <c r="N155" s="9"/>
      <c r="O155" s="8"/>
      <c r="P155" s="8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3.5" customHeight="1">
      <c r="A156" s="1141"/>
      <c r="B156" s="293"/>
      <c r="C156" s="293"/>
      <c r="D156" s="293"/>
      <c r="E156" s="293"/>
      <c r="F156" s="293"/>
      <c r="G156" s="9"/>
      <c r="H156" s="9"/>
      <c r="I156" s="9"/>
      <c r="J156" s="480"/>
      <c r="K156" s="9"/>
      <c r="L156" s="9"/>
      <c r="M156" s="9"/>
      <c r="N156" s="9"/>
      <c r="O156" s="8"/>
      <c r="P156" s="8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3.5" customHeight="1">
      <c r="A157" s="1141"/>
      <c r="B157" s="293"/>
      <c r="C157" s="293"/>
      <c r="D157" s="293"/>
      <c r="E157" s="293"/>
      <c r="F157" s="293"/>
      <c r="G157" s="9"/>
      <c r="H157" s="9"/>
      <c r="I157" s="9"/>
      <c r="J157" s="480"/>
      <c r="K157" s="9"/>
      <c r="L157" s="9"/>
      <c r="M157" s="9"/>
      <c r="N157" s="9"/>
      <c r="O157" s="8"/>
      <c r="P157" s="8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3.5" customHeight="1">
      <c r="A158" s="1141"/>
      <c r="B158" s="293"/>
      <c r="C158" s="293"/>
      <c r="D158" s="293"/>
      <c r="E158" s="293"/>
      <c r="F158" s="293"/>
      <c r="G158" s="9"/>
      <c r="H158" s="9"/>
      <c r="I158" s="9"/>
      <c r="J158" s="480"/>
      <c r="K158" s="9"/>
      <c r="L158" s="9"/>
      <c r="M158" s="9"/>
      <c r="N158" s="9"/>
      <c r="O158" s="8"/>
      <c r="P158" s="8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3.5" customHeight="1">
      <c r="A159" s="1141"/>
      <c r="B159" s="293"/>
      <c r="C159" s="293"/>
      <c r="D159" s="293"/>
      <c r="E159" s="293"/>
      <c r="F159" s="293"/>
      <c r="G159" s="9"/>
      <c r="H159" s="9"/>
      <c r="I159" s="9"/>
      <c r="J159" s="480"/>
      <c r="K159" s="9"/>
      <c r="L159" s="9"/>
      <c r="M159" s="9"/>
      <c r="N159" s="9"/>
      <c r="O159" s="8"/>
      <c r="P159" s="8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3.5" customHeight="1">
      <c r="A160" s="1141"/>
      <c r="B160" s="293"/>
      <c r="C160" s="293"/>
      <c r="D160" s="293"/>
      <c r="E160" s="293"/>
      <c r="F160" s="293"/>
      <c r="G160" s="9"/>
      <c r="H160" s="9"/>
      <c r="I160" s="9"/>
      <c r="J160" s="480"/>
      <c r="K160" s="9"/>
      <c r="L160" s="9"/>
      <c r="M160" s="9"/>
      <c r="N160" s="9"/>
      <c r="O160" s="8"/>
      <c r="P160" s="8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3.5" customHeight="1">
      <c r="A161" s="1141"/>
      <c r="B161" s="293"/>
      <c r="C161" s="293"/>
      <c r="D161" s="293"/>
      <c r="E161" s="293"/>
      <c r="F161" s="293"/>
      <c r="G161" s="9"/>
      <c r="H161" s="9"/>
      <c r="I161" s="9"/>
      <c r="J161" s="480"/>
      <c r="K161" s="9"/>
      <c r="L161" s="9"/>
      <c r="M161" s="9"/>
      <c r="N161" s="9"/>
      <c r="O161" s="8"/>
      <c r="P161" s="8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3.5" customHeight="1">
      <c r="A162" s="1141"/>
      <c r="B162" s="293"/>
      <c r="C162" s="293"/>
      <c r="D162" s="293"/>
      <c r="E162" s="293"/>
      <c r="F162" s="293"/>
      <c r="G162" s="9"/>
      <c r="H162" s="9"/>
      <c r="I162" s="9"/>
      <c r="J162" s="480"/>
      <c r="K162" s="9"/>
      <c r="L162" s="9"/>
      <c r="M162" s="9"/>
      <c r="N162" s="9"/>
      <c r="O162" s="8"/>
      <c r="P162" s="8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3.5" customHeight="1">
      <c r="A163" s="1141"/>
      <c r="B163" s="293"/>
      <c r="C163" s="293"/>
      <c r="D163" s="293"/>
      <c r="E163" s="293"/>
      <c r="F163" s="293"/>
      <c r="G163" s="9"/>
      <c r="H163" s="9"/>
      <c r="I163" s="9"/>
      <c r="J163" s="480"/>
      <c r="K163" s="9"/>
      <c r="L163" s="9"/>
      <c r="M163" s="9"/>
      <c r="N163" s="9"/>
      <c r="O163" s="8"/>
      <c r="P163" s="8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3.5" customHeight="1">
      <c r="A164" s="1141"/>
      <c r="B164" s="293"/>
      <c r="C164" s="293"/>
      <c r="D164" s="293"/>
      <c r="E164" s="293"/>
      <c r="F164" s="293"/>
      <c r="G164" s="9"/>
      <c r="H164" s="9"/>
      <c r="I164" s="9"/>
      <c r="J164" s="480"/>
      <c r="K164" s="9"/>
      <c r="L164" s="9"/>
      <c r="M164" s="9"/>
      <c r="N164" s="9"/>
      <c r="O164" s="8"/>
      <c r="P164" s="8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3.5" customHeight="1">
      <c r="A165" s="1141"/>
      <c r="B165" s="293"/>
      <c r="C165" s="293"/>
      <c r="D165" s="293"/>
      <c r="E165" s="293"/>
      <c r="F165" s="293"/>
      <c r="G165" s="9"/>
      <c r="H165" s="9"/>
      <c r="I165" s="9"/>
      <c r="J165" s="480"/>
      <c r="K165" s="9"/>
      <c r="L165" s="9"/>
      <c r="M165" s="9"/>
      <c r="N165" s="9"/>
      <c r="O165" s="8"/>
      <c r="P165" s="8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3.5" customHeight="1">
      <c r="A166" s="1141"/>
      <c r="B166" s="293"/>
      <c r="C166" s="293"/>
      <c r="D166" s="293"/>
      <c r="E166" s="293"/>
      <c r="F166" s="293"/>
      <c r="G166" s="9"/>
      <c r="H166" s="9"/>
      <c r="I166" s="9"/>
      <c r="J166" s="480"/>
      <c r="K166" s="9"/>
      <c r="L166" s="9"/>
      <c r="M166" s="9"/>
      <c r="N166" s="9"/>
      <c r="O166" s="8"/>
      <c r="P166" s="8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3.5" customHeight="1">
      <c r="A167" s="1141"/>
      <c r="B167" s="293"/>
      <c r="C167" s="293"/>
      <c r="D167" s="293"/>
      <c r="E167" s="293"/>
      <c r="F167" s="293"/>
      <c r="G167" s="9"/>
      <c r="H167" s="9"/>
      <c r="I167" s="9"/>
      <c r="J167" s="480"/>
      <c r="K167" s="9"/>
      <c r="L167" s="9"/>
      <c r="M167" s="9"/>
      <c r="N167" s="9"/>
      <c r="O167" s="8"/>
      <c r="P167" s="8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3.5" customHeight="1">
      <c r="A168" s="1141"/>
      <c r="B168" s="293"/>
      <c r="C168" s="293"/>
      <c r="D168" s="293"/>
      <c r="E168" s="293"/>
      <c r="F168" s="293"/>
      <c r="G168" s="9"/>
      <c r="H168" s="9"/>
      <c r="I168" s="9"/>
      <c r="J168" s="480"/>
      <c r="K168" s="9"/>
      <c r="L168" s="9"/>
      <c r="M168" s="9"/>
      <c r="N168" s="9"/>
      <c r="O168" s="8"/>
      <c r="P168" s="8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3.5" customHeight="1">
      <c r="A169" s="1141"/>
      <c r="B169" s="293"/>
      <c r="C169" s="293"/>
      <c r="D169" s="293"/>
      <c r="E169" s="293"/>
      <c r="F169" s="293"/>
      <c r="G169" s="9"/>
      <c r="H169" s="9"/>
      <c r="I169" s="9"/>
      <c r="J169" s="480"/>
      <c r="K169" s="9"/>
      <c r="L169" s="9"/>
      <c r="M169" s="9"/>
      <c r="N169" s="9"/>
      <c r="O169" s="8"/>
      <c r="P169" s="8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3.5" customHeight="1">
      <c r="A170" s="1141"/>
      <c r="B170" s="293"/>
      <c r="C170" s="293"/>
      <c r="D170" s="293"/>
      <c r="E170" s="293"/>
      <c r="F170" s="293"/>
      <c r="G170" s="9"/>
      <c r="H170" s="9"/>
      <c r="I170" s="9"/>
      <c r="J170" s="480"/>
      <c r="K170" s="9"/>
      <c r="L170" s="9"/>
      <c r="M170" s="9"/>
      <c r="N170" s="9"/>
      <c r="O170" s="8"/>
      <c r="P170" s="8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3.5" customHeight="1">
      <c r="A171" s="1141"/>
      <c r="B171" s="293"/>
      <c r="C171" s="293"/>
      <c r="D171" s="293"/>
      <c r="E171" s="293"/>
      <c r="F171" s="293"/>
      <c r="G171" s="9"/>
      <c r="H171" s="9"/>
      <c r="I171" s="9"/>
      <c r="J171" s="480"/>
      <c r="K171" s="9"/>
      <c r="L171" s="9"/>
      <c r="M171" s="9"/>
      <c r="N171" s="9"/>
      <c r="O171" s="8"/>
      <c r="P171" s="8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3.5" customHeight="1">
      <c r="A172" s="1141"/>
      <c r="B172" s="293"/>
      <c r="C172" s="293"/>
      <c r="D172" s="293"/>
      <c r="E172" s="293"/>
      <c r="F172" s="293"/>
      <c r="G172" s="9"/>
      <c r="H172" s="9"/>
      <c r="I172" s="9"/>
      <c r="J172" s="480"/>
      <c r="K172" s="9"/>
      <c r="L172" s="9"/>
      <c r="M172" s="9"/>
      <c r="N172" s="9"/>
      <c r="O172" s="8"/>
      <c r="P172" s="8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3.5" customHeight="1">
      <c r="A173" s="1141"/>
      <c r="B173" s="293"/>
      <c r="C173" s="293"/>
      <c r="D173" s="293"/>
      <c r="E173" s="293"/>
      <c r="F173" s="293"/>
      <c r="G173" s="9"/>
      <c r="H173" s="9"/>
      <c r="I173" s="9"/>
      <c r="J173" s="480"/>
      <c r="K173" s="9"/>
      <c r="L173" s="9"/>
      <c r="M173" s="9"/>
      <c r="N173" s="9"/>
      <c r="O173" s="8"/>
      <c r="P173" s="8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3.5" customHeight="1">
      <c r="A174" s="1141"/>
      <c r="B174" s="293"/>
      <c r="C174" s="293"/>
      <c r="D174" s="293"/>
      <c r="E174" s="293"/>
      <c r="F174" s="293"/>
      <c r="G174" s="9"/>
      <c r="H174" s="9"/>
      <c r="I174" s="9"/>
      <c r="J174" s="480"/>
      <c r="K174" s="9"/>
      <c r="L174" s="9"/>
      <c r="M174" s="9"/>
      <c r="N174" s="9"/>
      <c r="O174" s="8"/>
      <c r="P174" s="8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3.5" customHeight="1">
      <c r="A175" s="1141"/>
      <c r="B175" s="293"/>
      <c r="C175" s="293"/>
      <c r="D175" s="293"/>
      <c r="E175" s="293"/>
      <c r="F175" s="293"/>
      <c r="G175" s="9"/>
      <c r="H175" s="9"/>
      <c r="I175" s="9"/>
      <c r="J175" s="480"/>
      <c r="K175" s="9"/>
      <c r="L175" s="9"/>
      <c r="M175" s="9"/>
      <c r="N175" s="9"/>
      <c r="O175" s="8"/>
      <c r="P175" s="8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3.5" customHeight="1">
      <c r="A176" s="1141"/>
      <c r="B176" s="293"/>
      <c r="C176" s="293"/>
      <c r="D176" s="293"/>
      <c r="E176" s="293"/>
      <c r="F176" s="293"/>
      <c r="G176" s="9"/>
      <c r="H176" s="9"/>
      <c r="I176" s="9"/>
      <c r="J176" s="480"/>
      <c r="K176" s="9"/>
      <c r="L176" s="9"/>
      <c r="M176" s="9"/>
      <c r="N176" s="9"/>
      <c r="O176" s="8"/>
      <c r="P176" s="8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3.5" customHeight="1">
      <c r="A177" s="1141"/>
      <c r="B177" s="293"/>
      <c r="C177" s="293"/>
      <c r="D177" s="293"/>
      <c r="E177" s="293"/>
      <c r="F177" s="293"/>
      <c r="G177" s="9"/>
      <c r="H177" s="9"/>
      <c r="I177" s="9"/>
      <c r="J177" s="480"/>
      <c r="K177" s="9"/>
      <c r="L177" s="9"/>
      <c r="M177" s="9"/>
      <c r="N177" s="9"/>
      <c r="O177" s="8"/>
      <c r="P177" s="8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3.5" customHeight="1">
      <c r="A178" s="1141"/>
      <c r="B178" s="293"/>
      <c r="C178" s="293"/>
      <c r="D178" s="293"/>
      <c r="E178" s="293"/>
      <c r="F178" s="293"/>
      <c r="G178" s="9"/>
      <c r="H178" s="9"/>
      <c r="I178" s="9"/>
      <c r="J178" s="480"/>
      <c r="K178" s="9"/>
      <c r="L178" s="9"/>
      <c r="M178" s="9"/>
      <c r="N178" s="9"/>
      <c r="O178" s="8"/>
      <c r="P178" s="8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3.5" customHeight="1">
      <c r="A179" s="1141"/>
      <c r="B179" s="293"/>
      <c r="C179" s="293"/>
      <c r="D179" s="293"/>
      <c r="E179" s="293"/>
      <c r="F179" s="293"/>
      <c r="G179" s="9"/>
      <c r="H179" s="9"/>
      <c r="I179" s="9"/>
      <c r="J179" s="480"/>
      <c r="K179" s="9"/>
      <c r="L179" s="9"/>
      <c r="M179" s="9"/>
      <c r="N179" s="9"/>
      <c r="O179" s="8"/>
      <c r="P179" s="8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3.5" customHeight="1">
      <c r="A180" s="1141"/>
      <c r="B180" s="293"/>
      <c r="C180" s="293"/>
      <c r="D180" s="293"/>
      <c r="E180" s="293"/>
      <c r="F180" s="293"/>
      <c r="G180" s="9"/>
      <c r="H180" s="9"/>
      <c r="I180" s="9"/>
      <c r="J180" s="480"/>
      <c r="K180" s="9"/>
      <c r="L180" s="9"/>
      <c r="M180" s="9"/>
      <c r="N180" s="9"/>
      <c r="O180" s="8"/>
      <c r="P180" s="8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3.5" customHeight="1">
      <c r="A181" s="1141"/>
      <c r="B181" s="293"/>
      <c r="C181" s="293"/>
      <c r="D181" s="293"/>
      <c r="E181" s="293"/>
      <c r="F181" s="293"/>
      <c r="G181" s="9"/>
      <c r="H181" s="9"/>
      <c r="I181" s="9"/>
      <c r="J181" s="480"/>
      <c r="K181" s="9"/>
      <c r="L181" s="9"/>
      <c r="M181" s="9"/>
      <c r="N181" s="9"/>
      <c r="O181" s="8"/>
      <c r="P181" s="8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3.5" customHeight="1">
      <c r="A182" s="1141"/>
      <c r="B182" s="293"/>
      <c r="C182" s="293"/>
      <c r="D182" s="293"/>
      <c r="E182" s="293"/>
      <c r="F182" s="293"/>
      <c r="G182" s="9"/>
      <c r="H182" s="9"/>
      <c r="I182" s="9"/>
      <c r="J182" s="480"/>
      <c r="K182" s="9"/>
      <c r="L182" s="9"/>
      <c r="M182" s="9"/>
      <c r="N182" s="9"/>
      <c r="O182" s="8"/>
      <c r="P182" s="8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3.5" customHeight="1">
      <c r="A183" s="1141"/>
      <c r="B183" s="293"/>
      <c r="C183" s="293"/>
      <c r="D183" s="293"/>
      <c r="E183" s="293"/>
      <c r="F183" s="293"/>
      <c r="G183" s="9"/>
      <c r="H183" s="9"/>
      <c r="I183" s="9"/>
      <c r="J183" s="480"/>
      <c r="K183" s="9"/>
      <c r="L183" s="9"/>
      <c r="M183" s="9"/>
      <c r="N183" s="9"/>
      <c r="O183" s="8"/>
      <c r="P183" s="8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3.5" customHeight="1">
      <c r="A184" s="1141"/>
      <c r="B184" s="293"/>
      <c r="C184" s="293"/>
      <c r="D184" s="293"/>
      <c r="E184" s="293"/>
      <c r="F184" s="293"/>
      <c r="G184" s="9"/>
      <c r="H184" s="9"/>
      <c r="I184" s="9"/>
      <c r="J184" s="480"/>
      <c r="K184" s="9"/>
      <c r="L184" s="9"/>
      <c r="M184" s="9"/>
      <c r="N184" s="9"/>
      <c r="O184" s="8"/>
      <c r="P184" s="8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3.5" customHeight="1">
      <c r="A185" s="1141"/>
      <c r="B185" s="293"/>
      <c r="C185" s="293"/>
      <c r="D185" s="293"/>
      <c r="E185" s="293"/>
      <c r="F185" s="293"/>
      <c r="G185" s="9"/>
      <c r="H185" s="9"/>
      <c r="I185" s="9"/>
      <c r="J185" s="480"/>
      <c r="K185" s="9"/>
      <c r="L185" s="9"/>
      <c r="M185" s="9"/>
      <c r="N185" s="9"/>
      <c r="O185" s="8"/>
      <c r="P185" s="8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3.5" customHeight="1">
      <c r="A186" s="1141"/>
      <c r="B186" s="293"/>
      <c r="C186" s="293"/>
      <c r="D186" s="293"/>
      <c r="E186" s="293"/>
      <c r="F186" s="293"/>
      <c r="G186" s="9"/>
      <c r="H186" s="9"/>
      <c r="I186" s="9"/>
      <c r="J186" s="480"/>
      <c r="K186" s="9"/>
      <c r="L186" s="9"/>
      <c r="M186" s="9"/>
      <c r="N186" s="9"/>
      <c r="O186" s="8"/>
      <c r="P186" s="8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3.5" customHeight="1">
      <c r="A187" s="1141"/>
      <c r="B187" s="293"/>
      <c r="C187" s="293"/>
      <c r="D187" s="293"/>
      <c r="E187" s="293"/>
      <c r="F187" s="293"/>
      <c r="G187" s="9"/>
      <c r="H187" s="9"/>
      <c r="I187" s="9"/>
      <c r="J187" s="480"/>
      <c r="K187" s="9"/>
      <c r="L187" s="9"/>
      <c r="M187" s="9"/>
      <c r="N187" s="9"/>
      <c r="O187" s="8"/>
      <c r="P187" s="8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3.5" customHeight="1">
      <c r="A188" s="1141"/>
      <c r="B188" s="293"/>
      <c r="C188" s="293"/>
      <c r="D188" s="293"/>
      <c r="E188" s="293"/>
      <c r="F188" s="293"/>
      <c r="G188" s="9"/>
      <c r="H188" s="9"/>
      <c r="I188" s="9"/>
      <c r="J188" s="480"/>
      <c r="K188" s="9"/>
      <c r="L188" s="9"/>
      <c r="M188" s="9"/>
      <c r="N188" s="9"/>
      <c r="O188" s="8"/>
      <c r="P188" s="8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3.5" customHeight="1">
      <c r="A189" s="1141"/>
      <c r="B189" s="293"/>
      <c r="C189" s="293"/>
      <c r="D189" s="293"/>
      <c r="E189" s="293"/>
      <c r="F189" s="293"/>
      <c r="G189" s="9"/>
      <c r="H189" s="9"/>
      <c r="I189" s="9"/>
      <c r="J189" s="480"/>
      <c r="K189" s="9"/>
      <c r="L189" s="9"/>
      <c r="M189" s="9"/>
      <c r="N189" s="9"/>
      <c r="O189" s="8"/>
      <c r="P189" s="8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3.5" customHeight="1">
      <c r="A190" s="1141"/>
      <c r="B190" s="293"/>
      <c r="C190" s="293"/>
      <c r="D190" s="293"/>
      <c r="E190" s="293"/>
      <c r="F190" s="293"/>
      <c r="G190" s="9"/>
      <c r="H190" s="9"/>
      <c r="I190" s="9"/>
      <c r="J190" s="480"/>
      <c r="K190" s="9"/>
      <c r="L190" s="9"/>
      <c r="M190" s="9"/>
      <c r="N190" s="9"/>
      <c r="O190" s="8"/>
      <c r="P190" s="8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3.5" customHeight="1">
      <c r="A191" s="1141"/>
      <c r="B191" s="293"/>
      <c r="C191" s="293"/>
      <c r="D191" s="293"/>
      <c r="E191" s="293"/>
      <c r="F191" s="293"/>
      <c r="G191" s="9"/>
      <c r="H191" s="9"/>
      <c r="I191" s="9"/>
      <c r="J191" s="480"/>
      <c r="K191" s="9"/>
      <c r="L191" s="9"/>
      <c r="M191" s="9"/>
      <c r="N191" s="9"/>
      <c r="O191" s="8"/>
      <c r="P191" s="8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3.5" customHeight="1">
      <c r="A192" s="1141"/>
      <c r="B192" s="293"/>
      <c r="C192" s="293"/>
      <c r="D192" s="293"/>
      <c r="E192" s="293"/>
      <c r="F192" s="293"/>
      <c r="G192" s="9"/>
      <c r="H192" s="9"/>
      <c r="I192" s="9"/>
      <c r="J192" s="480"/>
      <c r="K192" s="9"/>
      <c r="L192" s="9"/>
      <c r="M192" s="9"/>
      <c r="N192" s="9"/>
      <c r="O192" s="8"/>
      <c r="P192" s="8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3.5" customHeight="1">
      <c r="A193" s="1141"/>
      <c r="B193" s="293"/>
      <c r="C193" s="293"/>
      <c r="D193" s="293"/>
      <c r="E193" s="293"/>
      <c r="F193" s="293"/>
      <c r="G193" s="9"/>
      <c r="H193" s="9"/>
      <c r="I193" s="9"/>
      <c r="J193" s="480"/>
      <c r="K193" s="9"/>
      <c r="L193" s="9"/>
      <c r="M193" s="9"/>
      <c r="N193" s="9"/>
      <c r="O193" s="8"/>
      <c r="P193" s="8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3.5" customHeight="1">
      <c r="A194" s="1141"/>
      <c r="B194" s="293"/>
      <c r="C194" s="293"/>
      <c r="D194" s="293"/>
      <c r="E194" s="293"/>
      <c r="F194" s="293"/>
      <c r="G194" s="9"/>
      <c r="H194" s="9"/>
      <c r="I194" s="9"/>
      <c r="J194" s="480"/>
      <c r="K194" s="9"/>
      <c r="L194" s="9"/>
      <c r="M194" s="9"/>
      <c r="N194" s="9"/>
      <c r="O194" s="8"/>
      <c r="P194" s="8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3.5" customHeight="1">
      <c r="A195" s="1141"/>
      <c r="B195" s="293"/>
      <c r="C195" s="293"/>
      <c r="D195" s="293"/>
      <c r="E195" s="293"/>
      <c r="F195" s="293"/>
      <c r="G195" s="9"/>
      <c r="H195" s="9"/>
      <c r="I195" s="9"/>
      <c r="J195" s="480"/>
      <c r="K195" s="9"/>
      <c r="L195" s="9"/>
      <c r="M195" s="9"/>
      <c r="N195" s="9"/>
      <c r="O195" s="8"/>
      <c r="P195" s="8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3.5" customHeight="1">
      <c r="A196" s="1141"/>
      <c r="B196" s="293"/>
      <c r="C196" s="293"/>
      <c r="D196" s="293"/>
      <c r="E196" s="293"/>
      <c r="F196" s="293"/>
      <c r="G196" s="9"/>
      <c r="H196" s="9"/>
      <c r="I196" s="9"/>
      <c r="J196" s="480"/>
      <c r="K196" s="9"/>
      <c r="L196" s="9"/>
      <c r="M196" s="9"/>
      <c r="N196" s="9"/>
      <c r="O196" s="8"/>
      <c r="P196" s="8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3.5" customHeight="1">
      <c r="A197" s="1141"/>
      <c r="B197" s="293"/>
      <c r="C197" s="293"/>
      <c r="D197" s="293"/>
      <c r="E197" s="293"/>
      <c r="F197" s="293"/>
      <c r="G197" s="9"/>
      <c r="H197" s="9"/>
      <c r="I197" s="9"/>
      <c r="J197" s="480"/>
      <c r="K197" s="9"/>
      <c r="L197" s="9"/>
      <c r="M197" s="9"/>
      <c r="N197" s="9"/>
      <c r="O197" s="8"/>
      <c r="P197" s="8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3.5" customHeight="1">
      <c r="A198" s="1141"/>
      <c r="B198" s="293"/>
      <c r="C198" s="293"/>
      <c r="D198" s="293"/>
      <c r="E198" s="293"/>
      <c r="F198" s="293"/>
      <c r="G198" s="9"/>
      <c r="H198" s="9"/>
      <c r="I198" s="9"/>
      <c r="J198" s="480"/>
      <c r="K198" s="9"/>
      <c r="L198" s="9"/>
      <c r="M198" s="9"/>
      <c r="N198" s="9"/>
      <c r="O198" s="8"/>
      <c r="P198" s="8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3.5" customHeight="1">
      <c r="A199" s="1141"/>
      <c r="B199" s="293"/>
      <c r="C199" s="293"/>
      <c r="D199" s="293"/>
      <c r="E199" s="293"/>
      <c r="F199" s="293"/>
      <c r="G199" s="9"/>
      <c r="H199" s="9"/>
      <c r="I199" s="9"/>
      <c r="J199" s="480"/>
      <c r="K199" s="9"/>
      <c r="L199" s="9"/>
      <c r="M199" s="9"/>
      <c r="N199" s="9"/>
      <c r="O199" s="8"/>
      <c r="P199" s="8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3.5" customHeight="1">
      <c r="A200" s="1141"/>
      <c r="B200" s="293"/>
      <c r="C200" s="293"/>
      <c r="D200" s="293"/>
      <c r="E200" s="293"/>
      <c r="F200" s="293"/>
      <c r="G200" s="9"/>
      <c r="H200" s="9"/>
      <c r="I200" s="9"/>
      <c r="J200" s="480"/>
      <c r="K200" s="9"/>
      <c r="L200" s="9"/>
      <c r="M200" s="9"/>
      <c r="N200" s="9"/>
      <c r="O200" s="8"/>
      <c r="P200" s="8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3.5" customHeight="1">
      <c r="A201" s="1141"/>
      <c r="B201" s="293"/>
      <c r="C201" s="293"/>
      <c r="D201" s="293"/>
      <c r="E201" s="293"/>
      <c r="F201" s="293"/>
      <c r="G201" s="9"/>
      <c r="H201" s="9"/>
      <c r="I201" s="9"/>
      <c r="J201" s="480"/>
      <c r="K201" s="9"/>
      <c r="L201" s="9"/>
      <c r="M201" s="9"/>
      <c r="N201" s="9"/>
      <c r="O201" s="8"/>
      <c r="P201" s="8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3.5" customHeight="1">
      <c r="A202" s="1141"/>
      <c r="B202" s="293"/>
      <c r="C202" s="293"/>
      <c r="D202" s="293"/>
      <c r="E202" s="293"/>
      <c r="F202" s="293"/>
      <c r="G202" s="9"/>
      <c r="H202" s="9"/>
      <c r="I202" s="9"/>
      <c r="J202" s="480"/>
      <c r="K202" s="9"/>
      <c r="L202" s="9"/>
      <c r="M202" s="9"/>
      <c r="N202" s="9"/>
      <c r="O202" s="8"/>
      <c r="P202" s="8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3.5" customHeight="1">
      <c r="A203" s="1141"/>
      <c r="B203" s="293"/>
      <c r="C203" s="293"/>
      <c r="D203" s="293"/>
      <c r="E203" s="293"/>
      <c r="F203" s="293"/>
      <c r="G203" s="9"/>
      <c r="H203" s="9"/>
      <c r="I203" s="9"/>
      <c r="J203" s="480"/>
      <c r="K203" s="9"/>
      <c r="L203" s="9"/>
      <c r="M203" s="9"/>
      <c r="N203" s="9"/>
      <c r="O203" s="8"/>
      <c r="P203" s="8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3.5" customHeight="1">
      <c r="A204" s="1141"/>
      <c r="B204" s="293"/>
      <c r="C204" s="293"/>
      <c r="D204" s="293"/>
      <c r="E204" s="293"/>
      <c r="F204" s="293"/>
      <c r="G204" s="9"/>
      <c r="H204" s="9"/>
      <c r="I204" s="9"/>
      <c r="J204" s="480"/>
      <c r="K204" s="9"/>
      <c r="L204" s="9"/>
      <c r="M204" s="9"/>
      <c r="N204" s="9"/>
      <c r="O204" s="8"/>
      <c r="P204" s="8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3.5" customHeight="1">
      <c r="A205" s="1141"/>
      <c r="B205" s="293"/>
      <c r="C205" s="293"/>
      <c r="D205" s="293"/>
      <c r="E205" s="293"/>
      <c r="F205" s="293"/>
      <c r="G205" s="9"/>
      <c r="H205" s="9"/>
      <c r="I205" s="9"/>
      <c r="J205" s="480"/>
      <c r="K205" s="9"/>
      <c r="L205" s="9"/>
      <c r="M205" s="9"/>
      <c r="N205" s="9"/>
      <c r="O205" s="8"/>
      <c r="P205" s="8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3.5" customHeight="1">
      <c r="A206" s="1141"/>
      <c r="B206" s="293"/>
      <c r="C206" s="293"/>
      <c r="D206" s="293"/>
      <c r="E206" s="293"/>
      <c r="F206" s="293"/>
      <c r="G206" s="9"/>
      <c r="H206" s="9"/>
      <c r="I206" s="9"/>
      <c r="J206" s="480"/>
      <c r="K206" s="9"/>
      <c r="L206" s="9"/>
      <c r="M206" s="9"/>
      <c r="N206" s="9"/>
      <c r="O206" s="8"/>
      <c r="P206" s="8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3.5" customHeight="1">
      <c r="A207" s="1141"/>
      <c r="B207" s="293"/>
      <c r="C207" s="293"/>
      <c r="D207" s="293"/>
      <c r="E207" s="293"/>
      <c r="F207" s="293"/>
      <c r="G207" s="9"/>
      <c r="H207" s="9"/>
      <c r="I207" s="9"/>
      <c r="J207" s="480"/>
      <c r="K207" s="9"/>
      <c r="L207" s="9"/>
      <c r="M207" s="9"/>
      <c r="N207" s="9"/>
      <c r="O207" s="8"/>
      <c r="P207" s="8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3.5" customHeight="1">
      <c r="A208" s="1141"/>
      <c r="B208" s="293"/>
      <c r="C208" s="293"/>
      <c r="D208" s="293"/>
      <c r="E208" s="293"/>
      <c r="F208" s="293"/>
      <c r="G208" s="9"/>
      <c r="H208" s="9"/>
      <c r="I208" s="9"/>
      <c r="J208" s="480"/>
      <c r="K208" s="9"/>
      <c r="L208" s="9"/>
      <c r="M208" s="9"/>
      <c r="N208" s="9"/>
      <c r="O208" s="8"/>
      <c r="P208" s="8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3.5" customHeight="1">
      <c r="A209" s="1141"/>
      <c r="B209" s="293"/>
      <c r="C209" s="293"/>
      <c r="D209" s="293"/>
      <c r="E209" s="293"/>
      <c r="F209" s="293"/>
      <c r="G209" s="9"/>
      <c r="H209" s="9"/>
      <c r="I209" s="9"/>
      <c r="J209" s="480"/>
      <c r="K209" s="9"/>
      <c r="L209" s="9"/>
      <c r="M209" s="9"/>
      <c r="N209" s="9"/>
      <c r="O209" s="8"/>
      <c r="P209" s="8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3.5" customHeight="1">
      <c r="A210" s="1141"/>
      <c r="B210" s="293"/>
      <c r="C210" s="293"/>
      <c r="D210" s="293"/>
      <c r="E210" s="293"/>
      <c r="F210" s="293"/>
      <c r="G210" s="9"/>
      <c r="H210" s="9"/>
      <c r="I210" s="9"/>
      <c r="J210" s="480"/>
      <c r="K210" s="9"/>
      <c r="L210" s="9"/>
      <c r="M210" s="9"/>
      <c r="N210" s="9"/>
      <c r="O210" s="8"/>
      <c r="P210" s="8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3.5" customHeight="1">
      <c r="A211" s="1141"/>
      <c r="B211" s="293"/>
      <c r="C211" s="293"/>
      <c r="D211" s="293"/>
      <c r="E211" s="293"/>
      <c r="F211" s="293"/>
      <c r="G211" s="9"/>
      <c r="H211" s="9"/>
      <c r="I211" s="9"/>
      <c r="J211" s="480"/>
      <c r="K211" s="9"/>
      <c r="L211" s="9"/>
      <c r="M211" s="9"/>
      <c r="N211" s="9"/>
      <c r="O211" s="8"/>
      <c r="P211" s="8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3.5" customHeight="1">
      <c r="A212" s="1141"/>
      <c r="B212" s="293"/>
      <c r="C212" s="293"/>
      <c r="D212" s="293"/>
      <c r="E212" s="293"/>
      <c r="F212" s="293"/>
      <c r="G212" s="9"/>
      <c r="H212" s="9"/>
      <c r="I212" s="9"/>
      <c r="J212" s="480"/>
      <c r="K212" s="9"/>
      <c r="L212" s="9"/>
      <c r="M212" s="9"/>
      <c r="N212" s="9"/>
      <c r="O212" s="8"/>
      <c r="P212" s="8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3.5" customHeight="1">
      <c r="A213" s="1141"/>
      <c r="B213" s="293"/>
      <c r="C213" s="293"/>
      <c r="D213" s="293"/>
      <c r="E213" s="293"/>
      <c r="F213" s="293"/>
      <c r="G213" s="9"/>
      <c r="H213" s="9"/>
      <c r="I213" s="9"/>
      <c r="J213" s="480"/>
      <c r="K213" s="9"/>
      <c r="L213" s="9"/>
      <c r="M213" s="9"/>
      <c r="N213" s="9"/>
      <c r="O213" s="8"/>
      <c r="P213" s="8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3.5" customHeight="1">
      <c r="A214" s="1141"/>
      <c r="B214" s="293"/>
      <c r="C214" s="293"/>
      <c r="D214" s="293"/>
      <c r="E214" s="293"/>
      <c r="F214" s="293"/>
      <c r="G214" s="9"/>
      <c r="H214" s="9"/>
      <c r="I214" s="9"/>
      <c r="J214" s="480"/>
      <c r="K214" s="9"/>
      <c r="L214" s="9"/>
      <c r="M214" s="9"/>
      <c r="N214" s="9"/>
      <c r="O214" s="8"/>
      <c r="P214" s="8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3.5" customHeight="1">
      <c r="A215" s="1141"/>
      <c r="B215" s="293"/>
      <c r="C215" s="293"/>
      <c r="D215" s="293"/>
      <c r="E215" s="293"/>
      <c r="F215" s="293"/>
      <c r="G215" s="9"/>
      <c r="H215" s="9"/>
      <c r="I215" s="9"/>
      <c r="J215" s="480"/>
      <c r="K215" s="9"/>
      <c r="L215" s="9"/>
      <c r="M215" s="9"/>
      <c r="N215" s="9"/>
      <c r="O215" s="8"/>
      <c r="P215" s="8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3.5" customHeight="1">
      <c r="A216" s="1141"/>
      <c r="B216" s="293"/>
      <c r="C216" s="293"/>
      <c r="D216" s="293"/>
      <c r="E216" s="293"/>
      <c r="F216" s="293"/>
      <c r="G216" s="9"/>
      <c r="H216" s="9"/>
      <c r="I216" s="9"/>
      <c r="J216" s="480"/>
      <c r="K216" s="9"/>
      <c r="L216" s="9"/>
      <c r="M216" s="9"/>
      <c r="N216" s="9"/>
      <c r="O216" s="8"/>
      <c r="P216" s="8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3.5" customHeight="1">
      <c r="A217" s="1141"/>
      <c r="B217" s="293"/>
      <c r="C217" s="293"/>
      <c r="D217" s="293"/>
      <c r="E217" s="293"/>
      <c r="F217" s="293"/>
      <c r="G217" s="9"/>
      <c r="H217" s="9"/>
      <c r="I217" s="9"/>
      <c r="J217" s="480"/>
      <c r="K217" s="9"/>
      <c r="L217" s="9"/>
      <c r="M217" s="9"/>
      <c r="N217" s="9"/>
      <c r="O217" s="8"/>
      <c r="P217" s="8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3.5" customHeight="1">
      <c r="A218" s="1141"/>
      <c r="B218" s="293"/>
      <c r="C218" s="293"/>
      <c r="D218" s="293"/>
      <c r="E218" s="293"/>
      <c r="F218" s="293"/>
      <c r="G218" s="9"/>
      <c r="H218" s="9"/>
      <c r="I218" s="9"/>
      <c r="J218" s="480"/>
      <c r="K218" s="9"/>
      <c r="L218" s="9"/>
      <c r="M218" s="9"/>
      <c r="N218" s="9"/>
      <c r="O218" s="8"/>
      <c r="P218" s="8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3.5" customHeight="1">
      <c r="A219" s="1141"/>
      <c r="B219" s="293"/>
      <c r="C219" s="293"/>
      <c r="D219" s="293"/>
      <c r="E219" s="293"/>
      <c r="F219" s="293"/>
      <c r="G219" s="9"/>
      <c r="H219" s="9"/>
      <c r="I219" s="9"/>
      <c r="J219" s="480"/>
      <c r="K219" s="9"/>
      <c r="L219" s="9"/>
      <c r="M219" s="9"/>
      <c r="N219" s="9"/>
      <c r="O219" s="8"/>
      <c r="P219" s="8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3.5" customHeight="1">
      <c r="A220" s="1141"/>
      <c r="B220" s="293"/>
      <c r="C220" s="293"/>
      <c r="D220" s="293"/>
      <c r="E220" s="293"/>
      <c r="F220" s="293"/>
      <c r="G220" s="9"/>
      <c r="H220" s="9"/>
      <c r="I220" s="9"/>
      <c r="J220" s="480"/>
      <c r="K220" s="9"/>
      <c r="L220" s="9"/>
      <c r="M220" s="9"/>
      <c r="N220" s="9"/>
      <c r="O220" s="8"/>
      <c r="P220" s="8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3.5" customHeight="1">
      <c r="A221" s="1141"/>
      <c r="B221" s="293"/>
      <c r="C221" s="293"/>
      <c r="D221" s="293"/>
      <c r="E221" s="293"/>
      <c r="F221" s="293"/>
      <c r="G221" s="9"/>
      <c r="H221" s="9"/>
      <c r="I221" s="9"/>
      <c r="J221" s="480"/>
      <c r="K221" s="9"/>
      <c r="L221" s="9"/>
      <c r="M221" s="9"/>
      <c r="N221" s="9"/>
      <c r="O221" s="8"/>
      <c r="P221" s="8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3.5" customHeight="1">
      <c r="A222" s="1141"/>
      <c r="B222" s="293"/>
      <c r="C222" s="293"/>
      <c r="D222" s="293"/>
      <c r="E222" s="293"/>
      <c r="F222" s="293"/>
      <c r="G222" s="9"/>
      <c r="H222" s="9"/>
      <c r="I222" s="9"/>
      <c r="J222" s="480"/>
      <c r="K222" s="9"/>
      <c r="L222" s="9"/>
      <c r="M222" s="9"/>
      <c r="N222" s="9"/>
      <c r="O222" s="8"/>
      <c r="P222" s="8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3.5" customHeight="1">
      <c r="A223" s="1141"/>
      <c r="B223" s="293"/>
      <c r="C223" s="293"/>
      <c r="D223" s="293"/>
      <c r="E223" s="293"/>
      <c r="F223" s="293"/>
      <c r="G223" s="9"/>
      <c r="H223" s="9"/>
      <c r="I223" s="9"/>
      <c r="J223" s="480"/>
      <c r="K223" s="9"/>
      <c r="L223" s="9"/>
      <c r="M223" s="9"/>
      <c r="N223" s="9"/>
      <c r="O223" s="8"/>
      <c r="P223" s="8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3.5" customHeight="1">
      <c r="A224" s="1141"/>
      <c r="B224" s="293"/>
      <c r="C224" s="293"/>
      <c r="D224" s="293"/>
      <c r="E224" s="293"/>
      <c r="F224" s="293"/>
      <c r="G224" s="9"/>
      <c r="H224" s="9"/>
      <c r="I224" s="9"/>
      <c r="J224" s="480"/>
      <c r="K224" s="9"/>
      <c r="L224" s="9"/>
      <c r="M224" s="9"/>
      <c r="N224" s="9"/>
      <c r="O224" s="8"/>
      <c r="P224" s="8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3.5" customHeight="1">
      <c r="A225" s="1141"/>
      <c r="B225" s="293"/>
      <c r="C225" s="293"/>
      <c r="D225" s="293"/>
      <c r="E225" s="293"/>
      <c r="F225" s="293"/>
      <c r="G225" s="9"/>
      <c r="H225" s="9"/>
      <c r="I225" s="9"/>
      <c r="J225" s="480"/>
      <c r="K225" s="9"/>
      <c r="L225" s="9"/>
      <c r="M225" s="9"/>
      <c r="N225" s="9"/>
      <c r="O225" s="8"/>
      <c r="P225" s="8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3.5" customHeight="1">
      <c r="A226" s="1141"/>
      <c r="B226" s="293"/>
      <c r="C226" s="293"/>
      <c r="D226" s="293"/>
      <c r="E226" s="293"/>
      <c r="F226" s="293"/>
      <c r="G226" s="9"/>
      <c r="H226" s="9"/>
      <c r="I226" s="9"/>
      <c r="J226" s="480"/>
      <c r="K226" s="9"/>
      <c r="L226" s="9"/>
      <c r="M226" s="9"/>
      <c r="N226" s="9"/>
      <c r="O226" s="8"/>
      <c r="P226" s="8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3.5" customHeight="1">
      <c r="A227" s="1141"/>
      <c r="B227" s="293"/>
      <c r="C227" s="293"/>
      <c r="D227" s="293"/>
      <c r="E227" s="293"/>
      <c r="F227" s="293"/>
      <c r="G227" s="9"/>
      <c r="H227" s="9"/>
      <c r="I227" s="9"/>
      <c r="J227" s="480"/>
      <c r="K227" s="9"/>
      <c r="L227" s="9"/>
      <c r="M227" s="9"/>
      <c r="N227" s="9"/>
      <c r="O227" s="8"/>
      <c r="P227" s="8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3.5" customHeight="1">
      <c r="A228" s="1141"/>
      <c r="B228" s="293"/>
      <c r="C228" s="293"/>
      <c r="D228" s="293"/>
      <c r="E228" s="293"/>
      <c r="F228" s="293"/>
      <c r="G228" s="9"/>
      <c r="H228" s="9"/>
      <c r="I228" s="9"/>
      <c r="J228" s="480"/>
      <c r="K228" s="9"/>
      <c r="L228" s="9"/>
      <c r="M228" s="9"/>
      <c r="N228" s="9"/>
      <c r="O228" s="8"/>
      <c r="P228" s="8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3.5" customHeight="1">
      <c r="A229" s="1141"/>
      <c r="B229" s="293"/>
      <c r="C229" s="293"/>
      <c r="D229" s="293"/>
      <c r="E229" s="293"/>
      <c r="F229" s="293"/>
      <c r="G229" s="9"/>
      <c r="H229" s="9"/>
      <c r="I229" s="9"/>
      <c r="J229" s="480"/>
      <c r="K229" s="9"/>
      <c r="L229" s="9"/>
      <c r="M229" s="9"/>
      <c r="N229" s="9"/>
      <c r="O229" s="8"/>
      <c r="P229" s="8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3.5" customHeight="1">
      <c r="A230" s="1141"/>
      <c r="B230" s="293"/>
      <c r="C230" s="293"/>
      <c r="D230" s="293"/>
      <c r="E230" s="293"/>
      <c r="F230" s="293"/>
      <c r="G230" s="9"/>
      <c r="H230" s="9"/>
      <c r="I230" s="9"/>
      <c r="J230" s="480"/>
      <c r="K230" s="9"/>
      <c r="L230" s="9"/>
      <c r="M230" s="9"/>
      <c r="N230" s="9"/>
      <c r="O230" s="8"/>
      <c r="P230" s="8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3.5" customHeight="1">
      <c r="A231" s="1141"/>
      <c r="B231" s="293"/>
      <c r="C231" s="293"/>
      <c r="D231" s="293"/>
      <c r="E231" s="293"/>
      <c r="F231" s="293"/>
      <c r="G231" s="9"/>
      <c r="H231" s="9"/>
      <c r="I231" s="9"/>
      <c r="J231" s="480"/>
      <c r="K231" s="9"/>
      <c r="L231" s="9"/>
      <c r="M231" s="9"/>
      <c r="N231" s="9"/>
      <c r="O231" s="8"/>
      <c r="P231" s="8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3.5" customHeight="1">
      <c r="A232" s="1141"/>
      <c r="B232" s="293"/>
      <c r="C232" s="293"/>
      <c r="D232" s="293"/>
      <c r="E232" s="293"/>
      <c r="F232" s="293"/>
      <c r="G232" s="9"/>
      <c r="H232" s="9"/>
      <c r="I232" s="9"/>
      <c r="J232" s="480"/>
      <c r="K232" s="9"/>
      <c r="L232" s="9"/>
      <c r="M232" s="9"/>
      <c r="N232" s="9"/>
      <c r="O232" s="8"/>
      <c r="P232" s="8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3.5" customHeight="1">
      <c r="A233" s="1141"/>
      <c r="B233" s="293"/>
      <c r="C233" s="293"/>
      <c r="D233" s="293"/>
      <c r="E233" s="293"/>
      <c r="F233" s="293"/>
      <c r="G233" s="9"/>
      <c r="H233" s="9"/>
      <c r="I233" s="9"/>
      <c r="J233" s="480"/>
      <c r="K233" s="9"/>
      <c r="L233" s="9"/>
      <c r="M233" s="9"/>
      <c r="N233" s="9"/>
      <c r="O233" s="8"/>
      <c r="P233" s="8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3.5" customHeight="1">
      <c r="A234" s="1141"/>
      <c r="B234" s="293"/>
      <c r="C234" s="293"/>
      <c r="D234" s="293"/>
      <c r="E234" s="293"/>
      <c r="F234" s="293"/>
      <c r="G234" s="9"/>
      <c r="H234" s="9"/>
      <c r="I234" s="9"/>
      <c r="J234" s="480"/>
      <c r="K234" s="9"/>
      <c r="L234" s="9"/>
      <c r="M234" s="9"/>
      <c r="N234" s="9"/>
      <c r="O234" s="8"/>
      <c r="P234" s="8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3.5" customHeight="1">
      <c r="A235" s="1141"/>
      <c r="B235" s="293"/>
      <c r="C235" s="293"/>
      <c r="D235" s="293"/>
      <c r="E235" s="293"/>
      <c r="F235" s="293"/>
      <c r="G235" s="9"/>
      <c r="H235" s="9"/>
      <c r="I235" s="9"/>
      <c r="J235" s="480"/>
      <c r="K235" s="9"/>
      <c r="L235" s="9"/>
      <c r="M235" s="9"/>
      <c r="N235" s="9"/>
      <c r="O235" s="8"/>
      <c r="P235" s="8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3.5" customHeight="1">
      <c r="A236" s="1141"/>
      <c r="B236" s="293"/>
      <c r="C236" s="293"/>
      <c r="D236" s="293"/>
      <c r="E236" s="293"/>
      <c r="F236" s="293"/>
      <c r="G236" s="9"/>
      <c r="H236" s="9"/>
      <c r="I236" s="9"/>
      <c r="J236" s="480"/>
      <c r="K236" s="9"/>
      <c r="L236" s="9"/>
      <c r="M236" s="9"/>
      <c r="N236" s="9"/>
      <c r="O236" s="8"/>
      <c r="P236" s="8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3.5" customHeight="1">
      <c r="A237" s="1141"/>
      <c r="B237" s="293"/>
      <c r="C237" s="293"/>
      <c r="D237" s="293"/>
      <c r="E237" s="293"/>
      <c r="F237" s="293"/>
      <c r="G237" s="9"/>
      <c r="H237" s="9"/>
      <c r="I237" s="9"/>
      <c r="J237" s="480"/>
      <c r="K237" s="9"/>
      <c r="L237" s="9"/>
      <c r="M237" s="9"/>
      <c r="N237" s="9"/>
      <c r="O237" s="8"/>
      <c r="P237" s="8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3.5" customHeight="1">
      <c r="A238" s="1141"/>
      <c r="B238" s="293"/>
      <c r="C238" s="293"/>
      <c r="D238" s="293"/>
      <c r="E238" s="293"/>
      <c r="F238" s="293"/>
      <c r="G238" s="9"/>
      <c r="H238" s="9"/>
      <c r="I238" s="9"/>
      <c r="J238" s="480"/>
      <c r="K238" s="9"/>
      <c r="L238" s="9"/>
      <c r="M238" s="9"/>
      <c r="N238" s="9"/>
      <c r="O238" s="8"/>
      <c r="P238" s="8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3.5" customHeight="1">
      <c r="A239" s="1141"/>
      <c r="B239" s="293"/>
      <c r="C239" s="293"/>
      <c r="D239" s="293"/>
      <c r="E239" s="293"/>
      <c r="F239" s="293"/>
      <c r="G239" s="9"/>
      <c r="H239" s="9"/>
      <c r="I239" s="9"/>
      <c r="J239" s="480"/>
      <c r="K239" s="9"/>
      <c r="L239" s="9"/>
      <c r="M239" s="9"/>
      <c r="N239" s="9"/>
      <c r="O239" s="8"/>
      <c r="P239" s="8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3.5" customHeight="1">
      <c r="A240" s="1141"/>
      <c r="B240" s="293"/>
      <c r="C240" s="293"/>
      <c r="D240" s="293"/>
      <c r="E240" s="293"/>
      <c r="F240" s="293"/>
      <c r="G240" s="9"/>
      <c r="H240" s="9"/>
      <c r="I240" s="9"/>
      <c r="J240" s="480"/>
      <c r="K240" s="9"/>
      <c r="L240" s="9"/>
      <c r="M240" s="9"/>
      <c r="N240" s="9"/>
      <c r="O240" s="8"/>
      <c r="P240" s="8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3.5" customHeight="1">
      <c r="A241" s="1141"/>
      <c r="B241" s="293"/>
      <c r="C241" s="293"/>
      <c r="D241" s="293"/>
      <c r="E241" s="293"/>
      <c r="F241" s="293"/>
      <c r="G241" s="9"/>
      <c r="H241" s="9"/>
      <c r="I241" s="9"/>
      <c r="J241" s="480"/>
      <c r="K241" s="9"/>
      <c r="L241" s="9"/>
      <c r="M241" s="9"/>
      <c r="N241" s="9"/>
      <c r="O241" s="8"/>
      <c r="P241" s="8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3.5" customHeight="1">
      <c r="A242" s="1141"/>
      <c r="B242" s="293"/>
      <c r="C242" s="293"/>
      <c r="D242" s="293"/>
      <c r="E242" s="293"/>
      <c r="F242" s="293"/>
      <c r="G242" s="9"/>
      <c r="H242" s="9"/>
      <c r="I242" s="9"/>
      <c r="J242" s="480"/>
      <c r="K242" s="9"/>
      <c r="L242" s="9"/>
      <c r="M242" s="9"/>
      <c r="N242" s="9"/>
      <c r="O242" s="8"/>
      <c r="P242" s="8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3.5" customHeight="1">
      <c r="A243" s="1141"/>
      <c r="B243" s="293"/>
      <c r="C243" s="293"/>
      <c r="D243" s="293"/>
      <c r="E243" s="293"/>
      <c r="F243" s="293"/>
      <c r="G243" s="9"/>
      <c r="H243" s="9"/>
      <c r="I243" s="9"/>
      <c r="J243" s="480"/>
      <c r="K243" s="9"/>
      <c r="L243" s="9"/>
      <c r="M243" s="9"/>
      <c r="N243" s="9"/>
      <c r="O243" s="8"/>
      <c r="P243" s="8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3.5" customHeight="1">
      <c r="A244" s="1141"/>
      <c r="B244" s="293"/>
      <c r="C244" s="293"/>
      <c r="D244" s="293"/>
      <c r="E244" s="293"/>
      <c r="F244" s="293"/>
      <c r="G244" s="9"/>
      <c r="H244" s="9"/>
      <c r="I244" s="9"/>
      <c r="J244" s="480"/>
      <c r="K244" s="9"/>
      <c r="L244" s="9"/>
      <c r="M244" s="9"/>
      <c r="N244" s="9"/>
      <c r="O244" s="8"/>
      <c r="P244" s="8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3.5" customHeight="1">
      <c r="A245" s="1141"/>
      <c r="B245" s="293"/>
      <c r="C245" s="293"/>
      <c r="D245" s="293"/>
      <c r="E245" s="293"/>
      <c r="F245" s="293"/>
      <c r="G245" s="9"/>
      <c r="H245" s="9"/>
      <c r="I245" s="9"/>
      <c r="J245" s="480"/>
      <c r="K245" s="9"/>
      <c r="L245" s="9"/>
      <c r="M245" s="9"/>
      <c r="N245" s="9"/>
      <c r="O245" s="8"/>
      <c r="P245" s="8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3.5" customHeight="1">
      <c r="A246" s="1141"/>
      <c r="B246" s="293"/>
      <c r="C246" s="293"/>
      <c r="D246" s="293"/>
      <c r="E246" s="293"/>
      <c r="F246" s="293"/>
      <c r="G246" s="9"/>
      <c r="H246" s="9"/>
      <c r="I246" s="9"/>
      <c r="J246" s="480"/>
      <c r="K246" s="9"/>
      <c r="L246" s="9"/>
      <c r="M246" s="9"/>
      <c r="N246" s="9"/>
      <c r="O246" s="8"/>
      <c r="P246" s="8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3.5" customHeight="1">
      <c r="A247" s="1141"/>
      <c r="B247" s="293"/>
      <c r="C247" s="293"/>
      <c r="D247" s="293"/>
      <c r="E247" s="293"/>
      <c r="F247" s="293"/>
      <c r="G247" s="9"/>
      <c r="H247" s="9"/>
      <c r="I247" s="9"/>
      <c r="J247" s="480"/>
      <c r="K247" s="9"/>
      <c r="L247" s="9"/>
      <c r="M247" s="9"/>
      <c r="N247" s="9"/>
      <c r="O247" s="8"/>
      <c r="P247" s="8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3.5" customHeight="1">
      <c r="A248" s="1141"/>
      <c r="B248" s="293"/>
      <c r="C248" s="293"/>
      <c r="D248" s="293"/>
      <c r="E248" s="293"/>
      <c r="F248" s="293"/>
      <c r="G248" s="9"/>
      <c r="H248" s="9"/>
      <c r="I248" s="9"/>
      <c r="J248" s="480"/>
      <c r="K248" s="9"/>
      <c r="L248" s="9"/>
      <c r="M248" s="9"/>
      <c r="N248" s="9"/>
      <c r="O248" s="8"/>
      <c r="P248" s="8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3.5" customHeight="1">
      <c r="A249" s="1141"/>
      <c r="B249" s="293"/>
      <c r="C249" s="293"/>
      <c r="D249" s="293"/>
      <c r="E249" s="293"/>
      <c r="F249" s="293"/>
      <c r="G249" s="9"/>
      <c r="H249" s="9"/>
      <c r="I249" s="9"/>
      <c r="J249" s="480"/>
      <c r="K249" s="9"/>
      <c r="L249" s="9"/>
      <c r="M249" s="9"/>
      <c r="N249" s="9"/>
      <c r="O249" s="8"/>
      <c r="P249" s="8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3.5" customHeight="1">
      <c r="A250" s="1141"/>
      <c r="B250" s="293"/>
      <c r="C250" s="293"/>
      <c r="D250" s="293"/>
      <c r="E250" s="293"/>
      <c r="F250" s="293"/>
      <c r="G250" s="9"/>
      <c r="H250" s="9"/>
      <c r="I250" s="9"/>
      <c r="J250" s="480"/>
      <c r="K250" s="9"/>
      <c r="L250" s="9"/>
      <c r="M250" s="9"/>
      <c r="N250" s="9"/>
      <c r="O250" s="8"/>
      <c r="P250" s="8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3.5" customHeight="1">
      <c r="A251" s="1141"/>
      <c r="B251" s="293"/>
      <c r="C251" s="293"/>
      <c r="D251" s="293"/>
      <c r="E251" s="293"/>
      <c r="F251" s="293"/>
      <c r="G251" s="9"/>
      <c r="H251" s="9"/>
      <c r="I251" s="9"/>
      <c r="J251" s="480"/>
      <c r="K251" s="9"/>
      <c r="L251" s="9"/>
      <c r="M251" s="9"/>
      <c r="N251" s="9"/>
      <c r="O251" s="8"/>
      <c r="P251" s="8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3.5" customHeight="1">
      <c r="A252" s="1141"/>
      <c r="B252" s="293"/>
      <c r="C252" s="293"/>
      <c r="D252" s="293"/>
      <c r="E252" s="293"/>
      <c r="F252" s="293"/>
      <c r="G252" s="9"/>
      <c r="H252" s="9"/>
      <c r="I252" s="9"/>
      <c r="J252" s="480"/>
      <c r="K252" s="9"/>
      <c r="L252" s="9"/>
      <c r="M252" s="9"/>
      <c r="N252" s="9"/>
      <c r="O252" s="8"/>
      <c r="P252" s="8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3.5" customHeight="1">
      <c r="A253" s="1141"/>
      <c r="B253" s="293"/>
      <c r="C253" s="293"/>
      <c r="D253" s="293"/>
      <c r="E253" s="293"/>
      <c r="F253" s="293"/>
      <c r="G253" s="9"/>
      <c r="H253" s="9"/>
      <c r="I253" s="9"/>
      <c r="J253" s="480"/>
      <c r="K253" s="9"/>
      <c r="L253" s="9"/>
      <c r="M253" s="9"/>
      <c r="N253" s="9"/>
      <c r="O253" s="8"/>
      <c r="P253" s="8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3.5" customHeight="1">
      <c r="A254" s="1141"/>
      <c r="B254" s="293"/>
      <c r="C254" s="293"/>
      <c r="D254" s="293"/>
      <c r="E254" s="293"/>
      <c r="F254" s="293"/>
      <c r="G254" s="9"/>
      <c r="H254" s="9"/>
      <c r="I254" s="9"/>
      <c r="J254" s="480"/>
      <c r="K254" s="9"/>
      <c r="L254" s="9"/>
      <c r="M254" s="9"/>
      <c r="N254" s="9"/>
      <c r="O254" s="8"/>
      <c r="P254" s="8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3.5" customHeight="1">
      <c r="A255" s="1141"/>
      <c r="B255" s="293"/>
      <c r="C255" s="293"/>
      <c r="D255" s="293"/>
      <c r="E255" s="293"/>
      <c r="F255" s="293"/>
      <c r="G255" s="9"/>
      <c r="H255" s="9"/>
      <c r="I255" s="9"/>
      <c r="J255" s="480"/>
      <c r="K255" s="9"/>
      <c r="L255" s="9"/>
      <c r="M255" s="9"/>
      <c r="N255" s="9"/>
      <c r="O255" s="8"/>
      <c r="P255" s="8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3.5" customHeight="1">
      <c r="A256" s="1141"/>
      <c r="B256" s="293"/>
      <c r="C256" s="293"/>
      <c r="D256" s="293"/>
      <c r="E256" s="293"/>
      <c r="F256" s="293"/>
      <c r="G256" s="9"/>
      <c r="H256" s="9"/>
      <c r="I256" s="9"/>
      <c r="J256" s="480"/>
      <c r="K256" s="9"/>
      <c r="L256" s="9"/>
      <c r="M256" s="9"/>
      <c r="N256" s="9"/>
      <c r="O256" s="8"/>
      <c r="P256" s="8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3.5" customHeight="1">
      <c r="A257" s="1141"/>
      <c r="B257" s="293"/>
      <c r="C257" s="293"/>
      <c r="D257" s="293"/>
      <c r="E257" s="293"/>
      <c r="F257" s="293"/>
      <c r="G257" s="9"/>
      <c r="H257" s="9"/>
      <c r="I257" s="9"/>
      <c r="J257" s="480"/>
      <c r="K257" s="9"/>
      <c r="L257" s="9"/>
      <c r="M257" s="9"/>
      <c r="N257" s="9"/>
      <c r="O257" s="8"/>
      <c r="P257" s="8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3.5" customHeight="1">
      <c r="A258" s="1141"/>
      <c r="B258" s="293"/>
      <c r="C258" s="293"/>
      <c r="D258" s="293"/>
      <c r="E258" s="293"/>
      <c r="F258" s="293"/>
      <c r="G258" s="9"/>
      <c r="H258" s="9"/>
      <c r="I258" s="9"/>
      <c r="J258" s="480"/>
      <c r="K258" s="9"/>
      <c r="L258" s="9"/>
      <c r="M258" s="9"/>
      <c r="N258" s="9"/>
      <c r="O258" s="8"/>
      <c r="P258" s="8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3.5" customHeight="1">
      <c r="A259" s="1141"/>
      <c r="B259" s="293"/>
      <c r="C259" s="293"/>
      <c r="D259" s="293"/>
      <c r="E259" s="293"/>
      <c r="F259" s="293"/>
      <c r="G259" s="9"/>
      <c r="H259" s="9"/>
      <c r="I259" s="9"/>
      <c r="J259" s="480"/>
      <c r="K259" s="9"/>
      <c r="L259" s="9"/>
      <c r="M259" s="9"/>
      <c r="N259" s="9"/>
      <c r="O259" s="8"/>
      <c r="P259" s="8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3.5" customHeight="1">
      <c r="A260" s="1141"/>
      <c r="B260" s="293"/>
      <c r="C260" s="293"/>
      <c r="D260" s="293"/>
      <c r="E260" s="293"/>
      <c r="F260" s="293"/>
      <c r="G260" s="9"/>
      <c r="H260" s="9"/>
      <c r="I260" s="9"/>
      <c r="J260" s="480"/>
      <c r="K260" s="9"/>
      <c r="L260" s="9"/>
      <c r="M260" s="9"/>
      <c r="N260" s="9"/>
      <c r="O260" s="8"/>
      <c r="P260" s="8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3.5" customHeight="1">
      <c r="A261" s="1141"/>
      <c r="B261" s="293"/>
      <c r="C261" s="293"/>
      <c r="D261" s="293"/>
      <c r="E261" s="293"/>
      <c r="F261" s="293"/>
      <c r="G261" s="9"/>
      <c r="H261" s="9"/>
      <c r="I261" s="9"/>
      <c r="J261" s="480"/>
      <c r="K261" s="9"/>
      <c r="L261" s="9"/>
      <c r="M261" s="9"/>
      <c r="N261" s="9"/>
      <c r="O261" s="8"/>
      <c r="P261" s="8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3.5" customHeight="1">
      <c r="A262" s="1141"/>
      <c r="B262" s="293"/>
      <c r="C262" s="293"/>
      <c r="D262" s="293"/>
      <c r="E262" s="293"/>
      <c r="F262" s="293"/>
      <c r="G262" s="9"/>
      <c r="H262" s="9"/>
      <c r="I262" s="9"/>
      <c r="J262" s="480"/>
      <c r="K262" s="9"/>
      <c r="L262" s="9"/>
      <c r="M262" s="9"/>
      <c r="N262" s="9"/>
      <c r="O262" s="8"/>
      <c r="P262" s="8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3.5" customHeight="1">
      <c r="A263" s="1141"/>
      <c r="B263" s="293"/>
      <c r="C263" s="293"/>
      <c r="D263" s="293"/>
      <c r="E263" s="293"/>
      <c r="F263" s="293"/>
      <c r="G263" s="9"/>
      <c r="H263" s="9"/>
      <c r="I263" s="9"/>
      <c r="J263" s="480"/>
      <c r="K263" s="9"/>
      <c r="L263" s="9"/>
      <c r="M263" s="9"/>
      <c r="N263" s="9"/>
      <c r="O263" s="8"/>
      <c r="P263" s="8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3.5" customHeight="1">
      <c r="A264" s="1141"/>
      <c r="B264" s="293"/>
      <c r="C264" s="293"/>
      <c r="D264" s="293"/>
      <c r="E264" s="293"/>
      <c r="F264" s="293"/>
      <c r="G264" s="9"/>
      <c r="H264" s="9"/>
      <c r="I264" s="9"/>
      <c r="J264" s="480"/>
      <c r="K264" s="9"/>
      <c r="L264" s="9"/>
      <c r="M264" s="9"/>
      <c r="N264" s="9"/>
      <c r="O264" s="8"/>
      <c r="P264" s="8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3.5" customHeight="1">
      <c r="A265" s="1141"/>
      <c r="B265" s="293"/>
      <c r="C265" s="293"/>
      <c r="D265" s="293"/>
      <c r="E265" s="293"/>
      <c r="F265" s="293"/>
      <c r="G265" s="9"/>
      <c r="H265" s="9"/>
      <c r="I265" s="9"/>
      <c r="J265" s="480"/>
      <c r="K265" s="9"/>
      <c r="L265" s="9"/>
      <c r="M265" s="9"/>
      <c r="N265" s="9"/>
      <c r="O265" s="8"/>
      <c r="P265" s="8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3.5" customHeight="1">
      <c r="A266" s="1141"/>
      <c r="B266" s="293"/>
      <c r="C266" s="293"/>
      <c r="D266" s="293"/>
      <c r="E266" s="293"/>
      <c r="F266" s="293"/>
      <c r="G266" s="9"/>
      <c r="H266" s="9"/>
      <c r="I266" s="9"/>
      <c r="J266" s="480"/>
      <c r="K266" s="9"/>
      <c r="L266" s="9"/>
      <c r="M266" s="9"/>
      <c r="N266" s="9"/>
      <c r="O266" s="8"/>
      <c r="P266" s="8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3.5" customHeight="1">
      <c r="A267" s="1141"/>
      <c r="B267" s="293"/>
      <c r="C267" s="293"/>
      <c r="D267" s="293"/>
      <c r="E267" s="293"/>
      <c r="F267" s="293"/>
      <c r="G267" s="9"/>
      <c r="H267" s="9"/>
      <c r="I267" s="9"/>
      <c r="J267" s="480"/>
      <c r="K267" s="9"/>
      <c r="L267" s="9"/>
      <c r="M267" s="9"/>
      <c r="N267" s="9"/>
      <c r="O267" s="8"/>
      <c r="P267" s="8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3.5" customHeight="1">
      <c r="A268" s="1141"/>
      <c r="B268" s="293"/>
      <c r="C268" s="293"/>
      <c r="D268" s="293"/>
      <c r="E268" s="293"/>
      <c r="F268" s="293"/>
      <c r="G268" s="9"/>
      <c r="H268" s="9"/>
      <c r="I268" s="9"/>
      <c r="J268" s="480"/>
      <c r="K268" s="9"/>
      <c r="L268" s="9"/>
      <c r="M268" s="9"/>
      <c r="N268" s="9"/>
      <c r="O268" s="8"/>
      <c r="P268" s="8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3.5" customHeight="1">
      <c r="A269" s="1141"/>
      <c r="B269" s="293"/>
      <c r="C269" s="293"/>
      <c r="D269" s="293"/>
      <c r="E269" s="293"/>
      <c r="F269" s="293"/>
      <c r="G269" s="9"/>
      <c r="H269" s="9"/>
      <c r="I269" s="9"/>
      <c r="J269" s="480"/>
      <c r="K269" s="9"/>
      <c r="L269" s="9"/>
      <c r="M269" s="9"/>
      <c r="N269" s="9"/>
      <c r="O269" s="8"/>
      <c r="P269" s="8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3.5" customHeight="1">
      <c r="A270" s="1141"/>
      <c r="B270" s="293"/>
      <c r="C270" s="293"/>
      <c r="D270" s="293"/>
      <c r="E270" s="293"/>
      <c r="F270" s="293"/>
      <c r="G270" s="9"/>
      <c r="H270" s="9"/>
      <c r="I270" s="9"/>
      <c r="J270" s="480"/>
      <c r="K270" s="9"/>
      <c r="L270" s="9"/>
      <c r="M270" s="9"/>
      <c r="N270" s="9"/>
      <c r="O270" s="8"/>
      <c r="P270" s="8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3.5" customHeight="1">
      <c r="A271" s="1141"/>
      <c r="B271" s="293"/>
      <c r="C271" s="293"/>
      <c r="D271" s="293"/>
      <c r="E271" s="293"/>
      <c r="F271" s="293"/>
      <c r="G271" s="9"/>
      <c r="H271" s="9"/>
      <c r="I271" s="9"/>
      <c r="J271" s="480"/>
      <c r="K271" s="9"/>
      <c r="L271" s="9"/>
      <c r="M271" s="9"/>
      <c r="N271" s="9"/>
      <c r="O271" s="8"/>
      <c r="P271" s="8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3.5" customHeight="1">
      <c r="A272" s="1141"/>
      <c r="B272" s="293"/>
      <c r="C272" s="293"/>
      <c r="D272" s="293"/>
      <c r="E272" s="293"/>
      <c r="F272" s="293"/>
      <c r="G272" s="9"/>
      <c r="H272" s="9"/>
      <c r="I272" s="9"/>
      <c r="J272" s="480"/>
      <c r="K272" s="9"/>
      <c r="L272" s="9"/>
      <c r="M272" s="9"/>
      <c r="N272" s="9"/>
      <c r="O272" s="8"/>
      <c r="P272" s="8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3.5" customHeight="1">
      <c r="A273" s="1141"/>
      <c r="B273" s="293"/>
      <c r="C273" s="293"/>
      <c r="D273" s="293"/>
      <c r="E273" s="293"/>
      <c r="F273" s="293"/>
      <c r="G273" s="9"/>
      <c r="H273" s="9"/>
      <c r="I273" s="9"/>
      <c r="J273" s="480"/>
      <c r="K273" s="9"/>
      <c r="L273" s="9"/>
      <c r="M273" s="9"/>
      <c r="N273" s="9"/>
      <c r="O273" s="8"/>
      <c r="P273" s="8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3.5" customHeight="1">
      <c r="A274" s="1141"/>
      <c r="B274" s="293"/>
      <c r="C274" s="293"/>
      <c r="D274" s="293"/>
      <c r="E274" s="293"/>
      <c r="F274" s="293"/>
      <c r="G274" s="9"/>
      <c r="H274" s="9"/>
      <c r="I274" s="9"/>
      <c r="J274" s="480"/>
      <c r="K274" s="9"/>
      <c r="L274" s="9"/>
      <c r="M274" s="9"/>
      <c r="N274" s="9"/>
      <c r="O274" s="8"/>
      <c r="P274" s="8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3.5" customHeight="1">
      <c r="A275" s="1141"/>
      <c r="B275" s="293"/>
      <c r="C275" s="293"/>
      <c r="D275" s="293"/>
      <c r="E275" s="293"/>
      <c r="F275" s="293"/>
      <c r="G275" s="9"/>
      <c r="H275" s="9"/>
      <c r="I275" s="9"/>
      <c r="J275" s="480"/>
      <c r="K275" s="9"/>
      <c r="L275" s="9"/>
      <c r="M275" s="9"/>
      <c r="N275" s="9"/>
      <c r="O275" s="8"/>
      <c r="P275" s="8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3.5" customHeight="1">
      <c r="A276" s="1141"/>
      <c r="B276" s="293"/>
      <c r="C276" s="293"/>
      <c r="D276" s="293"/>
      <c r="E276" s="293"/>
      <c r="F276" s="293"/>
      <c r="G276" s="9"/>
      <c r="H276" s="9"/>
      <c r="I276" s="9"/>
      <c r="J276" s="480"/>
      <c r="K276" s="9"/>
      <c r="L276" s="9"/>
      <c r="M276" s="9"/>
      <c r="N276" s="9"/>
      <c r="O276" s="8"/>
      <c r="P276" s="8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3.5" customHeight="1">
      <c r="A277" s="1141"/>
      <c r="B277" s="293"/>
      <c r="C277" s="293"/>
      <c r="D277" s="293"/>
      <c r="E277" s="293"/>
      <c r="F277" s="293"/>
      <c r="G277" s="9"/>
      <c r="H277" s="9"/>
      <c r="I277" s="9"/>
      <c r="J277" s="480"/>
      <c r="K277" s="9"/>
      <c r="L277" s="9"/>
      <c r="M277" s="9"/>
      <c r="N277" s="9"/>
      <c r="O277" s="8"/>
      <c r="P277" s="8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3.5" customHeight="1">
      <c r="A278" s="1141"/>
      <c r="B278" s="293"/>
      <c r="C278" s="293"/>
      <c r="D278" s="293"/>
      <c r="E278" s="293"/>
      <c r="F278" s="293"/>
      <c r="G278" s="9"/>
      <c r="H278" s="9"/>
      <c r="I278" s="9"/>
      <c r="J278" s="480"/>
      <c r="K278" s="9"/>
      <c r="L278" s="9"/>
      <c r="M278" s="9"/>
      <c r="N278" s="9"/>
      <c r="O278" s="8"/>
      <c r="P278" s="8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3.5" customHeight="1">
      <c r="A279" s="1141"/>
      <c r="B279" s="293"/>
      <c r="C279" s="293"/>
      <c r="D279" s="293"/>
      <c r="E279" s="293"/>
      <c r="F279" s="293"/>
      <c r="G279" s="9"/>
      <c r="H279" s="9"/>
      <c r="I279" s="9"/>
      <c r="J279" s="480"/>
      <c r="K279" s="9"/>
      <c r="L279" s="9"/>
      <c r="M279" s="9"/>
      <c r="N279" s="9"/>
      <c r="O279" s="8"/>
      <c r="P279" s="8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3.5" customHeight="1">
      <c r="A280" s="1141"/>
      <c r="B280" s="293"/>
      <c r="C280" s="293"/>
      <c r="D280" s="293"/>
      <c r="E280" s="293"/>
      <c r="F280" s="293"/>
      <c r="G280" s="9"/>
      <c r="H280" s="9"/>
      <c r="I280" s="9"/>
      <c r="J280" s="480"/>
      <c r="K280" s="9"/>
      <c r="L280" s="9"/>
      <c r="M280" s="9"/>
      <c r="N280" s="9"/>
      <c r="O280" s="8"/>
      <c r="P280" s="8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3.5" customHeight="1">
      <c r="A281" s="1141"/>
      <c r="B281" s="293"/>
      <c r="C281" s="293"/>
      <c r="D281" s="293"/>
      <c r="E281" s="293"/>
      <c r="F281" s="293"/>
      <c r="G281" s="9"/>
      <c r="H281" s="9"/>
      <c r="I281" s="9"/>
      <c r="J281" s="480"/>
      <c r="K281" s="9"/>
      <c r="L281" s="9"/>
      <c r="M281" s="9"/>
      <c r="N281" s="9"/>
      <c r="O281" s="8"/>
      <c r="P281" s="8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3.5" customHeight="1">
      <c r="A282" s="1141"/>
      <c r="B282" s="293"/>
      <c r="C282" s="293"/>
      <c r="D282" s="293"/>
      <c r="E282" s="293"/>
      <c r="F282" s="293"/>
      <c r="G282" s="9"/>
      <c r="H282" s="9"/>
      <c r="I282" s="9"/>
      <c r="J282" s="480"/>
      <c r="K282" s="9"/>
      <c r="L282" s="9"/>
      <c r="M282" s="9"/>
      <c r="N282" s="9"/>
      <c r="O282" s="8"/>
      <c r="P282" s="8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3.5" customHeight="1">
      <c r="A283" s="1141"/>
      <c r="B283" s="293"/>
      <c r="C283" s="293"/>
      <c r="D283" s="293"/>
      <c r="E283" s="293"/>
      <c r="F283" s="293"/>
      <c r="G283" s="9"/>
      <c r="H283" s="9"/>
      <c r="I283" s="9"/>
      <c r="J283" s="480"/>
      <c r="K283" s="9"/>
      <c r="L283" s="9"/>
      <c r="M283" s="9"/>
      <c r="N283" s="9"/>
      <c r="O283" s="8"/>
      <c r="P283" s="8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3.5" customHeight="1">
      <c r="A284" s="1141"/>
      <c r="B284" s="293"/>
      <c r="C284" s="293"/>
      <c r="D284" s="293"/>
      <c r="E284" s="293"/>
      <c r="F284" s="293"/>
      <c r="G284" s="9"/>
      <c r="H284" s="9"/>
      <c r="I284" s="9"/>
      <c r="J284" s="480"/>
      <c r="K284" s="9"/>
      <c r="L284" s="9"/>
      <c r="M284" s="9"/>
      <c r="N284" s="9"/>
      <c r="O284" s="8"/>
      <c r="P284" s="8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3.5" customHeight="1">
      <c r="A285" s="1141"/>
      <c r="B285" s="293"/>
      <c r="C285" s="293"/>
      <c r="D285" s="293"/>
      <c r="E285" s="293"/>
      <c r="F285" s="293"/>
      <c r="G285" s="9"/>
      <c r="H285" s="9"/>
      <c r="I285" s="9"/>
      <c r="J285" s="480"/>
      <c r="K285" s="9"/>
      <c r="L285" s="9"/>
      <c r="M285" s="9"/>
      <c r="N285" s="9"/>
      <c r="O285" s="8"/>
      <c r="P285" s="8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3.5" customHeight="1">
      <c r="A286" s="1141"/>
      <c r="B286" s="293"/>
      <c r="C286" s="293"/>
      <c r="D286" s="293"/>
      <c r="E286" s="293"/>
      <c r="F286" s="293"/>
      <c r="G286" s="9"/>
      <c r="H286" s="9"/>
      <c r="I286" s="9"/>
      <c r="J286" s="480"/>
      <c r="K286" s="9"/>
      <c r="L286" s="9"/>
      <c r="M286" s="9"/>
      <c r="N286" s="9"/>
      <c r="O286" s="8"/>
      <c r="P286" s="8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3.5" customHeight="1">
      <c r="A287" s="1141"/>
      <c r="B287" s="293"/>
      <c r="C287" s="293"/>
      <c r="D287" s="293"/>
      <c r="E287" s="293"/>
      <c r="F287" s="293"/>
      <c r="G287" s="9"/>
      <c r="H287" s="9"/>
      <c r="I287" s="9"/>
      <c r="J287" s="480"/>
      <c r="K287" s="9"/>
      <c r="L287" s="9"/>
      <c r="M287" s="9"/>
      <c r="N287" s="9"/>
      <c r="O287" s="8"/>
      <c r="P287" s="8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3.5" customHeight="1">
      <c r="A288" s="1141"/>
      <c r="B288" s="293"/>
      <c r="C288" s="293"/>
      <c r="D288" s="293"/>
      <c r="E288" s="293"/>
      <c r="F288" s="293"/>
      <c r="G288" s="9"/>
      <c r="H288" s="9"/>
      <c r="I288" s="9"/>
      <c r="J288" s="480"/>
      <c r="K288" s="9"/>
      <c r="L288" s="9"/>
      <c r="M288" s="9"/>
      <c r="N288" s="9"/>
      <c r="O288" s="8"/>
      <c r="P288" s="8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3.5" customHeight="1">
      <c r="A289" s="1141"/>
      <c r="B289" s="293"/>
      <c r="C289" s="293"/>
      <c r="D289" s="293"/>
      <c r="E289" s="293"/>
      <c r="F289" s="293"/>
      <c r="G289" s="9"/>
      <c r="H289" s="9"/>
      <c r="I289" s="9"/>
      <c r="J289" s="480"/>
      <c r="K289" s="9"/>
      <c r="L289" s="9"/>
      <c r="M289" s="9"/>
      <c r="N289" s="9"/>
      <c r="O289" s="8"/>
      <c r="P289" s="8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3.5" customHeight="1">
      <c r="A290" s="1141"/>
      <c r="B290" s="293"/>
      <c r="C290" s="293"/>
      <c r="D290" s="293"/>
      <c r="E290" s="293"/>
      <c r="F290" s="293"/>
      <c r="G290" s="9"/>
      <c r="H290" s="9"/>
      <c r="I290" s="9"/>
      <c r="J290" s="480"/>
      <c r="K290" s="9"/>
      <c r="L290" s="9"/>
      <c r="M290" s="9"/>
      <c r="N290" s="9"/>
      <c r="O290" s="8"/>
      <c r="P290" s="8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3.5" customHeight="1">
      <c r="A291" s="1141"/>
      <c r="B291" s="293"/>
      <c r="C291" s="293"/>
      <c r="D291" s="293"/>
      <c r="E291" s="293"/>
      <c r="F291" s="293"/>
      <c r="G291" s="9"/>
      <c r="H291" s="9"/>
      <c r="I291" s="9"/>
      <c r="J291" s="480"/>
      <c r="K291" s="9"/>
      <c r="L291" s="9"/>
      <c r="M291" s="9"/>
      <c r="N291" s="9"/>
      <c r="O291" s="8"/>
      <c r="P291" s="8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3.5" customHeight="1">
      <c r="A292" s="1141"/>
      <c r="B292" s="293"/>
      <c r="C292" s="293"/>
      <c r="D292" s="293"/>
      <c r="E292" s="293"/>
      <c r="F292" s="293"/>
      <c r="G292" s="9"/>
      <c r="H292" s="9"/>
      <c r="I292" s="9"/>
      <c r="J292" s="480"/>
      <c r="K292" s="9"/>
      <c r="L292" s="9"/>
      <c r="M292" s="9"/>
      <c r="N292" s="9"/>
      <c r="O292" s="8"/>
      <c r="P292" s="8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3.5" customHeight="1">
      <c r="A293" s="1141"/>
      <c r="B293" s="293"/>
      <c r="C293" s="293"/>
      <c r="D293" s="293"/>
      <c r="E293" s="293"/>
      <c r="F293" s="293"/>
      <c r="G293" s="9"/>
      <c r="H293" s="9"/>
      <c r="I293" s="9"/>
      <c r="J293" s="480"/>
      <c r="K293" s="9"/>
      <c r="L293" s="9"/>
      <c r="M293" s="9"/>
      <c r="N293" s="9"/>
      <c r="O293" s="8"/>
      <c r="P293" s="8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3.5" customHeight="1">
      <c r="A294" s="1141"/>
      <c r="B294" s="293"/>
      <c r="C294" s="293"/>
      <c r="D294" s="293"/>
      <c r="E294" s="293"/>
      <c r="F294" s="293"/>
      <c r="G294" s="9"/>
      <c r="H294" s="9"/>
      <c r="I294" s="9"/>
      <c r="J294" s="480"/>
      <c r="K294" s="9"/>
      <c r="L294" s="9"/>
      <c r="M294" s="9"/>
      <c r="N294" s="9"/>
      <c r="O294" s="8"/>
      <c r="P294" s="8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3.5" customHeight="1">
      <c r="A295" s="1141"/>
      <c r="B295" s="293"/>
      <c r="C295" s="293"/>
      <c r="D295" s="293"/>
      <c r="E295" s="293"/>
      <c r="F295" s="293"/>
      <c r="G295" s="9"/>
      <c r="H295" s="9"/>
      <c r="I295" s="9"/>
      <c r="J295" s="480"/>
      <c r="K295" s="9"/>
      <c r="L295" s="9"/>
      <c r="M295" s="9"/>
      <c r="N295" s="9"/>
      <c r="O295" s="8"/>
      <c r="P295" s="8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3.5" customHeight="1">
      <c r="A296" s="1141"/>
      <c r="B296" s="293"/>
      <c r="C296" s="293"/>
      <c r="D296" s="293"/>
      <c r="E296" s="293"/>
      <c r="F296" s="293"/>
      <c r="G296" s="9"/>
      <c r="H296" s="9"/>
      <c r="I296" s="9"/>
      <c r="J296" s="480"/>
      <c r="K296" s="9"/>
      <c r="L296" s="9"/>
      <c r="M296" s="9"/>
      <c r="N296" s="9"/>
      <c r="O296" s="8"/>
      <c r="P296" s="8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3.5" customHeight="1">
      <c r="A297" s="1141"/>
      <c r="B297" s="293"/>
      <c r="C297" s="293"/>
      <c r="D297" s="293"/>
      <c r="E297" s="293"/>
      <c r="F297" s="293"/>
      <c r="G297" s="9"/>
      <c r="H297" s="9"/>
      <c r="I297" s="9"/>
      <c r="J297" s="480"/>
      <c r="K297" s="9"/>
      <c r="L297" s="9"/>
      <c r="M297" s="9"/>
      <c r="N297" s="9"/>
      <c r="O297" s="8"/>
      <c r="P297" s="8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3.5" customHeight="1">
      <c r="A298" s="1141"/>
      <c r="B298" s="293"/>
      <c r="C298" s="293"/>
      <c r="D298" s="293"/>
      <c r="E298" s="293"/>
      <c r="F298" s="293"/>
      <c r="G298" s="9"/>
      <c r="H298" s="9"/>
      <c r="I298" s="9"/>
      <c r="J298" s="480"/>
      <c r="K298" s="9"/>
      <c r="L298" s="9"/>
      <c r="M298" s="9"/>
      <c r="N298" s="9"/>
      <c r="O298" s="8"/>
      <c r="P298" s="8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3.5" customHeight="1">
      <c r="A299" s="1141"/>
      <c r="B299" s="293"/>
      <c r="C299" s="293"/>
      <c r="D299" s="293"/>
      <c r="E299" s="293"/>
      <c r="F299" s="293"/>
      <c r="G299" s="9"/>
      <c r="H299" s="9"/>
      <c r="I299" s="9"/>
      <c r="J299" s="480"/>
      <c r="K299" s="9"/>
      <c r="L299" s="9"/>
      <c r="M299" s="9"/>
      <c r="N299" s="9"/>
      <c r="O299" s="8"/>
      <c r="P299" s="8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3.5" customHeight="1">
      <c r="A300" s="1141"/>
      <c r="B300" s="293"/>
      <c r="C300" s="293"/>
      <c r="D300" s="293"/>
      <c r="E300" s="293"/>
      <c r="F300" s="293"/>
      <c r="G300" s="9"/>
      <c r="H300" s="9"/>
      <c r="I300" s="9"/>
      <c r="J300" s="480"/>
      <c r="K300" s="9"/>
      <c r="L300" s="9"/>
      <c r="M300" s="9"/>
      <c r="N300" s="9"/>
      <c r="O300" s="8"/>
      <c r="P300" s="8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3.5" customHeight="1">
      <c r="A301" s="1141"/>
      <c r="B301" s="293"/>
      <c r="C301" s="293"/>
      <c r="D301" s="293"/>
      <c r="E301" s="293"/>
      <c r="F301" s="293"/>
      <c r="G301" s="9"/>
      <c r="H301" s="9"/>
      <c r="I301" s="9"/>
      <c r="J301" s="480"/>
      <c r="K301" s="9"/>
      <c r="L301" s="9"/>
      <c r="M301" s="9"/>
      <c r="N301" s="9"/>
      <c r="O301" s="8"/>
      <c r="P301" s="8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3.5" customHeight="1">
      <c r="A302" s="1141"/>
      <c r="B302" s="293"/>
      <c r="C302" s="293"/>
      <c r="D302" s="293"/>
      <c r="E302" s="293"/>
      <c r="F302" s="293"/>
      <c r="G302" s="9"/>
      <c r="H302" s="9"/>
      <c r="I302" s="9"/>
      <c r="J302" s="480"/>
      <c r="K302" s="9"/>
      <c r="L302" s="9"/>
      <c r="M302" s="9"/>
      <c r="N302" s="9"/>
      <c r="O302" s="8"/>
      <c r="P302" s="8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3.5" customHeight="1">
      <c r="A303" s="1141"/>
      <c r="B303" s="293"/>
      <c r="C303" s="293"/>
      <c r="D303" s="293"/>
      <c r="E303" s="293"/>
      <c r="F303" s="293"/>
      <c r="G303" s="9"/>
      <c r="H303" s="9"/>
      <c r="I303" s="9"/>
      <c r="J303" s="480"/>
      <c r="K303" s="9"/>
      <c r="L303" s="9"/>
      <c r="M303" s="9"/>
      <c r="N303" s="9"/>
      <c r="O303" s="8"/>
      <c r="P303" s="8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3.5" customHeight="1">
      <c r="A304" s="1141"/>
      <c r="B304" s="293"/>
      <c r="C304" s="293"/>
      <c r="D304" s="293"/>
      <c r="E304" s="293"/>
      <c r="F304" s="293"/>
      <c r="G304" s="9"/>
      <c r="H304" s="9"/>
      <c r="I304" s="9"/>
      <c r="J304" s="480"/>
      <c r="K304" s="9"/>
      <c r="L304" s="9"/>
      <c r="M304" s="9"/>
      <c r="N304" s="9"/>
      <c r="O304" s="8"/>
      <c r="P304" s="8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3.5" customHeight="1">
      <c r="A305" s="1141"/>
      <c r="B305" s="293"/>
      <c r="C305" s="293"/>
      <c r="D305" s="293"/>
      <c r="E305" s="293"/>
      <c r="F305" s="293"/>
      <c r="G305" s="9"/>
      <c r="H305" s="9"/>
      <c r="I305" s="9"/>
      <c r="J305" s="480"/>
      <c r="K305" s="9"/>
      <c r="L305" s="9"/>
      <c r="M305" s="9"/>
      <c r="N305" s="9"/>
      <c r="O305" s="8"/>
      <c r="P305" s="8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3.5" customHeight="1">
      <c r="A306" s="1141"/>
      <c r="B306" s="293"/>
      <c r="C306" s="293"/>
      <c r="D306" s="293"/>
      <c r="E306" s="293"/>
      <c r="F306" s="293"/>
      <c r="G306" s="9"/>
      <c r="H306" s="9"/>
      <c r="I306" s="9"/>
      <c r="J306" s="480"/>
      <c r="K306" s="9"/>
      <c r="L306" s="9"/>
      <c r="M306" s="9"/>
      <c r="N306" s="9"/>
      <c r="O306" s="8"/>
      <c r="P306" s="8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3.5" customHeight="1">
      <c r="A307" s="1141"/>
      <c r="B307" s="293"/>
      <c r="C307" s="293"/>
      <c r="D307" s="293"/>
      <c r="E307" s="293"/>
      <c r="F307" s="293"/>
      <c r="G307" s="9"/>
      <c r="H307" s="9"/>
      <c r="I307" s="9"/>
      <c r="J307" s="480"/>
      <c r="K307" s="9"/>
      <c r="L307" s="9"/>
      <c r="M307" s="9"/>
      <c r="N307" s="9"/>
      <c r="O307" s="8"/>
      <c r="P307" s="8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3.5" customHeight="1">
      <c r="A308" s="1141"/>
      <c r="B308" s="293"/>
      <c r="C308" s="293"/>
      <c r="D308" s="293"/>
      <c r="E308" s="293"/>
      <c r="F308" s="293"/>
      <c r="G308" s="9"/>
      <c r="H308" s="9"/>
      <c r="I308" s="9"/>
      <c r="J308" s="480"/>
      <c r="K308" s="9"/>
      <c r="L308" s="9"/>
      <c r="M308" s="9"/>
      <c r="N308" s="9"/>
      <c r="O308" s="8"/>
      <c r="P308" s="8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3.5" customHeight="1">
      <c r="A309" s="1141"/>
      <c r="B309" s="293"/>
      <c r="C309" s="293"/>
      <c r="D309" s="293"/>
      <c r="E309" s="293"/>
      <c r="F309" s="293"/>
      <c r="G309" s="9"/>
      <c r="H309" s="9"/>
      <c r="I309" s="9"/>
      <c r="J309" s="480"/>
      <c r="K309" s="9"/>
      <c r="L309" s="9"/>
      <c r="M309" s="9"/>
      <c r="N309" s="9"/>
      <c r="O309" s="8"/>
      <c r="P309" s="8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3.5" customHeight="1">
      <c r="A310" s="1141"/>
      <c r="B310" s="293"/>
      <c r="C310" s="293"/>
      <c r="D310" s="293"/>
      <c r="E310" s="293"/>
      <c r="F310" s="293"/>
      <c r="G310" s="9"/>
      <c r="H310" s="9"/>
      <c r="I310" s="9"/>
      <c r="J310" s="480"/>
      <c r="K310" s="9"/>
      <c r="L310" s="9"/>
      <c r="M310" s="9"/>
      <c r="N310" s="9"/>
      <c r="O310" s="8"/>
      <c r="P310" s="8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3.5" customHeight="1">
      <c r="A311" s="1141"/>
      <c r="B311" s="293"/>
      <c r="C311" s="293"/>
      <c r="D311" s="293"/>
      <c r="E311" s="293"/>
      <c r="F311" s="293"/>
      <c r="G311" s="9"/>
      <c r="H311" s="9"/>
      <c r="I311" s="9"/>
      <c r="J311" s="480"/>
      <c r="K311" s="9"/>
      <c r="L311" s="9"/>
      <c r="M311" s="9"/>
      <c r="N311" s="9"/>
      <c r="O311" s="8"/>
      <c r="P311" s="8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3.5" customHeight="1">
      <c r="A312" s="1141"/>
      <c r="B312" s="293"/>
      <c r="C312" s="293"/>
      <c r="D312" s="293"/>
      <c r="E312" s="293"/>
      <c r="F312" s="293"/>
      <c r="G312" s="9"/>
      <c r="H312" s="9"/>
      <c r="I312" s="9"/>
      <c r="J312" s="480"/>
      <c r="K312" s="9"/>
      <c r="L312" s="9"/>
      <c r="M312" s="9"/>
      <c r="N312" s="9"/>
      <c r="O312" s="8"/>
      <c r="P312" s="8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3.5" customHeight="1">
      <c r="A313" s="1141"/>
      <c r="B313" s="293"/>
      <c r="C313" s="293"/>
      <c r="D313" s="293"/>
      <c r="E313" s="293"/>
      <c r="F313" s="293"/>
      <c r="G313" s="9"/>
      <c r="H313" s="9"/>
      <c r="I313" s="9"/>
      <c r="J313" s="480"/>
      <c r="K313" s="9"/>
      <c r="L313" s="9"/>
      <c r="M313" s="9"/>
      <c r="N313" s="9"/>
      <c r="O313" s="8"/>
      <c r="P313" s="8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3.5" customHeight="1">
      <c r="A314" s="1141"/>
      <c r="B314" s="293"/>
      <c r="C314" s="293"/>
      <c r="D314" s="293"/>
      <c r="E314" s="293"/>
      <c r="F314" s="293"/>
      <c r="G314" s="9"/>
      <c r="H314" s="9"/>
      <c r="I314" s="9"/>
      <c r="J314" s="480"/>
      <c r="K314" s="9" t="s">
        <v>568</v>
      </c>
      <c r="L314" s="9"/>
      <c r="M314" s="9"/>
      <c r="N314" s="9"/>
      <c r="O314" s="8"/>
      <c r="P314" s="8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3.5" customHeight="1">
      <c r="A315" s="1141"/>
      <c r="B315" s="293"/>
      <c r="C315" s="293"/>
      <c r="D315" s="293"/>
      <c r="E315" s="293"/>
      <c r="F315" s="293"/>
      <c r="G315" s="9"/>
      <c r="H315" s="9"/>
      <c r="I315" s="9"/>
      <c r="J315" s="480"/>
      <c r="K315" s="9"/>
      <c r="L315" s="9"/>
      <c r="M315" s="9"/>
      <c r="N315" s="9"/>
      <c r="O315" s="8"/>
      <c r="P315" s="8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3.5" customHeight="1">
      <c r="A316" s="1141"/>
      <c r="B316" s="293"/>
      <c r="C316" s="293"/>
      <c r="D316" s="293"/>
      <c r="E316" s="293"/>
      <c r="F316" s="293"/>
      <c r="G316" s="9"/>
      <c r="H316" s="9"/>
      <c r="I316" s="9"/>
      <c r="J316" s="480"/>
      <c r="K316" s="9"/>
      <c r="L316" s="9"/>
      <c r="M316" s="9"/>
      <c r="N316" s="9"/>
      <c r="O316" s="8"/>
      <c r="P316" s="8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3.5" customHeight="1">
      <c r="A317" s="1141"/>
      <c r="B317" s="293"/>
      <c r="C317" s="293"/>
      <c r="D317" s="293"/>
      <c r="E317" s="293"/>
      <c r="F317" s="293"/>
      <c r="G317" s="9"/>
      <c r="H317" s="9"/>
      <c r="I317" s="9"/>
      <c r="J317" s="480"/>
      <c r="K317" s="9"/>
      <c r="L317" s="9"/>
      <c r="M317" s="9"/>
      <c r="N317" s="9"/>
      <c r="O317" s="8"/>
      <c r="P317" s="8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3.5" customHeight="1">
      <c r="A318" s="1141"/>
      <c r="B318" s="293"/>
      <c r="C318" s="293"/>
      <c r="D318" s="293"/>
      <c r="E318" s="293"/>
      <c r="F318" s="293"/>
      <c r="G318" s="9"/>
      <c r="H318" s="9"/>
      <c r="I318" s="9"/>
      <c r="J318" s="480"/>
      <c r="K318" s="9"/>
      <c r="L318" s="9"/>
      <c r="M318" s="9"/>
      <c r="N318" s="9"/>
      <c r="O318" s="8"/>
      <c r="P318" s="8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3.5" customHeight="1">
      <c r="A319" s="1141"/>
      <c r="B319" s="293"/>
      <c r="C319" s="293"/>
      <c r="D319" s="293"/>
      <c r="E319" s="293"/>
      <c r="F319" s="293"/>
      <c r="G319" s="9"/>
      <c r="H319" s="9"/>
      <c r="I319" s="9"/>
      <c r="J319" s="480"/>
      <c r="K319" s="9"/>
      <c r="L319" s="9"/>
      <c r="M319" s="9"/>
      <c r="N319" s="9"/>
      <c r="O319" s="8"/>
      <c r="P319" s="8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3.5" customHeight="1">
      <c r="A320" s="1141"/>
      <c r="B320" s="293"/>
      <c r="C320" s="293"/>
      <c r="D320" s="293"/>
      <c r="E320" s="293"/>
      <c r="F320" s="293"/>
      <c r="G320" s="9"/>
      <c r="H320" s="9"/>
      <c r="I320" s="9"/>
      <c r="J320" s="480"/>
      <c r="K320" s="9"/>
      <c r="L320" s="9"/>
      <c r="M320" s="9"/>
      <c r="N320" s="9"/>
      <c r="O320" s="8"/>
      <c r="P320" s="8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3.5" customHeight="1">
      <c r="A321" s="1141"/>
      <c r="B321" s="293"/>
      <c r="C321" s="293"/>
      <c r="D321" s="293"/>
      <c r="E321" s="293"/>
      <c r="F321" s="293"/>
      <c r="G321" s="9"/>
      <c r="H321" s="9"/>
      <c r="I321" s="9"/>
      <c r="J321" s="480"/>
      <c r="K321" s="9"/>
      <c r="L321" s="9"/>
      <c r="M321" s="9"/>
      <c r="N321" s="9"/>
      <c r="O321" s="8"/>
      <c r="P321" s="8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3.5" customHeight="1">
      <c r="A322" s="1141"/>
      <c r="B322" s="293"/>
      <c r="C322" s="293"/>
      <c r="D322" s="293"/>
      <c r="E322" s="293"/>
      <c r="F322" s="293"/>
      <c r="G322" s="9"/>
      <c r="H322" s="9"/>
      <c r="I322" s="9"/>
      <c r="J322" s="480"/>
      <c r="K322" s="9"/>
      <c r="L322" s="9"/>
      <c r="M322" s="9"/>
      <c r="N322" s="9"/>
      <c r="O322" s="8"/>
      <c r="P322" s="8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3.5" customHeight="1">
      <c r="A323" s="1141"/>
      <c r="B323" s="293"/>
      <c r="C323" s="293"/>
      <c r="D323" s="293"/>
      <c r="E323" s="293"/>
      <c r="F323" s="293"/>
      <c r="G323" s="9"/>
      <c r="H323" s="9"/>
      <c r="I323" s="9"/>
      <c r="J323" s="480"/>
      <c r="K323" s="9"/>
      <c r="L323" s="9"/>
      <c r="M323" s="9"/>
      <c r="N323" s="9"/>
      <c r="O323" s="8"/>
      <c r="P323" s="8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3.5" customHeight="1">
      <c r="A324" s="1141"/>
      <c r="B324" s="293"/>
      <c r="C324" s="293"/>
      <c r="D324" s="293"/>
      <c r="E324" s="293"/>
      <c r="F324" s="293"/>
      <c r="G324" s="9"/>
      <c r="H324" s="9"/>
      <c r="I324" s="9"/>
      <c r="J324" s="480"/>
      <c r="K324" s="9"/>
      <c r="L324" s="9"/>
      <c r="M324" s="9"/>
      <c r="N324" s="9"/>
      <c r="O324" s="8"/>
      <c r="P324" s="8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3.5" customHeight="1">
      <c r="A325" s="1141"/>
      <c r="B325" s="293"/>
      <c r="C325" s="293"/>
      <c r="D325" s="293"/>
      <c r="E325" s="293"/>
      <c r="F325" s="293"/>
      <c r="G325" s="9"/>
      <c r="H325" s="9"/>
      <c r="I325" s="9"/>
      <c r="J325" s="480"/>
      <c r="K325" s="9"/>
      <c r="L325" s="9"/>
      <c r="M325" s="9"/>
      <c r="N325" s="9"/>
      <c r="O325" s="8"/>
      <c r="P325" s="8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3.5" customHeight="1">
      <c r="A326" s="1141"/>
      <c r="B326" s="293"/>
      <c r="C326" s="293"/>
      <c r="D326" s="293"/>
      <c r="E326" s="293"/>
      <c r="F326" s="293"/>
      <c r="G326" s="9"/>
      <c r="H326" s="9"/>
      <c r="I326" s="9"/>
      <c r="J326" s="480"/>
      <c r="K326" s="9"/>
      <c r="L326" s="9"/>
      <c r="M326" s="9"/>
      <c r="N326" s="9"/>
      <c r="O326" s="8"/>
      <c r="P326" s="8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3.5" customHeight="1">
      <c r="A327" s="1141"/>
      <c r="B327" s="293"/>
      <c r="C327" s="293"/>
      <c r="D327" s="293"/>
      <c r="E327" s="293"/>
      <c r="F327" s="293"/>
      <c r="G327" s="9"/>
      <c r="H327" s="9"/>
      <c r="I327" s="9"/>
      <c r="J327" s="480"/>
      <c r="K327" s="9"/>
      <c r="L327" s="9"/>
      <c r="M327" s="9"/>
      <c r="N327" s="9"/>
      <c r="O327" s="8"/>
      <c r="P327" s="8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3.5" customHeight="1">
      <c r="A328" s="1141"/>
      <c r="B328" s="293"/>
      <c r="C328" s="293"/>
      <c r="D328" s="293"/>
      <c r="E328" s="293"/>
      <c r="F328" s="293"/>
      <c r="G328" s="9"/>
      <c r="H328" s="9"/>
      <c r="I328" s="9"/>
      <c r="J328" s="480"/>
      <c r="K328" s="9"/>
      <c r="L328" s="9"/>
      <c r="M328" s="9"/>
      <c r="N328" s="9"/>
      <c r="O328" s="8"/>
      <c r="P328" s="8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3.5" customHeight="1">
      <c r="A329" s="1141"/>
      <c r="B329" s="293"/>
      <c r="C329" s="293"/>
      <c r="D329" s="293"/>
      <c r="E329" s="293"/>
      <c r="F329" s="293"/>
      <c r="G329" s="9"/>
      <c r="H329" s="9"/>
      <c r="I329" s="9"/>
      <c r="J329" s="480"/>
      <c r="K329" s="9"/>
      <c r="L329" s="9"/>
      <c r="M329" s="9"/>
      <c r="N329" s="9"/>
      <c r="O329" s="8"/>
      <c r="P329" s="8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3.5" customHeight="1">
      <c r="A330" s="1141"/>
      <c r="B330" s="293"/>
      <c r="C330" s="293"/>
      <c r="D330" s="293"/>
      <c r="E330" s="293"/>
      <c r="F330" s="293"/>
      <c r="G330" s="9"/>
      <c r="H330" s="9"/>
      <c r="I330" s="9"/>
      <c r="J330" s="480"/>
      <c r="K330" s="9"/>
      <c r="L330" s="9"/>
      <c r="M330" s="9"/>
      <c r="N330" s="9"/>
      <c r="O330" s="8"/>
      <c r="P330" s="8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3.5" customHeight="1">
      <c r="A331" s="1141"/>
      <c r="B331" s="293"/>
      <c r="C331" s="293"/>
      <c r="D331" s="293"/>
      <c r="E331" s="293"/>
      <c r="F331" s="293"/>
      <c r="G331" s="9"/>
      <c r="H331" s="9"/>
      <c r="I331" s="9"/>
      <c r="J331" s="480"/>
      <c r="K331" s="9"/>
      <c r="L331" s="9"/>
      <c r="M331" s="9"/>
      <c r="N331" s="9"/>
      <c r="O331" s="8"/>
      <c r="P331" s="8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3.5" customHeight="1">
      <c r="A332" s="1141"/>
      <c r="B332" s="293"/>
      <c r="C332" s="293"/>
      <c r="D332" s="293"/>
      <c r="E332" s="293"/>
      <c r="F332" s="293"/>
      <c r="G332" s="9"/>
      <c r="H332" s="9"/>
      <c r="I332" s="9"/>
      <c r="J332" s="480"/>
      <c r="K332" s="9"/>
      <c r="L332" s="9"/>
      <c r="M332" s="9"/>
      <c r="N332" s="9"/>
      <c r="O332" s="8"/>
      <c r="P332" s="8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3.5" customHeight="1">
      <c r="A333" s="1141"/>
      <c r="B333" s="293"/>
      <c r="C333" s="293"/>
      <c r="D333" s="293"/>
      <c r="E333" s="293"/>
      <c r="F333" s="293"/>
      <c r="G333" s="9"/>
      <c r="H333" s="9"/>
      <c r="I333" s="9"/>
      <c r="J333" s="480"/>
      <c r="K333" s="9"/>
      <c r="L333" s="9"/>
      <c r="M333" s="9"/>
      <c r="N333" s="9"/>
      <c r="O333" s="8"/>
      <c r="P333" s="8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3.5" customHeight="1">
      <c r="A334" s="1141"/>
      <c r="B334" s="293"/>
      <c r="C334" s="293"/>
      <c r="D334" s="293"/>
      <c r="E334" s="293"/>
      <c r="F334" s="293"/>
      <c r="G334" s="9"/>
      <c r="H334" s="9"/>
      <c r="I334" s="9"/>
      <c r="J334" s="480"/>
      <c r="K334" s="9"/>
      <c r="L334" s="9"/>
      <c r="M334" s="9"/>
      <c r="N334" s="9"/>
      <c r="O334" s="8"/>
      <c r="P334" s="8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3.5" customHeight="1">
      <c r="A335" s="1141"/>
      <c r="B335" s="293"/>
      <c r="C335" s="293"/>
      <c r="D335" s="293"/>
      <c r="E335" s="293"/>
      <c r="F335" s="293"/>
      <c r="G335" s="9"/>
      <c r="H335" s="9"/>
      <c r="I335" s="9"/>
      <c r="J335" s="480"/>
      <c r="K335" s="9"/>
      <c r="L335" s="9"/>
      <c r="M335" s="9"/>
      <c r="N335" s="9"/>
      <c r="O335" s="8"/>
      <c r="P335" s="8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3.5" customHeight="1">
      <c r="A336" s="1141"/>
      <c r="B336" s="293"/>
      <c r="C336" s="293"/>
      <c r="D336" s="293"/>
      <c r="E336" s="293"/>
      <c r="F336" s="293"/>
      <c r="G336" s="9"/>
      <c r="H336" s="9"/>
      <c r="I336" s="9"/>
      <c r="J336" s="480"/>
      <c r="K336" s="9"/>
      <c r="L336" s="9"/>
      <c r="M336" s="9"/>
      <c r="N336" s="9"/>
      <c r="O336" s="8"/>
      <c r="P336" s="8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3.5" customHeight="1">
      <c r="A337" s="1141"/>
      <c r="B337" s="293"/>
      <c r="C337" s="293"/>
      <c r="D337" s="293"/>
      <c r="E337" s="293"/>
      <c r="F337" s="293"/>
      <c r="G337" s="9"/>
      <c r="H337" s="9"/>
      <c r="I337" s="9"/>
      <c r="J337" s="480"/>
      <c r="K337" s="9"/>
      <c r="L337" s="9"/>
      <c r="M337" s="9"/>
      <c r="N337" s="9"/>
      <c r="O337" s="8"/>
      <c r="P337" s="8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3.5" customHeight="1">
      <c r="A338" s="1141"/>
      <c r="B338" s="293"/>
      <c r="C338" s="293"/>
      <c r="D338" s="293"/>
      <c r="E338" s="293"/>
      <c r="F338" s="293"/>
      <c r="G338" s="9"/>
      <c r="H338" s="9"/>
      <c r="I338" s="9"/>
      <c r="J338" s="480"/>
      <c r="K338" s="9"/>
      <c r="L338" s="9"/>
      <c r="M338" s="9"/>
      <c r="N338" s="9"/>
      <c r="O338" s="8"/>
      <c r="P338" s="8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3.5" customHeight="1">
      <c r="A339" s="1141"/>
      <c r="B339" s="293"/>
      <c r="C339" s="293"/>
      <c r="D339" s="293"/>
      <c r="E339" s="293"/>
      <c r="F339" s="293"/>
      <c r="G339" s="9"/>
      <c r="H339" s="9"/>
      <c r="I339" s="9"/>
      <c r="J339" s="480"/>
      <c r="K339" s="9"/>
      <c r="L339" s="9"/>
      <c r="M339" s="9"/>
      <c r="N339" s="9"/>
      <c r="O339" s="8"/>
      <c r="P339" s="8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3.5" customHeight="1">
      <c r="A340" s="1141"/>
      <c r="B340" s="293"/>
      <c r="C340" s="293"/>
      <c r="D340" s="293"/>
      <c r="E340" s="293"/>
      <c r="F340" s="293"/>
      <c r="G340" s="9"/>
      <c r="H340" s="9"/>
      <c r="I340" s="9"/>
      <c r="J340" s="480"/>
      <c r="K340" s="9"/>
      <c r="L340" s="9"/>
      <c r="M340" s="9"/>
      <c r="N340" s="9"/>
      <c r="O340" s="8"/>
      <c r="P340" s="8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3.5" customHeight="1">
      <c r="A341" s="1141"/>
      <c r="B341" s="293"/>
      <c r="C341" s="293"/>
      <c r="D341" s="293"/>
      <c r="E341" s="293"/>
      <c r="F341" s="293"/>
      <c r="G341" s="9"/>
      <c r="H341" s="9"/>
      <c r="I341" s="9"/>
      <c r="J341" s="480"/>
      <c r="K341" s="9"/>
      <c r="L341" s="9"/>
      <c r="M341" s="9"/>
      <c r="N341" s="9"/>
      <c r="O341" s="8"/>
      <c r="P341" s="8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3.5" customHeight="1">
      <c r="A342" s="1141"/>
      <c r="B342" s="293"/>
      <c r="C342" s="293"/>
      <c r="D342" s="293"/>
      <c r="E342" s="293"/>
      <c r="F342" s="293"/>
      <c r="G342" s="9"/>
      <c r="H342" s="9"/>
      <c r="I342" s="9"/>
      <c r="J342" s="480"/>
      <c r="K342" s="9"/>
      <c r="L342" s="9"/>
      <c r="M342" s="9"/>
      <c r="N342" s="9"/>
      <c r="O342" s="8"/>
      <c r="P342" s="8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3.5" customHeight="1">
      <c r="A343" s="1141"/>
      <c r="B343" s="293"/>
      <c r="C343" s="293"/>
      <c r="D343" s="293"/>
      <c r="E343" s="293"/>
      <c r="F343" s="293"/>
      <c r="G343" s="9"/>
      <c r="H343" s="9"/>
      <c r="I343" s="9"/>
      <c r="J343" s="480"/>
      <c r="K343" s="9"/>
      <c r="L343" s="9"/>
      <c r="M343" s="9"/>
      <c r="N343" s="9"/>
      <c r="O343" s="8"/>
      <c r="P343" s="8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3.5" customHeight="1">
      <c r="A344" s="1141"/>
      <c r="B344" s="293"/>
      <c r="C344" s="293"/>
      <c r="D344" s="293"/>
      <c r="E344" s="293"/>
      <c r="F344" s="293"/>
      <c r="G344" s="9"/>
      <c r="H344" s="9"/>
      <c r="I344" s="9"/>
      <c r="J344" s="480"/>
      <c r="K344" s="9"/>
      <c r="L344" s="9"/>
      <c r="M344" s="9"/>
      <c r="N344" s="9"/>
      <c r="O344" s="8"/>
      <c r="P344" s="8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3.5" customHeight="1">
      <c r="A345" s="1141"/>
      <c r="B345" s="293"/>
      <c r="C345" s="293"/>
      <c r="D345" s="293"/>
      <c r="E345" s="293"/>
      <c r="F345" s="293"/>
      <c r="G345" s="9"/>
      <c r="H345" s="9"/>
      <c r="I345" s="9"/>
      <c r="J345" s="480"/>
      <c r="K345" s="9"/>
      <c r="L345" s="9"/>
      <c r="M345" s="9"/>
      <c r="N345" s="9"/>
      <c r="O345" s="8"/>
      <c r="P345" s="8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3.5" customHeight="1">
      <c r="A346" s="1141"/>
      <c r="B346" s="293"/>
      <c r="C346" s="293"/>
      <c r="D346" s="293"/>
      <c r="E346" s="293"/>
      <c r="F346" s="293"/>
      <c r="G346" s="9"/>
      <c r="H346" s="9"/>
      <c r="I346" s="9"/>
      <c r="J346" s="480"/>
      <c r="K346" s="9"/>
      <c r="L346" s="9"/>
      <c r="M346" s="9"/>
      <c r="N346" s="9"/>
      <c r="O346" s="8"/>
      <c r="P346" s="8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3.5" customHeight="1">
      <c r="A347" s="1141"/>
      <c r="B347" s="293"/>
      <c r="C347" s="293"/>
      <c r="D347" s="293"/>
      <c r="E347" s="293"/>
      <c r="F347" s="293"/>
      <c r="G347" s="9"/>
      <c r="H347" s="9"/>
      <c r="I347" s="9"/>
      <c r="J347" s="480"/>
      <c r="K347" s="9"/>
      <c r="L347" s="9"/>
      <c r="M347" s="9"/>
      <c r="N347" s="9"/>
      <c r="O347" s="8"/>
      <c r="P347" s="8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3.5" customHeight="1">
      <c r="A348" s="1141"/>
      <c r="B348" s="293"/>
      <c r="C348" s="293"/>
      <c r="D348" s="293"/>
      <c r="E348" s="293"/>
      <c r="F348" s="293"/>
      <c r="G348" s="9"/>
      <c r="H348" s="9"/>
      <c r="I348" s="9"/>
      <c r="J348" s="480"/>
      <c r="K348" s="9"/>
      <c r="L348" s="9"/>
      <c r="M348" s="9"/>
      <c r="N348" s="9"/>
      <c r="O348" s="8"/>
      <c r="P348" s="8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3.5" customHeight="1">
      <c r="A349" s="1141"/>
      <c r="B349" s="293"/>
      <c r="C349" s="293"/>
      <c r="D349" s="293"/>
      <c r="E349" s="293"/>
      <c r="F349" s="293"/>
      <c r="G349" s="9"/>
      <c r="H349" s="9"/>
      <c r="I349" s="9"/>
      <c r="J349" s="480"/>
      <c r="K349" s="9"/>
      <c r="L349" s="9"/>
      <c r="M349" s="9"/>
      <c r="N349" s="9"/>
      <c r="O349" s="8"/>
      <c r="P349" s="8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3.5" customHeight="1">
      <c r="A350" s="1141"/>
      <c r="B350" s="293"/>
      <c r="C350" s="293"/>
      <c r="D350" s="293"/>
      <c r="E350" s="293"/>
      <c r="F350" s="293"/>
      <c r="G350" s="9"/>
      <c r="H350" s="9"/>
      <c r="I350" s="9"/>
      <c r="J350" s="480"/>
      <c r="K350" s="9"/>
      <c r="L350" s="9"/>
      <c r="M350" s="9"/>
      <c r="N350" s="9"/>
      <c r="O350" s="8"/>
      <c r="P350" s="8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3.5" customHeight="1">
      <c r="A351" s="1141"/>
      <c r="B351" s="293"/>
      <c r="C351" s="293"/>
      <c r="D351" s="293"/>
      <c r="E351" s="293"/>
      <c r="F351" s="293"/>
      <c r="G351" s="9"/>
      <c r="H351" s="9"/>
      <c r="I351" s="9"/>
      <c r="J351" s="480"/>
      <c r="K351" s="9"/>
      <c r="L351" s="9"/>
      <c r="M351" s="9"/>
      <c r="N351" s="9"/>
      <c r="O351" s="8"/>
      <c r="P351" s="8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3.5" customHeight="1">
      <c r="A352" s="1141"/>
      <c r="B352" s="293"/>
      <c r="C352" s="293"/>
      <c r="D352" s="293"/>
      <c r="E352" s="293"/>
      <c r="F352" s="293"/>
      <c r="G352" s="9"/>
      <c r="H352" s="9"/>
      <c r="I352" s="9"/>
      <c r="J352" s="480"/>
      <c r="K352" s="9"/>
      <c r="L352" s="9"/>
      <c r="M352" s="9"/>
      <c r="N352" s="9"/>
      <c r="O352" s="8"/>
      <c r="P352" s="8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3.5" customHeight="1">
      <c r="A353" s="1141"/>
      <c r="B353" s="293"/>
      <c r="C353" s="293"/>
      <c r="D353" s="293"/>
      <c r="E353" s="293"/>
      <c r="F353" s="293"/>
      <c r="G353" s="9"/>
      <c r="H353" s="9"/>
      <c r="I353" s="9"/>
      <c r="J353" s="480"/>
      <c r="K353" s="9"/>
      <c r="L353" s="9"/>
      <c r="M353" s="9"/>
      <c r="N353" s="9"/>
      <c r="O353" s="8"/>
      <c r="P353" s="8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3.5" customHeight="1">
      <c r="A354" s="1141"/>
      <c r="B354" s="293"/>
      <c r="C354" s="293"/>
      <c r="D354" s="293"/>
      <c r="E354" s="293"/>
      <c r="F354" s="293"/>
      <c r="G354" s="9"/>
      <c r="H354" s="9"/>
      <c r="I354" s="9"/>
      <c r="J354" s="480"/>
      <c r="K354" s="9"/>
      <c r="L354" s="9"/>
      <c r="M354" s="9"/>
      <c r="N354" s="9"/>
      <c r="O354" s="8"/>
      <c r="P354" s="8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3.5" customHeight="1">
      <c r="A355" s="1141"/>
      <c r="B355" s="293"/>
      <c r="C355" s="293"/>
      <c r="D355" s="293"/>
      <c r="E355" s="293"/>
      <c r="F355" s="293"/>
      <c r="G355" s="9"/>
      <c r="H355" s="9"/>
      <c r="I355" s="9"/>
      <c r="J355" s="480"/>
      <c r="K355" s="9"/>
      <c r="L355" s="9"/>
      <c r="M355" s="9"/>
      <c r="N355" s="9"/>
      <c r="O355" s="8"/>
      <c r="P355" s="8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3.5" customHeight="1">
      <c r="A356" s="1141"/>
      <c r="B356" s="293"/>
      <c r="C356" s="293"/>
      <c r="D356" s="293"/>
      <c r="E356" s="293"/>
      <c r="F356" s="293"/>
      <c r="G356" s="9"/>
      <c r="H356" s="9"/>
      <c r="I356" s="9"/>
      <c r="J356" s="480"/>
      <c r="K356" s="9"/>
      <c r="L356" s="9"/>
      <c r="M356" s="9"/>
      <c r="N356" s="9"/>
      <c r="O356" s="8"/>
      <c r="P356" s="8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3.5" customHeight="1">
      <c r="A357" s="1141"/>
      <c r="B357" s="293"/>
      <c r="C357" s="293"/>
      <c r="D357" s="293"/>
      <c r="E357" s="293"/>
      <c r="F357" s="293"/>
      <c r="G357" s="9"/>
      <c r="H357" s="9"/>
      <c r="I357" s="9"/>
      <c r="J357" s="480"/>
      <c r="K357" s="9"/>
      <c r="L357" s="9"/>
      <c r="M357" s="9"/>
      <c r="N357" s="9"/>
      <c r="O357" s="8"/>
      <c r="P357" s="8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3.5" customHeight="1">
      <c r="A358" s="1141"/>
      <c r="B358" s="293"/>
      <c r="C358" s="293"/>
      <c r="D358" s="293"/>
      <c r="E358" s="293"/>
      <c r="F358" s="293"/>
      <c r="G358" s="9"/>
      <c r="H358" s="9"/>
      <c r="I358" s="9"/>
      <c r="J358" s="480"/>
      <c r="K358" s="9"/>
      <c r="L358" s="9"/>
      <c r="M358" s="9"/>
      <c r="N358" s="9"/>
      <c r="O358" s="8"/>
      <c r="P358" s="8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3.5" customHeight="1">
      <c r="A359" s="1141"/>
      <c r="B359" s="293"/>
      <c r="C359" s="293"/>
      <c r="D359" s="293"/>
      <c r="E359" s="293"/>
      <c r="F359" s="293"/>
      <c r="G359" s="9"/>
      <c r="H359" s="9"/>
      <c r="I359" s="9"/>
      <c r="J359" s="480"/>
      <c r="K359" s="9"/>
      <c r="L359" s="9"/>
      <c r="M359" s="9"/>
      <c r="N359" s="9"/>
      <c r="O359" s="8"/>
      <c r="P359" s="8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3.5" customHeight="1">
      <c r="A360" s="1141"/>
      <c r="B360" s="293"/>
      <c r="C360" s="293"/>
      <c r="D360" s="293"/>
      <c r="E360" s="293"/>
      <c r="F360" s="293"/>
      <c r="G360" s="9"/>
      <c r="H360" s="9"/>
      <c r="I360" s="9"/>
      <c r="J360" s="480"/>
      <c r="K360" s="9"/>
      <c r="L360" s="9"/>
      <c r="M360" s="9"/>
      <c r="N360" s="9"/>
      <c r="O360" s="8"/>
      <c r="P360" s="8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3.5" customHeight="1">
      <c r="A361" s="1141"/>
      <c r="B361" s="293"/>
      <c r="C361" s="293"/>
      <c r="D361" s="293"/>
      <c r="E361" s="293"/>
      <c r="F361" s="293"/>
      <c r="G361" s="9"/>
      <c r="H361" s="9"/>
      <c r="I361" s="9"/>
      <c r="J361" s="480"/>
      <c r="K361" s="9"/>
      <c r="L361" s="9"/>
      <c r="M361" s="9"/>
      <c r="N361" s="9"/>
      <c r="O361" s="8"/>
      <c r="P361" s="8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3.5" customHeight="1">
      <c r="A362" s="1141"/>
      <c r="B362" s="293"/>
      <c r="C362" s="293"/>
      <c r="D362" s="293"/>
      <c r="E362" s="293"/>
      <c r="F362" s="293"/>
      <c r="G362" s="9"/>
      <c r="H362" s="9"/>
      <c r="I362" s="9"/>
      <c r="J362" s="480"/>
      <c r="K362" s="9"/>
      <c r="L362" s="9"/>
      <c r="M362" s="9"/>
      <c r="N362" s="9"/>
      <c r="O362" s="8"/>
      <c r="P362" s="8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3.5" customHeight="1">
      <c r="A363" s="1141"/>
      <c r="B363" s="293"/>
      <c r="C363" s="293"/>
      <c r="D363" s="293"/>
      <c r="E363" s="293"/>
      <c r="F363" s="293"/>
      <c r="G363" s="9"/>
      <c r="H363" s="9"/>
      <c r="I363" s="9"/>
      <c r="J363" s="480"/>
      <c r="K363" s="9"/>
      <c r="L363" s="9"/>
      <c r="M363" s="9"/>
      <c r="N363" s="9"/>
      <c r="O363" s="8"/>
      <c r="P363" s="8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3.5" customHeight="1">
      <c r="A364" s="1141"/>
      <c r="B364" s="293"/>
      <c r="C364" s="293"/>
      <c r="D364" s="293"/>
      <c r="E364" s="293"/>
      <c r="F364" s="293"/>
      <c r="G364" s="9"/>
      <c r="H364" s="9"/>
      <c r="I364" s="9"/>
      <c r="J364" s="480"/>
      <c r="K364" s="9"/>
      <c r="L364" s="9"/>
      <c r="M364" s="9"/>
      <c r="N364" s="9"/>
      <c r="O364" s="8"/>
      <c r="P364" s="8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3.5" customHeight="1">
      <c r="A365" s="1141"/>
      <c r="B365" s="293"/>
      <c r="C365" s="293"/>
      <c r="D365" s="293"/>
      <c r="E365" s="293"/>
      <c r="F365" s="293"/>
      <c r="G365" s="9"/>
      <c r="H365" s="9"/>
      <c r="I365" s="9"/>
      <c r="J365" s="480"/>
      <c r="K365" s="9"/>
      <c r="L365" s="9"/>
      <c r="M365" s="9"/>
      <c r="N365" s="9"/>
      <c r="O365" s="8"/>
      <c r="P365" s="8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3.5" customHeight="1">
      <c r="A366" s="1141"/>
      <c r="B366" s="293"/>
      <c r="C366" s="293"/>
      <c r="D366" s="293"/>
      <c r="E366" s="293"/>
      <c r="F366" s="293"/>
      <c r="G366" s="9"/>
      <c r="H366" s="9"/>
      <c r="I366" s="9"/>
      <c r="J366" s="480"/>
      <c r="K366" s="9"/>
      <c r="L366" s="9"/>
      <c r="M366" s="9"/>
      <c r="N366" s="9"/>
      <c r="O366" s="8"/>
      <c r="P366" s="8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3.5" customHeight="1">
      <c r="A367" s="1141"/>
      <c r="B367" s="293"/>
      <c r="C367" s="293"/>
      <c r="D367" s="293"/>
      <c r="E367" s="293"/>
      <c r="F367" s="293"/>
      <c r="G367" s="9"/>
      <c r="H367" s="9"/>
      <c r="I367" s="9"/>
      <c r="J367" s="480"/>
      <c r="K367" s="9"/>
      <c r="L367" s="9"/>
      <c r="M367" s="9"/>
      <c r="N367" s="9"/>
      <c r="O367" s="8"/>
      <c r="P367" s="8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3.5" customHeight="1">
      <c r="A368" s="1141"/>
      <c r="B368" s="293"/>
      <c r="C368" s="293"/>
      <c r="D368" s="293"/>
      <c r="E368" s="293"/>
      <c r="F368" s="293"/>
      <c r="G368" s="9"/>
      <c r="H368" s="9"/>
      <c r="I368" s="9"/>
      <c r="J368" s="480"/>
      <c r="K368" s="9"/>
      <c r="L368" s="9"/>
      <c r="M368" s="9"/>
      <c r="N368" s="9"/>
      <c r="O368" s="8"/>
      <c r="P368" s="8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3.5" customHeight="1">
      <c r="A369" s="1141"/>
      <c r="B369" s="293"/>
      <c r="C369" s="293"/>
      <c r="D369" s="293"/>
      <c r="E369" s="293"/>
      <c r="F369" s="293"/>
      <c r="G369" s="9"/>
      <c r="H369" s="9"/>
      <c r="I369" s="9"/>
      <c r="J369" s="480"/>
      <c r="K369" s="9"/>
      <c r="L369" s="9"/>
      <c r="M369" s="9"/>
      <c r="N369" s="9"/>
      <c r="O369" s="8"/>
      <c r="P369" s="8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3.5" customHeight="1">
      <c r="A370" s="1141"/>
      <c r="B370" s="293"/>
      <c r="C370" s="293"/>
      <c r="D370" s="293"/>
      <c r="E370" s="293"/>
      <c r="F370" s="293"/>
      <c r="G370" s="9"/>
      <c r="H370" s="9"/>
      <c r="I370" s="9"/>
      <c r="J370" s="480"/>
      <c r="K370" s="9"/>
      <c r="L370" s="9"/>
      <c r="M370" s="9"/>
      <c r="N370" s="9"/>
      <c r="O370" s="8"/>
      <c r="P370" s="8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3.5" customHeight="1">
      <c r="A371" s="1141"/>
      <c r="B371" s="293"/>
      <c r="C371" s="293"/>
      <c r="D371" s="293"/>
      <c r="E371" s="293"/>
      <c r="F371" s="293"/>
      <c r="G371" s="9"/>
      <c r="H371" s="9"/>
      <c r="I371" s="9"/>
      <c r="J371" s="480"/>
      <c r="K371" s="9"/>
      <c r="L371" s="9"/>
      <c r="M371" s="9"/>
      <c r="N371" s="9"/>
      <c r="O371" s="8"/>
      <c r="P371" s="8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3.5" customHeight="1">
      <c r="A372" s="1141"/>
      <c r="B372" s="293"/>
      <c r="C372" s="293"/>
      <c r="D372" s="293"/>
      <c r="E372" s="293"/>
      <c r="F372" s="293"/>
      <c r="G372" s="9"/>
      <c r="H372" s="9"/>
      <c r="I372" s="9"/>
      <c r="J372" s="480"/>
      <c r="K372" s="9"/>
      <c r="L372" s="9"/>
      <c r="M372" s="9"/>
      <c r="N372" s="9"/>
      <c r="O372" s="8"/>
      <c r="P372" s="8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3.5" customHeight="1">
      <c r="A373" s="1141"/>
      <c r="B373" s="293"/>
      <c r="C373" s="293"/>
      <c r="D373" s="293"/>
      <c r="E373" s="293"/>
      <c r="F373" s="293"/>
      <c r="G373" s="9"/>
      <c r="H373" s="9"/>
      <c r="I373" s="9"/>
      <c r="J373" s="480"/>
      <c r="K373" s="9"/>
      <c r="L373" s="9"/>
      <c r="M373" s="9"/>
      <c r="N373" s="9"/>
      <c r="O373" s="8"/>
      <c r="P373" s="8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3.5" customHeight="1">
      <c r="A374" s="1141"/>
      <c r="B374" s="293"/>
      <c r="C374" s="293"/>
      <c r="D374" s="293"/>
      <c r="E374" s="293"/>
      <c r="F374" s="293"/>
      <c r="G374" s="9"/>
      <c r="H374" s="9"/>
      <c r="I374" s="9"/>
      <c r="J374" s="480"/>
      <c r="K374" s="9"/>
      <c r="L374" s="9"/>
      <c r="M374" s="9"/>
      <c r="N374" s="9"/>
      <c r="O374" s="8"/>
      <c r="P374" s="8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3.5" customHeight="1">
      <c r="A375" s="1141"/>
      <c r="B375" s="293"/>
      <c r="C375" s="293"/>
      <c r="D375" s="293"/>
      <c r="E375" s="293"/>
      <c r="F375" s="293"/>
      <c r="G375" s="9"/>
      <c r="H375" s="9"/>
      <c r="I375" s="9"/>
      <c r="J375" s="480"/>
      <c r="K375" s="9"/>
      <c r="L375" s="9"/>
      <c r="M375" s="9"/>
      <c r="N375" s="9"/>
      <c r="O375" s="8"/>
      <c r="P375" s="8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3.5" customHeight="1">
      <c r="A376" s="1141"/>
      <c r="B376" s="293"/>
      <c r="C376" s="293"/>
      <c r="D376" s="293"/>
      <c r="E376" s="293"/>
      <c r="F376" s="293"/>
      <c r="G376" s="9"/>
      <c r="H376" s="9"/>
      <c r="I376" s="9"/>
      <c r="J376" s="480"/>
      <c r="K376" s="9"/>
      <c r="L376" s="9"/>
      <c r="M376" s="9"/>
      <c r="N376" s="9"/>
      <c r="O376" s="8"/>
      <c r="P376" s="8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3.5" customHeight="1">
      <c r="A377" s="1141"/>
      <c r="B377" s="293"/>
      <c r="C377" s="293"/>
      <c r="D377" s="293"/>
      <c r="E377" s="293"/>
      <c r="F377" s="293"/>
      <c r="G377" s="9"/>
      <c r="H377" s="9"/>
      <c r="I377" s="9"/>
      <c r="J377" s="480"/>
      <c r="K377" s="9"/>
      <c r="L377" s="9"/>
      <c r="M377" s="9"/>
      <c r="N377" s="9"/>
      <c r="O377" s="8"/>
      <c r="P377" s="8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3.5" customHeight="1">
      <c r="A378" s="1141"/>
      <c r="B378" s="293"/>
      <c r="C378" s="293"/>
      <c r="D378" s="293"/>
      <c r="E378" s="293"/>
      <c r="F378" s="293"/>
      <c r="G378" s="9"/>
      <c r="H378" s="9"/>
      <c r="I378" s="9"/>
      <c r="J378" s="480"/>
      <c r="K378" s="9"/>
      <c r="L378" s="9"/>
      <c r="M378" s="9"/>
      <c r="N378" s="9"/>
      <c r="O378" s="8"/>
      <c r="P378" s="8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3.5" customHeight="1">
      <c r="A379" s="1141"/>
      <c r="B379" s="293"/>
      <c r="C379" s="293"/>
      <c r="D379" s="293"/>
      <c r="E379" s="293"/>
      <c r="F379" s="293"/>
      <c r="G379" s="9"/>
      <c r="H379" s="9"/>
      <c r="I379" s="9"/>
      <c r="J379" s="480"/>
      <c r="K379" s="9"/>
      <c r="L379" s="9"/>
      <c r="M379" s="9"/>
      <c r="N379" s="9"/>
      <c r="O379" s="8"/>
      <c r="P379" s="8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3.5" customHeight="1">
      <c r="A380" s="1141"/>
      <c r="B380" s="293"/>
      <c r="C380" s="293"/>
      <c r="D380" s="293"/>
      <c r="E380" s="293"/>
      <c r="F380" s="293"/>
      <c r="G380" s="9"/>
      <c r="H380" s="9"/>
      <c r="I380" s="9"/>
      <c r="J380" s="480"/>
      <c r="K380" s="9"/>
      <c r="L380" s="9"/>
      <c r="M380" s="9"/>
      <c r="N380" s="9"/>
      <c r="O380" s="8"/>
      <c r="P380" s="8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3.5" customHeight="1">
      <c r="A381" s="1141"/>
      <c r="B381" s="293"/>
      <c r="C381" s="293"/>
      <c r="D381" s="293"/>
      <c r="E381" s="293"/>
      <c r="F381" s="293"/>
      <c r="G381" s="9"/>
      <c r="H381" s="9"/>
      <c r="I381" s="9"/>
      <c r="J381" s="480"/>
      <c r="K381" s="9"/>
      <c r="L381" s="9"/>
      <c r="M381" s="9"/>
      <c r="N381" s="9"/>
      <c r="O381" s="8"/>
      <c r="P381" s="8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3.5" customHeight="1">
      <c r="A382" s="1141"/>
      <c r="B382" s="293"/>
      <c r="C382" s="293"/>
      <c r="D382" s="293"/>
      <c r="E382" s="293"/>
      <c r="F382" s="293"/>
      <c r="G382" s="9"/>
      <c r="H382" s="9"/>
      <c r="I382" s="9"/>
      <c r="J382" s="480"/>
      <c r="K382" s="9"/>
      <c r="L382" s="9"/>
      <c r="M382" s="9"/>
      <c r="N382" s="9"/>
      <c r="O382" s="8"/>
      <c r="P382" s="8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3.5" customHeight="1">
      <c r="A383" s="1141"/>
      <c r="B383" s="293"/>
      <c r="C383" s="293"/>
      <c r="D383" s="293"/>
      <c r="E383" s="293"/>
      <c r="F383" s="293"/>
      <c r="G383" s="9"/>
      <c r="H383" s="9"/>
      <c r="I383" s="9"/>
      <c r="J383" s="480"/>
      <c r="K383" s="9"/>
      <c r="L383" s="9"/>
      <c r="M383" s="9"/>
      <c r="N383" s="9"/>
      <c r="O383" s="8"/>
      <c r="P383" s="8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3.5" customHeight="1">
      <c r="A384" s="1141"/>
      <c r="B384" s="293"/>
      <c r="C384" s="293"/>
      <c r="D384" s="293"/>
      <c r="E384" s="293"/>
      <c r="F384" s="293"/>
      <c r="G384" s="9"/>
      <c r="H384" s="9"/>
      <c r="I384" s="9"/>
      <c r="J384" s="480"/>
      <c r="K384" s="9"/>
      <c r="L384" s="9"/>
      <c r="M384" s="9"/>
      <c r="N384" s="9"/>
      <c r="O384" s="8"/>
      <c r="P384" s="8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3.5" customHeight="1">
      <c r="A385" s="1141"/>
      <c r="B385" s="293"/>
      <c r="C385" s="293"/>
      <c r="D385" s="293"/>
      <c r="E385" s="293"/>
      <c r="F385" s="293"/>
      <c r="G385" s="9"/>
      <c r="H385" s="9"/>
      <c r="I385" s="9"/>
      <c r="J385" s="480"/>
      <c r="K385" s="9"/>
      <c r="L385" s="9"/>
      <c r="M385" s="9"/>
      <c r="N385" s="9"/>
      <c r="O385" s="8"/>
      <c r="P385" s="8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3.5" customHeight="1">
      <c r="A386" s="1141"/>
      <c r="B386" s="293"/>
      <c r="C386" s="293"/>
      <c r="D386" s="293"/>
      <c r="E386" s="293"/>
      <c r="F386" s="293"/>
      <c r="G386" s="9"/>
      <c r="H386" s="9"/>
      <c r="I386" s="9"/>
      <c r="J386" s="480"/>
      <c r="K386" s="9"/>
      <c r="L386" s="9"/>
      <c r="M386" s="9"/>
      <c r="N386" s="9"/>
      <c r="O386" s="8"/>
      <c r="P386" s="8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3.5" customHeight="1">
      <c r="A387" s="1141"/>
      <c r="B387" s="293"/>
      <c r="C387" s="293"/>
      <c r="D387" s="293"/>
      <c r="E387" s="293"/>
      <c r="F387" s="293"/>
      <c r="G387" s="9"/>
      <c r="H387" s="9"/>
      <c r="I387" s="9"/>
      <c r="J387" s="480"/>
      <c r="K387" s="9"/>
      <c r="L387" s="9"/>
      <c r="M387" s="9"/>
      <c r="N387" s="9"/>
      <c r="O387" s="8"/>
      <c r="P387" s="8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3.5" customHeight="1">
      <c r="A388" s="1141"/>
      <c r="B388" s="293"/>
      <c r="C388" s="293"/>
      <c r="D388" s="293"/>
      <c r="E388" s="293"/>
      <c r="F388" s="293"/>
      <c r="G388" s="9"/>
      <c r="H388" s="9"/>
      <c r="I388" s="9"/>
      <c r="J388" s="480"/>
      <c r="K388" s="9"/>
      <c r="L388" s="9"/>
      <c r="M388" s="9"/>
      <c r="N388" s="9"/>
      <c r="O388" s="8"/>
      <c r="P388" s="8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3.5" customHeight="1">
      <c r="A389" s="1141"/>
      <c r="B389" s="293"/>
      <c r="C389" s="293"/>
      <c r="D389" s="293"/>
      <c r="E389" s="293"/>
      <c r="F389" s="293"/>
      <c r="G389" s="9"/>
      <c r="H389" s="9"/>
      <c r="I389" s="9"/>
      <c r="J389" s="480"/>
      <c r="K389" s="9"/>
      <c r="L389" s="9"/>
      <c r="M389" s="9"/>
      <c r="N389" s="9"/>
      <c r="O389" s="8"/>
      <c r="P389" s="8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3.5" customHeight="1">
      <c r="A390" s="1141"/>
      <c r="B390" s="293"/>
      <c r="C390" s="293"/>
      <c r="D390" s="293"/>
      <c r="E390" s="293"/>
      <c r="F390" s="293"/>
      <c r="G390" s="9"/>
      <c r="H390" s="9"/>
      <c r="I390" s="9"/>
      <c r="J390" s="480"/>
      <c r="K390" s="9"/>
      <c r="L390" s="9"/>
      <c r="M390" s="9"/>
      <c r="N390" s="9"/>
      <c r="O390" s="8"/>
      <c r="P390" s="8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3.5" customHeight="1">
      <c r="A391" s="1141"/>
      <c r="B391" s="293"/>
      <c r="C391" s="293"/>
      <c r="D391" s="293"/>
      <c r="E391" s="293"/>
      <c r="F391" s="293"/>
      <c r="G391" s="9"/>
      <c r="H391" s="9"/>
      <c r="I391" s="9"/>
      <c r="J391" s="480"/>
      <c r="K391" s="9"/>
      <c r="L391" s="9"/>
      <c r="M391" s="9"/>
      <c r="N391" s="9"/>
      <c r="O391" s="8"/>
      <c r="P391" s="8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3.5" customHeight="1">
      <c r="A392" s="1141"/>
      <c r="B392" s="293"/>
      <c r="C392" s="293"/>
      <c r="D392" s="293"/>
      <c r="E392" s="293"/>
      <c r="F392" s="293"/>
      <c r="G392" s="9"/>
      <c r="H392" s="9"/>
      <c r="I392" s="9"/>
      <c r="J392" s="480"/>
      <c r="K392" s="9"/>
      <c r="L392" s="9"/>
      <c r="M392" s="9"/>
      <c r="N392" s="9"/>
      <c r="O392" s="8"/>
      <c r="P392" s="8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3.5" customHeight="1">
      <c r="A393" s="1141"/>
      <c r="B393" s="293"/>
      <c r="C393" s="293"/>
      <c r="D393" s="293"/>
      <c r="E393" s="293"/>
      <c r="F393" s="293"/>
      <c r="G393" s="9"/>
      <c r="H393" s="9"/>
      <c r="I393" s="9"/>
      <c r="J393" s="480"/>
      <c r="K393" s="9"/>
      <c r="L393" s="9"/>
      <c r="M393" s="9"/>
      <c r="N393" s="9"/>
      <c r="O393" s="8"/>
      <c r="P393" s="8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3.5" customHeight="1">
      <c r="A394" s="1141"/>
      <c r="B394" s="293"/>
      <c r="C394" s="293"/>
      <c r="D394" s="293"/>
      <c r="E394" s="293"/>
      <c r="F394" s="293"/>
      <c r="G394" s="9"/>
      <c r="H394" s="9"/>
      <c r="I394" s="9"/>
      <c r="J394" s="480"/>
      <c r="K394" s="9"/>
      <c r="L394" s="9"/>
      <c r="M394" s="9"/>
      <c r="N394" s="9"/>
      <c r="O394" s="8"/>
      <c r="P394" s="8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3.5" customHeight="1">
      <c r="A395" s="1141"/>
      <c r="B395" s="293"/>
      <c r="C395" s="293"/>
      <c r="D395" s="293"/>
      <c r="E395" s="293"/>
      <c r="F395" s="293"/>
      <c r="G395" s="9"/>
      <c r="H395" s="9"/>
      <c r="I395" s="9"/>
      <c r="J395" s="480"/>
      <c r="K395" s="9"/>
      <c r="L395" s="9"/>
      <c r="M395" s="9"/>
      <c r="N395" s="9"/>
      <c r="O395" s="8"/>
      <c r="P395" s="8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3.5" customHeight="1">
      <c r="A396" s="1141"/>
      <c r="B396" s="293"/>
      <c r="C396" s="293"/>
      <c r="D396" s="293"/>
      <c r="E396" s="293"/>
      <c r="F396" s="293"/>
      <c r="G396" s="9"/>
      <c r="H396" s="9"/>
      <c r="I396" s="9"/>
      <c r="J396" s="480"/>
      <c r="K396" s="9"/>
      <c r="L396" s="9"/>
      <c r="M396" s="9"/>
      <c r="N396" s="9"/>
      <c r="O396" s="8"/>
      <c r="P396" s="8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3.5" customHeight="1">
      <c r="A397" s="1141"/>
      <c r="B397" s="293"/>
      <c r="C397" s="293"/>
      <c r="D397" s="293"/>
      <c r="E397" s="293"/>
      <c r="F397" s="293"/>
      <c r="G397" s="9"/>
      <c r="H397" s="9"/>
      <c r="I397" s="9"/>
      <c r="J397" s="480"/>
      <c r="K397" s="9"/>
      <c r="L397" s="9"/>
      <c r="M397" s="9"/>
      <c r="N397" s="9"/>
      <c r="O397" s="8"/>
      <c r="P397" s="8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3.5" customHeight="1">
      <c r="A398" s="1141"/>
      <c r="B398" s="293"/>
      <c r="C398" s="293"/>
      <c r="D398" s="293"/>
      <c r="E398" s="293"/>
      <c r="F398" s="293"/>
      <c r="G398" s="9"/>
      <c r="H398" s="9"/>
      <c r="I398" s="9"/>
      <c r="J398" s="480"/>
      <c r="K398" s="9"/>
      <c r="L398" s="9"/>
      <c r="M398" s="9"/>
      <c r="N398" s="9"/>
      <c r="O398" s="8"/>
      <c r="P398" s="8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3.5" customHeight="1">
      <c r="A399" s="1141"/>
      <c r="B399" s="293"/>
      <c r="C399" s="293"/>
      <c r="D399" s="293"/>
      <c r="E399" s="293"/>
      <c r="F399" s="293"/>
      <c r="G399" s="9"/>
      <c r="H399" s="9"/>
      <c r="I399" s="9"/>
      <c r="J399" s="480"/>
      <c r="K399" s="9"/>
      <c r="L399" s="9"/>
      <c r="M399" s="9"/>
      <c r="N399" s="9"/>
      <c r="O399" s="8"/>
      <c r="P399" s="8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3.5" customHeight="1">
      <c r="A400" s="1141"/>
      <c r="B400" s="293"/>
      <c r="C400" s="293"/>
      <c r="D400" s="293"/>
      <c r="E400" s="293"/>
      <c r="F400" s="293"/>
      <c r="G400" s="9"/>
      <c r="H400" s="9"/>
      <c r="I400" s="9"/>
      <c r="J400" s="480"/>
      <c r="K400" s="9"/>
      <c r="L400" s="9"/>
      <c r="M400" s="9"/>
      <c r="N400" s="9"/>
      <c r="O400" s="8"/>
      <c r="P400" s="8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3.5" customHeight="1">
      <c r="A401" s="1141"/>
      <c r="B401" s="293"/>
      <c r="C401" s="293"/>
      <c r="D401" s="293"/>
      <c r="E401" s="293"/>
      <c r="F401" s="293"/>
      <c r="G401" s="9"/>
      <c r="H401" s="9"/>
      <c r="I401" s="9"/>
      <c r="J401" s="480"/>
      <c r="K401" s="9"/>
      <c r="L401" s="9"/>
      <c r="M401" s="9"/>
      <c r="N401" s="9"/>
      <c r="O401" s="8"/>
      <c r="P401" s="8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3.5" customHeight="1">
      <c r="A402" s="1141"/>
      <c r="B402" s="293"/>
      <c r="C402" s="293"/>
      <c r="D402" s="293"/>
      <c r="E402" s="293"/>
      <c r="F402" s="293"/>
      <c r="G402" s="9"/>
      <c r="H402" s="9"/>
      <c r="I402" s="9"/>
      <c r="J402" s="480"/>
      <c r="K402" s="9"/>
      <c r="L402" s="9"/>
      <c r="M402" s="9"/>
      <c r="N402" s="9"/>
      <c r="O402" s="8"/>
      <c r="P402" s="8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3.5" customHeight="1">
      <c r="A403" s="1141"/>
      <c r="B403" s="293"/>
      <c r="C403" s="293"/>
      <c r="D403" s="293"/>
      <c r="E403" s="293"/>
      <c r="F403" s="293"/>
      <c r="G403" s="9"/>
      <c r="H403" s="9"/>
      <c r="I403" s="9"/>
      <c r="J403" s="480"/>
      <c r="K403" s="9"/>
      <c r="L403" s="9"/>
      <c r="M403" s="9"/>
      <c r="N403" s="9"/>
      <c r="O403" s="8"/>
      <c r="P403" s="8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3.5" customHeight="1">
      <c r="A404" s="1141"/>
      <c r="B404" s="293"/>
      <c r="C404" s="293"/>
      <c r="D404" s="293"/>
      <c r="E404" s="293"/>
      <c r="F404" s="293"/>
      <c r="G404" s="9"/>
      <c r="H404" s="9"/>
      <c r="I404" s="9"/>
      <c r="J404" s="480"/>
      <c r="K404" s="9"/>
      <c r="L404" s="9"/>
      <c r="M404" s="9"/>
      <c r="N404" s="9"/>
      <c r="O404" s="8"/>
      <c r="P404" s="8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3.5" customHeight="1">
      <c r="A405" s="1141"/>
      <c r="B405" s="293"/>
      <c r="C405" s="293"/>
      <c r="D405" s="293"/>
      <c r="E405" s="293"/>
      <c r="F405" s="293"/>
      <c r="G405" s="9"/>
      <c r="H405" s="9"/>
      <c r="I405" s="9"/>
      <c r="J405" s="480"/>
      <c r="K405" s="9"/>
      <c r="L405" s="9"/>
      <c r="M405" s="9"/>
      <c r="N405" s="9"/>
      <c r="O405" s="8"/>
      <c r="P405" s="8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3.5" customHeight="1">
      <c r="A406" s="1141"/>
      <c r="B406" s="293"/>
      <c r="C406" s="293"/>
      <c r="D406" s="293"/>
      <c r="E406" s="293"/>
      <c r="F406" s="293"/>
      <c r="G406" s="9"/>
      <c r="H406" s="9"/>
      <c r="I406" s="9"/>
      <c r="J406" s="480"/>
      <c r="K406" s="9"/>
      <c r="L406" s="9"/>
      <c r="M406" s="9"/>
      <c r="N406" s="9"/>
      <c r="O406" s="8"/>
      <c r="P406" s="8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3.5" customHeight="1">
      <c r="A407" s="1141"/>
      <c r="B407" s="293"/>
      <c r="C407" s="293"/>
      <c r="D407" s="293"/>
      <c r="E407" s="293"/>
      <c r="F407" s="293"/>
      <c r="G407" s="9"/>
      <c r="H407" s="9"/>
      <c r="I407" s="9"/>
      <c r="J407" s="480"/>
      <c r="K407" s="9"/>
      <c r="L407" s="9"/>
      <c r="M407" s="9"/>
      <c r="N407" s="9"/>
      <c r="O407" s="8"/>
      <c r="P407" s="8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3.5" customHeight="1">
      <c r="A408" s="1141"/>
      <c r="B408" s="293"/>
      <c r="C408" s="293"/>
      <c r="D408" s="293"/>
      <c r="E408" s="293"/>
      <c r="F408" s="293"/>
      <c r="G408" s="9"/>
      <c r="H408" s="9"/>
      <c r="I408" s="9"/>
      <c r="J408" s="480"/>
      <c r="K408" s="9"/>
      <c r="L408" s="9"/>
      <c r="M408" s="9"/>
      <c r="N408" s="9"/>
      <c r="O408" s="8"/>
      <c r="P408" s="8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3.5" customHeight="1">
      <c r="A409" s="1141"/>
      <c r="B409" s="293"/>
      <c r="C409" s="293"/>
      <c r="D409" s="293"/>
      <c r="E409" s="293"/>
      <c r="F409" s="293"/>
      <c r="G409" s="9"/>
      <c r="H409" s="9"/>
      <c r="I409" s="9"/>
      <c r="J409" s="480"/>
      <c r="K409" s="9"/>
      <c r="L409" s="9"/>
      <c r="M409" s="9"/>
      <c r="N409" s="9"/>
      <c r="O409" s="8"/>
      <c r="P409" s="8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3.5" customHeight="1">
      <c r="A410" s="1141"/>
      <c r="B410" s="293"/>
      <c r="C410" s="293"/>
      <c r="D410" s="293"/>
      <c r="E410" s="293"/>
      <c r="F410" s="293"/>
      <c r="G410" s="9"/>
      <c r="H410" s="9"/>
      <c r="I410" s="9"/>
      <c r="J410" s="480"/>
      <c r="K410" s="9"/>
      <c r="L410" s="9"/>
      <c r="M410" s="9"/>
      <c r="N410" s="9"/>
      <c r="O410" s="8"/>
      <c r="P410" s="8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3.5" customHeight="1">
      <c r="A411" s="1141"/>
      <c r="B411" s="293"/>
      <c r="C411" s="293"/>
      <c r="D411" s="293"/>
      <c r="E411" s="293"/>
      <c r="F411" s="293"/>
      <c r="G411" s="9"/>
      <c r="H411" s="9"/>
      <c r="I411" s="9"/>
      <c r="J411" s="480"/>
      <c r="K411" s="9"/>
      <c r="L411" s="9"/>
      <c r="M411" s="9"/>
      <c r="N411" s="9"/>
      <c r="O411" s="8"/>
      <c r="P411" s="8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3.5" customHeight="1">
      <c r="A412" s="1141"/>
      <c r="B412" s="293"/>
      <c r="C412" s="293"/>
      <c r="D412" s="293"/>
      <c r="E412" s="293"/>
      <c r="F412" s="293"/>
      <c r="G412" s="9"/>
      <c r="H412" s="9"/>
      <c r="I412" s="9"/>
      <c r="J412" s="480"/>
      <c r="K412" s="9"/>
      <c r="L412" s="9"/>
      <c r="M412" s="9"/>
      <c r="N412" s="9"/>
      <c r="O412" s="8"/>
      <c r="P412" s="8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3.5" customHeight="1">
      <c r="A413" s="1141"/>
      <c r="B413" s="293"/>
      <c r="C413" s="293"/>
      <c r="D413" s="293"/>
      <c r="E413" s="293"/>
      <c r="F413" s="293"/>
      <c r="G413" s="9"/>
      <c r="H413" s="9"/>
      <c r="I413" s="9"/>
      <c r="J413" s="480"/>
      <c r="K413" s="9"/>
      <c r="L413" s="9"/>
      <c r="M413" s="9"/>
      <c r="N413" s="9"/>
      <c r="O413" s="8"/>
      <c r="P413" s="8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3.5" customHeight="1">
      <c r="A414" s="1141"/>
      <c r="B414" s="293"/>
      <c r="C414" s="293"/>
      <c r="D414" s="293"/>
      <c r="E414" s="293"/>
      <c r="F414" s="293"/>
      <c r="G414" s="9"/>
      <c r="H414" s="9"/>
      <c r="I414" s="9"/>
      <c r="J414" s="480"/>
      <c r="K414" s="9"/>
      <c r="L414" s="9"/>
      <c r="M414" s="9"/>
      <c r="N414" s="9"/>
      <c r="O414" s="8"/>
      <c r="P414" s="8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3.5" customHeight="1">
      <c r="A415" s="1141"/>
      <c r="B415" s="293"/>
      <c r="C415" s="293"/>
      <c r="D415" s="293"/>
      <c r="E415" s="293"/>
      <c r="F415" s="293"/>
      <c r="G415" s="9"/>
      <c r="H415" s="9"/>
      <c r="I415" s="9"/>
      <c r="J415" s="480"/>
      <c r="K415" s="9"/>
      <c r="L415" s="9"/>
      <c r="M415" s="9"/>
      <c r="N415" s="9"/>
      <c r="O415" s="8"/>
      <c r="P415" s="8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3.5" customHeight="1">
      <c r="A416" s="1141"/>
      <c r="B416" s="293"/>
      <c r="C416" s="293"/>
      <c r="D416" s="293"/>
      <c r="E416" s="293"/>
      <c r="F416" s="293"/>
      <c r="G416" s="9"/>
      <c r="H416" s="9"/>
      <c r="I416" s="9"/>
      <c r="J416" s="480"/>
      <c r="K416" s="9"/>
      <c r="L416" s="9"/>
      <c r="M416" s="9"/>
      <c r="N416" s="9"/>
      <c r="O416" s="8">
        <f>SUM(O417:O421)</f>
        <v>0</v>
      </c>
      <c r="P416" s="8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3.5" customHeight="1">
      <c r="A417" s="1141"/>
      <c r="B417" s="293"/>
      <c r="C417" s="293"/>
      <c r="D417" s="293"/>
      <c r="E417" s="293"/>
      <c r="F417" s="293"/>
      <c r="G417" s="9"/>
      <c r="H417" s="9"/>
      <c r="I417" s="9"/>
      <c r="J417" s="480"/>
      <c r="K417" s="9"/>
      <c r="L417" s="9"/>
      <c r="M417" s="9"/>
      <c r="N417" s="9"/>
      <c r="O417" s="8">
        <f t="shared" ref="O417:O418" si="22">ROUNDUP((L417*M417),-1)</f>
        <v>0</v>
      </c>
      <c r="P417" s="8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3.5" customHeight="1">
      <c r="A418" s="1141"/>
      <c r="B418" s="293"/>
      <c r="C418" s="293"/>
      <c r="D418" s="293"/>
      <c r="E418" s="293"/>
      <c r="F418" s="293"/>
      <c r="G418" s="9"/>
      <c r="H418" s="9"/>
      <c r="I418" s="9"/>
      <c r="J418" s="480"/>
      <c r="K418" s="9"/>
      <c r="L418" s="9"/>
      <c r="M418" s="9"/>
      <c r="N418" s="9"/>
      <c r="O418" s="8">
        <f t="shared" si="22"/>
        <v>0</v>
      </c>
      <c r="P418" s="8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3.5" customHeight="1">
      <c r="A419" s="1141"/>
      <c r="B419" s="293"/>
      <c r="C419" s="293"/>
      <c r="D419" s="293"/>
      <c r="E419" s="293"/>
      <c r="F419" s="293"/>
      <c r="G419" s="9"/>
      <c r="H419" s="9"/>
      <c r="I419" s="9"/>
      <c r="J419" s="480"/>
      <c r="K419" s="9"/>
      <c r="L419" s="9"/>
      <c r="M419" s="9"/>
      <c r="N419" s="9"/>
      <c r="O419" s="8"/>
      <c r="P419" s="8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3.5" customHeight="1">
      <c r="A420" s="1141"/>
      <c r="B420" s="293"/>
      <c r="C420" s="293"/>
      <c r="D420" s="293"/>
      <c r="E420" s="293"/>
      <c r="F420" s="293"/>
      <c r="G420" s="9"/>
      <c r="H420" s="9"/>
      <c r="I420" s="9"/>
      <c r="J420" s="480"/>
      <c r="K420" s="9"/>
      <c r="L420" s="9"/>
      <c r="M420" s="9"/>
      <c r="N420" s="9"/>
      <c r="O420" s="8">
        <f t="shared" ref="O420:O421" si="23">ROUNDUP((L420*M420),-1)</f>
        <v>0</v>
      </c>
      <c r="P420" s="8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3.5" customHeight="1">
      <c r="A421" s="1141"/>
      <c r="B421" s="293"/>
      <c r="C421" s="293"/>
      <c r="D421" s="293"/>
      <c r="E421" s="293"/>
      <c r="F421" s="293"/>
      <c r="G421" s="9"/>
      <c r="H421" s="9"/>
      <c r="I421" s="9"/>
      <c r="J421" s="480"/>
      <c r="K421" s="9"/>
      <c r="L421" s="9"/>
      <c r="M421" s="9"/>
      <c r="N421" s="9"/>
      <c r="O421" s="8">
        <f t="shared" si="23"/>
        <v>0</v>
      </c>
      <c r="P421" s="8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3.5" customHeight="1">
      <c r="A422" s="1141"/>
      <c r="B422" s="293"/>
      <c r="C422" s="293"/>
      <c r="D422" s="293"/>
      <c r="E422" s="293"/>
      <c r="F422" s="293"/>
      <c r="G422" s="9"/>
      <c r="H422" s="9"/>
      <c r="I422" s="9"/>
      <c r="J422" s="480"/>
      <c r="K422" s="9"/>
      <c r="L422" s="9"/>
      <c r="M422" s="9"/>
      <c r="N422" s="9"/>
      <c r="O422" s="8"/>
      <c r="P422" s="8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3.5" customHeight="1">
      <c r="A423" s="1141"/>
      <c r="B423" s="293"/>
      <c r="C423" s="293"/>
      <c r="D423" s="293"/>
      <c r="E423" s="293"/>
      <c r="F423" s="293"/>
      <c r="G423" s="9"/>
      <c r="H423" s="9"/>
      <c r="I423" s="9"/>
      <c r="J423" s="480"/>
      <c r="K423" s="9"/>
      <c r="L423" s="9"/>
      <c r="M423" s="9"/>
      <c r="N423" s="9"/>
      <c r="O423" s="8"/>
      <c r="P423" s="8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3.5" customHeight="1">
      <c r="A424" s="1141"/>
      <c r="B424" s="293"/>
      <c r="C424" s="293"/>
      <c r="D424" s="293"/>
      <c r="E424" s="293"/>
      <c r="F424" s="293"/>
      <c r="G424" s="9"/>
      <c r="H424" s="9"/>
      <c r="I424" s="9"/>
      <c r="J424" s="480"/>
      <c r="K424" s="9"/>
      <c r="L424" s="9"/>
      <c r="M424" s="9"/>
      <c r="N424" s="9"/>
      <c r="O424" s="8"/>
      <c r="P424" s="8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3.5" customHeight="1">
      <c r="A425" s="1141"/>
      <c r="B425" s="293"/>
      <c r="C425" s="293"/>
      <c r="D425" s="293"/>
      <c r="E425" s="293"/>
      <c r="F425" s="293"/>
      <c r="G425" s="9"/>
      <c r="H425" s="9"/>
      <c r="I425" s="9"/>
      <c r="J425" s="480"/>
      <c r="K425" s="9"/>
      <c r="L425" s="9"/>
      <c r="M425" s="9"/>
      <c r="N425" s="9"/>
      <c r="O425" s="8"/>
      <c r="P425" s="8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3.5" customHeight="1">
      <c r="A426" s="1141"/>
      <c r="B426" s="293"/>
      <c r="C426" s="293"/>
      <c r="D426" s="293"/>
      <c r="E426" s="293"/>
      <c r="F426" s="293"/>
      <c r="G426" s="9"/>
      <c r="H426" s="9"/>
      <c r="I426" s="9"/>
      <c r="J426" s="480"/>
      <c r="K426" s="9"/>
      <c r="L426" s="9"/>
      <c r="M426" s="9"/>
      <c r="N426" s="9"/>
      <c r="O426" s="8"/>
      <c r="P426" s="8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3.5" customHeight="1">
      <c r="A427" s="1141"/>
      <c r="B427" s="293"/>
      <c r="C427" s="293"/>
      <c r="D427" s="293"/>
      <c r="E427" s="293"/>
      <c r="F427" s="293"/>
      <c r="G427" s="9"/>
      <c r="H427" s="9"/>
      <c r="I427" s="9"/>
      <c r="J427" s="480"/>
      <c r="K427" s="9"/>
      <c r="L427" s="9"/>
      <c r="M427" s="9"/>
      <c r="N427" s="9"/>
      <c r="O427" s="8"/>
      <c r="P427" s="8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3.5" customHeight="1">
      <c r="A428" s="1141"/>
      <c r="B428" s="293"/>
      <c r="C428" s="293"/>
      <c r="D428" s="293"/>
      <c r="E428" s="293"/>
      <c r="F428" s="293"/>
      <c r="G428" s="9"/>
      <c r="H428" s="9"/>
      <c r="I428" s="9"/>
      <c r="J428" s="480"/>
      <c r="K428" s="9"/>
      <c r="L428" s="9"/>
      <c r="M428" s="9"/>
      <c r="N428" s="9"/>
      <c r="O428" s="8"/>
      <c r="P428" s="8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3.5" customHeight="1">
      <c r="A429" s="1141"/>
      <c r="B429" s="293"/>
      <c r="C429" s="293"/>
      <c r="D429" s="293"/>
      <c r="E429" s="293"/>
      <c r="F429" s="293"/>
      <c r="G429" s="9"/>
      <c r="H429" s="9"/>
      <c r="I429" s="9"/>
      <c r="J429" s="480"/>
      <c r="K429" s="9"/>
      <c r="L429" s="9"/>
      <c r="M429" s="9"/>
      <c r="N429" s="9"/>
      <c r="O429" s="8"/>
      <c r="P429" s="8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3.5" customHeight="1">
      <c r="A430" s="1141"/>
      <c r="B430" s="293"/>
      <c r="C430" s="293"/>
      <c r="D430" s="293"/>
      <c r="E430" s="293"/>
      <c r="F430" s="293"/>
      <c r="G430" s="9"/>
      <c r="H430" s="9"/>
      <c r="I430" s="9"/>
      <c r="J430" s="480"/>
      <c r="K430" s="9"/>
      <c r="L430" s="9"/>
      <c r="M430" s="9"/>
      <c r="N430" s="9"/>
      <c r="O430" s="8"/>
      <c r="P430" s="8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3.5" customHeight="1">
      <c r="A431" s="1141"/>
      <c r="B431" s="293"/>
      <c r="C431" s="293"/>
      <c r="D431" s="293"/>
      <c r="E431" s="293"/>
      <c r="F431" s="293"/>
      <c r="G431" s="9"/>
      <c r="H431" s="9"/>
      <c r="I431" s="9"/>
      <c r="J431" s="480"/>
      <c r="K431" s="9"/>
      <c r="L431" s="9"/>
      <c r="M431" s="9"/>
      <c r="N431" s="9"/>
      <c r="O431" s="8"/>
      <c r="P431" s="8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3.5" customHeight="1">
      <c r="A432" s="1141"/>
      <c r="B432" s="293"/>
      <c r="C432" s="293"/>
      <c r="D432" s="293"/>
      <c r="E432" s="293"/>
      <c r="F432" s="293"/>
      <c r="G432" s="9"/>
      <c r="H432" s="9"/>
      <c r="I432" s="9"/>
      <c r="J432" s="480"/>
      <c r="K432" s="9"/>
      <c r="L432" s="9"/>
      <c r="M432" s="9"/>
      <c r="N432" s="9"/>
      <c r="O432" s="8"/>
      <c r="P432" s="8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3.5" customHeight="1">
      <c r="A433" s="1141"/>
      <c r="B433" s="293"/>
      <c r="C433" s="293"/>
      <c r="D433" s="293"/>
      <c r="E433" s="293"/>
      <c r="F433" s="293"/>
      <c r="G433" s="9"/>
      <c r="H433" s="9"/>
      <c r="I433" s="9"/>
      <c r="J433" s="480"/>
      <c r="K433" s="9"/>
      <c r="L433" s="9"/>
      <c r="M433" s="9"/>
      <c r="N433" s="9"/>
      <c r="O433" s="8"/>
      <c r="P433" s="8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3.5" customHeight="1">
      <c r="A434" s="1141"/>
      <c r="B434" s="293"/>
      <c r="C434" s="293"/>
      <c r="D434" s="293"/>
      <c r="E434" s="293"/>
      <c r="F434" s="293"/>
      <c r="G434" s="9"/>
      <c r="H434" s="9"/>
      <c r="I434" s="9"/>
      <c r="J434" s="480"/>
      <c r="K434" s="9"/>
      <c r="L434" s="9"/>
      <c r="M434" s="9"/>
      <c r="N434" s="9"/>
      <c r="O434" s="8"/>
      <c r="P434" s="8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3.5" customHeight="1">
      <c r="A435" s="1141"/>
      <c r="B435" s="293"/>
      <c r="C435" s="293"/>
      <c r="D435" s="293"/>
      <c r="E435" s="293"/>
      <c r="F435" s="293"/>
      <c r="G435" s="9"/>
      <c r="H435" s="9"/>
      <c r="I435" s="9"/>
      <c r="J435" s="480"/>
      <c r="K435" s="9"/>
      <c r="L435" s="9"/>
      <c r="M435" s="9"/>
      <c r="N435" s="9"/>
      <c r="O435" s="8"/>
      <c r="P435" s="8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3.5" customHeight="1">
      <c r="A436" s="1141"/>
      <c r="B436" s="293"/>
      <c r="C436" s="293"/>
      <c r="D436" s="293"/>
      <c r="E436" s="293"/>
      <c r="F436" s="293"/>
      <c r="G436" s="9"/>
      <c r="H436" s="9"/>
      <c r="I436" s="9"/>
      <c r="J436" s="480"/>
      <c r="K436" s="9"/>
      <c r="L436" s="9"/>
      <c r="M436" s="9"/>
      <c r="N436" s="9"/>
      <c r="O436" s="8"/>
      <c r="P436" s="8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3.5" customHeight="1">
      <c r="A437" s="1141"/>
      <c r="B437" s="293"/>
      <c r="C437" s="293"/>
      <c r="D437" s="293"/>
      <c r="E437" s="293"/>
      <c r="F437" s="293"/>
      <c r="G437" s="9"/>
      <c r="H437" s="9"/>
      <c r="I437" s="9"/>
      <c r="J437" s="480"/>
      <c r="K437" s="9"/>
      <c r="L437" s="9"/>
      <c r="M437" s="9"/>
      <c r="N437" s="9"/>
      <c r="O437" s="8"/>
      <c r="P437" s="8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3.5" customHeight="1">
      <c r="A438" s="1141"/>
      <c r="B438" s="293"/>
      <c r="C438" s="293"/>
      <c r="D438" s="293"/>
      <c r="E438" s="293"/>
      <c r="F438" s="293"/>
      <c r="G438" s="9"/>
      <c r="H438" s="9"/>
      <c r="I438" s="9"/>
      <c r="J438" s="480"/>
      <c r="K438" s="9"/>
      <c r="L438" s="9"/>
      <c r="M438" s="9"/>
      <c r="N438" s="9"/>
      <c r="O438" s="8"/>
      <c r="P438" s="8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3.5" customHeight="1">
      <c r="A439" s="1141"/>
      <c r="B439" s="293"/>
      <c r="C439" s="293"/>
      <c r="D439" s="293"/>
      <c r="E439" s="293"/>
      <c r="F439" s="293"/>
      <c r="G439" s="9"/>
      <c r="H439" s="9"/>
      <c r="I439" s="9"/>
      <c r="J439" s="480"/>
      <c r="K439" s="9"/>
      <c r="L439" s="9"/>
      <c r="M439" s="9"/>
      <c r="N439" s="9"/>
      <c r="O439" s="8"/>
      <c r="P439" s="8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3.5" customHeight="1">
      <c r="A440" s="1141"/>
      <c r="B440" s="293"/>
      <c r="C440" s="293"/>
      <c r="D440" s="293"/>
      <c r="E440" s="293"/>
      <c r="F440" s="293"/>
      <c r="G440" s="9"/>
      <c r="H440" s="9"/>
      <c r="I440" s="9"/>
      <c r="J440" s="480"/>
      <c r="K440" s="9"/>
      <c r="L440" s="9"/>
      <c r="M440" s="9"/>
      <c r="N440" s="9"/>
      <c r="O440" s="8"/>
      <c r="P440" s="8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3.5" customHeight="1">
      <c r="A441" s="1141"/>
      <c r="B441" s="293"/>
      <c r="C441" s="293"/>
      <c r="D441" s="293"/>
      <c r="E441" s="293"/>
      <c r="F441" s="293"/>
      <c r="G441" s="9"/>
      <c r="H441" s="9"/>
      <c r="I441" s="9"/>
      <c r="J441" s="480"/>
      <c r="K441" s="9"/>
      <c r="L441" s="9"/>
      <c r="M441" s="9"/>
      <c r="N441" s="9"/>
      <c r="O441" s="8"/>
      <c r="P441" s="8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3.5" customHeight="1">
      <c r="A442" s="1141"/>
      <c r="B442" s="293"/>
      <c r="C442" s="293"/>
      <c r="D442" s="293"/>
      <c r="E442" s="293"/>
      <c r="F442" s="293"/>
      <c r="G442" s="9"/>
      <c r="H442" s="9"/>
      <c r="I442" s="9"/>
      <c r="J442" s="480"/>
      <c r="K442" s="9"/>
      <c r="L442" s="9">
        <v>155695</v>
      </c>
      <c r="M442" s="9">
        <v>10</v>
      </c>
      <c r="N442" s="9"/>
      <c r="O442" s="8">
        <f>SUM(L442*M442)</f>
        <v>1556950</v>
      </c>
      <c r="P442" s="8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3.5" customHeight="1">
      <c r="A443" s="1141"/>
      <c r="B443" s="293"/>
      <c r="C443" s="293"/>
      <c r="D443" s="293"/>
      <c r="E443" s="293"/>
      <c r="F443" s="293"/>
      <c r="G443" s="9"/>
      <c r="H443" s="9"/>
      <c r="I443" s="9"/>
      <c r="J443" s="480"/>
      <c r="K443" s="9"/>
      <c r="L443" s="9"/>
      <c r="M443" s="9"/>
      <c r="N443" s="9"/>
      <c r="O443" s="8"/>
      <c r="P443" s="8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3.5" customHeight="1">
      <c r="A444" s="1141"/>
      <c r="B444" s="293"/>
      <c r="C444" s="293"/>
      <c r="D444" s="293"/>
      <c r="E444" s="293"/>
      <c r="F444" s="293"/>
      <c r="G444" s="9"/>
      <c r="H444" s="9"/>
      <c r="I444" s="9"/>
      <c r="J444" s="480"/>
      <c r="K444" s="9"/>
      <c r="L444" s="9"/>
      <c r="M444" s="9"/>
      <c r="N444" s="9"/>
      <c r="O444" s="8"/>
      <c r="P444" s="8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3.5" customHeight="1">
      <c r="A445" s="1141"/>
      <c r="B445" s="293"/>
      <c r="C445" s="293"/>
      <c r="D445" s="293"/>
      <c r="E445" s="293"/>
      <c r="F445" s="293"/>
      <c r="G445" s="9"/>
      <c r="H445" s="9"/>
      <c r="I445" s="9"/>
      <c r="J445" s="480"/>
      <c r="K445" s="9"/>
      <c r="L445" s="9"/>
      <c r="M445" s="9"/>
      <c r="N445" s="9"/>
      <c r="O445" s="8"/>
      <c r="P445" s="8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3.5" customHeight="1">
      <c r="A446" s="1141"/>
      <c r="B446" s="293"/>
      <c r="C446" s="293"/>
      <c r="D446" s="293"/>
      <c r="E446" s="293"/>
      <c r="F446" s="293"/>
      <c r="G446" s="9"/>
      <c r="H446" s="9"/>
      <c r="I446" s="9"/>
      <c r="J446" s="480"/>
      <c r="K446" s="9"/>
      <c r="L446" s="9"/>
      <c r="M446" s="9"/>
      <c r="N446" s="9"/>
      <c r="O446" s="8"/>
      <c r="P446" s="8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3.5" customHeight="1">
      <c r="A447" s="1141"/>
      <c r="B447" s="293"/>
      <c r="C447" s="293"/>
      <c r="D447" s="293"/>
      <c r="E447" s="293"/>
      <c r="F447" s="293"/>
      <c r="G447" s="9"/>
      <c r="H447" s="9"/>
      <c r="I447" s="9"/>
      <c r="J447" s="480"/>
      <c r="K447" s="9"/>
      <c r="L447" s="9"/>
      <c r="M447" s="9"/>
      <c r="N447" s="9"/>
      <c r="O447" s="8"/>
      <c r="P447" s="8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3.5" customHeight="1">
      <c r="A448" s="1141"/>
      <c r="B448" s="293"/>
      <c r="C448" s="293"/>
      <c r="D448" s="293"/>
      <c r="E448" s="293"/>
      <c r="F448" s="293"/>
      <c r="G448" s="9"/>
      <c r="H448" s="9"/>
      <c r="I448" s="9"/>
      <c r="J448" s="480"/>
      <c r="K448" s="9"/>
      <c r="L448" s="9"/>
      <c r="M448" s="9"/>
      <c r="N448" s="9"/>
      <c r="O448" s="8"/>
      <c r="P448" s="8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3.5" customHeight="1">
      <c r="A449" s="1141"/>
      <c r="B449" s="293"/>
      <c r="C449" s="293"/>
      <c r="D449" s="293"/>
      <c r="E449" s="293"/>
      <c r="F449" s="293"/>
      <c r="G449" s="9"/>
      <c r="H449" s="8">
        <f>SUM(O449)</f>
        <v>0</v>
      </c>
      <c r="I449" s="9"/>
      <c r="J449" s="480"/>
      <c r="K449" s="9"/>
      <c r="L449" s="9"/>
      <c r="M449" s="9"/>
      <c r="N449" s="9"/>
      <c r="O449" s="8"/>
      <c r="P449" s="8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3.5" customHeight="1">
      <c r="A450" s="1141"/>
      <c r="B450" s="293"/>
      <c r="C450" s="293"/>
      <c r="D450" s="293"/>
      <c r="E450" s="293"/>
      <c r="F450" s="293"/>
      <c r="G450" s="9"/>
      <c r="H450" s="9"/>
      <c r="I450" s="9"/>
      <c r="J450" s="480"/>
      <c r="K450" s="9"/>
      <c r="L450" s="9"/>
      <c r="M450" s="9"/>
      <c r="N450" s="9"/>
      <c r="O450" s="8">
        <f>SUM(L450*M450)</f>
        <v>0</v>
      </c>
      <c r="P450" s="8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3.5" customHeight="1">
      <c r="A451" s="1141"/>
      <c r="B451" s="293"/>
      <c r="C451" s="293"/>
      <c r="D451" s="293"/>
      <c r="E451" s="293"/>
      <c r="F451" s="293"/>
      <c r="G451" s="9"/>
      <c r="H451" s="9"/>
      <c r="I451" s="9"/>
      <c r="J451" s="480"/>
      <c r="K451" s="9"/>
      <c r="L451" s="9"/>
      <c r="M451" s="9"/>
      <c r="N451" s="9"/>
      <c r="O451" s="8"/>
      <c r="P451" s="8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3.5" customHeight="1">
      <c r="A452" s="1141"/>
      <c r="B452" s="293"/>
      <c r="C452" s="293"/>
      <c r="D452" s="293"/>
      <c r="E452" s="293"/>
      <c r="F452" s="293"/>
      <c r="G452" s="9"/>
      <c r="H452" s="9"/>
      <c r="I452" s="9"/>
      <c r="J452" s="480"/>
      <c r="K452" s="9"/>
      <c r="L452" s="9"/>
      <c r="M452" s="9"/>
      <c r="N452" s="9"/>
      <c r="O452" s="8"/>
      <c r="P452" s="8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3.5" customHeight="1">
      <c r="A453" s="1141"/>
      <c r="B453" s="293"/>
      <c r="C453" s="293"/>
      <c r="D453" s="293"/>
      <c r="E453" s="293"/>
      <c r="F453" s="293"/>
      <c r="G453" s="9"/>
      <c r="H453" s="9"/>
      <c r="I453" s="9"/>
      <c r="J453" s="480"/>
      <c r="K453" s="9"/>
      <c r="L453" s="9"/>
      <c r="M453" s="9"/>
      <c r="N453" s="9"/>
      <c r="O453" s="8"/>
      <c r="P453" s="8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3.5" customHeight="1">
      <c r="A454" s="1141"/>
      <c r="B454" s="293"/>
      <c r="C454" s="293"/>
      <c r="D454" s="293"/>
      <c r="E454" s="293"/>
      <c r="F454" s="293"/>
      <c r="G454" s="9"/>
      <c r="H454" s="9"/>
      <c r="I454" s="9"/>
      <c r="J454" s="480"/>
      <c r="K454" s="9"/>
      <c r="L454" s="9"/>
      <c r="M454" s="9"/>
      <c r="N454" s="9"/>
      <c r="O454" s="8">
        <f>SUM(L454*M454)</f>
        <v>0</v>
      </c>
      <c r="P454" s="8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3.5" customHeight="1">
      <c r="A455" s="1141"/>
      <c r="B455" s="293"/>
      <c r="C455" s="293"/>
      <c r="D455" s="293"/>
      <c r="E455" s="293"/>
      <c r="F455" s="293"/>
      <c r="G455" s="9"/>
      <c r="H455" s="9"/>
      <c r="I455" s="9"/>
      <c r="J455" s="480"/>
      <c r="K455" s="9"/>
      <c r="L455" s="9"/>
      <c r="M455" s="9"/>
      <c r="N455" s="9"/>
      <c r="O455" s="8"/>
      <c r="P455" s="8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3.5" customHeight="1">
      <c r="A456" s="1141"/>
      <c r="B456" s="293"/>
      <c r="C456" s="293"/>
      <c r="D456" s="293"/>
      <c r="E456" s="293"/>
      <c r="F456" s="293"/>
      <c r="G456" s="9"/>
      <c r="H456" s="9"/>
      <c r="I456" s="9"/>
      <c r="J456" s="480"/>
      <c r="K456" s="9"/>
      <c r="L456" s="9"/>
      <c r="M456" s="9"/>
      <c r="N456" s="9"/>
      <c r="O456" s="8"/>
      <c r="P456" s="8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3.5" customHeight="1">
      <c r="A457" s="1141"/>
      <c r="B457" s="293"/>
      <c r="C457" s="293"/>
      <c r="D457" s="293"/>
      <c r="E457" s="293"/>
      <c r="F457" s="293"/>
      <c r="G457" s="9"/>
      <c r="H457" s="9"/>
      <c r="I457" s="9"/>
      <c r="J457" s="480"/>
      <c r="K457" s="9"/>
      <c r="L457" s="9"/>
      <c r="M457" s="9"/>
      <c r="N457" s="9"/>
      <c r="O457" s="8"/>
      <c r="P457" s="8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3.5" customHeight="1">
      <c r="A458" s="1141"/>
      <c r="B458" s="293"/>
      <c r="C458" s="293"/>
      <c r="D458" s="293"/>
      <c r="E458" s="293"/>
      <c r="F458" s="293"/>
      <c r="G458" s="9"/>
      <c r="H458" s="9"/>
      <c r="I458" s="9"/>
      <c r="J458" s="480"/>
      <c r="K458" s="9"/>
      <c r="L458" s="9"/>
      <c r="M458" s="9"/>
      <c r="N458" s="9"/>
      <c r="O458" s="8"/>
      <c r="P458" s="8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3.5" customHeight="1">
      <c r="A459" s="1141"/>
      <c r="B459" s="293"/>
      <c r="C459" s="293"/>
      <c r="D459" s="293"/>
      <c r="E459" s="293"/>
      <c r="F459" s="293"/>
      <c r="G459" s="9"/>
      <c r="H459" s="9"/>
      <c r="I459" s="9"/>
      <c r="J459" s="480"/>
      <c r="K459" s="9"/>
      <c r="L459" s="9"/>
      <c r="M459" s="9"/>
      <c r="N459" s="9"/>
      <c r="O459" s="8"/>
      <c r="P459" s="8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3.5" customHeight="1">
      <c r="A460" s="1141"/>
      <c r="B460" s="293"/>
      <c r="C460" s="293"/>
      <c r="D460" s="293"/>
      <c r="E460" s="293"/>
      <c r="F460" s="293"/>
      <c r="G460" s="9"/>
      <c r="H460" s="9"/>
      <c r="I460" s="9"/>
      <c r="J460" s="480"/>
      <c r="K460" s="9"/>
      <c r="L460" s="9"/>
      <c r="M460" s="9"/>
      <c r="N460" s="9"/>
      <c r="O460" s="8"/>
      <c r="P460" s="8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3.5" customHeight="1">
      <c r="A461" s="1141"/>
      <c r="B461" s="293"/>
      <c r="C461" s="293"/>
      <c r="D461" s="293"/>
      <c r="E461" s="293"/>
      <c r="F461" s="293"/>
      <c r="G461" s="9"/>
      <c r="H461" s="9"/>
      <c r="I461" s="9"/>
      <c r="J461" s="480"/>
      <c r="K461" s="9"/>
      <c r="L461" s="9"/>
      <c r="M461" s="9"/>
      <c r="N461" s="9"/>
      <c r="O461" s="8"/>
      <c r="P461" s="8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3.5" customHeight="1">
      <c r="A462" s="1141"/>
      <c r="B462" s="293"/>
      <c r="C462" s="293"/>
      <c r="D462" s="293"/>
      <c r="E462" s="293"/>
      <c r="F462" s="293"/>
      <c r="G462" s="9"/>
      <c r="H462" s="9"/>
      <c r="I462" s="9"/>
      <c r="J462" s="480"/>
      <c r="K462" s="9"/>
      <c r="L462" s="9"/>
      <c r="M462" s="9"/>
      <c r="N462" s="9"/>
      <c r="O462" s="8"/>
      <c r="P462" s="8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3.5" customHeight="1">
      <c r="A463" s="1141"/>
      <c r="B463" s="293"/>
      <c r="C463" s="293"/>
      <c r="D463" s="293"/>
      <c r="E463" s="293"/>
      <c r="F463" s="293"/>
      <c r="G463" s="9"/>
      <c r="H463" s="9"/>
      <c r="I463" s="9"/>
      <c r="J463" s="480"/>
      <c r="K463" s="9"/>
      <c r="L463" s="9"/>
      <c r="M463" s="9"/>
      <c r="N463" s="9"/>
      <c r="O463" s="8"/>
      <c r="P463" s="8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3.5" customHeight="1">
      <c r="A464" s="1141"/>
      <c r="B464" s="293"/>
      <c r="C464" s="293"/>
      <c r="D464" s="293"/>
      <c r="E464" s="293"/>
      <c r="F464" s="293"/>
      <c r="G464" s="9"/>
      <c r="H464" s="9"/>
      <c r="I464" s="9"/>
      <c r="J464" s="480"/>
      <c r="K464" s="9"/>
      <c r="L464" s="9"/>
      <c r="M464" s="9"/>
      <c r="N464" s="9"/>
      <c r="O464" s="8"/>
      <c r="P464" s="8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3.5" customHeight="1">
      <c r="A465" s="1141"/>
      <c r="B465" s="293"/>
      <c r="C465" s="293"/>
      <c r="D465" s="293"/>
      <c r="E465" s="293"/>
      <c r="F465" s="293"/>
      <c r="G465" s="9"/>
      <c r="H465" s="9"/>
      <c r="I465" s="9"/>
      <c r="J465" s="480"/>
      <c r="K465" s="9"/>
      <c r="L465" s="9"/>
      <c r="M465" s="9"/>
      <c r="N465" s="9"/>
      <c r="O465" s="8"/>
      <c r="P465" s="8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3.5" customHeight="1">
      <c r="A466" s="1141"/>
      <c r="B466" s="293"/>
      <c r="C466" s="293"/>
      <c r="D466" s="293"/>
      <c r="E466" s="293"/>
      <c r="F466" s="293"/>
      <c r="G466" s="9"/>
      <c r="H466" s="9"/>
      <c r="I466" s="9"/>
      <c r="J466" s="480"/>
      <c r="K466" s="9"/>
      <c r="L466" s="9"/>
      <c r="M466" s="9"/>
      <c r="N466" s="9"/>
      <c r="O466" s="8"/>
      <c r="P466" s="8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3.5" customHeight="1">
      <c r="A467" s="1141"/>
      <c r="B467" s="293"/>
      <c r="C467" s="293"/>
      <c r="D467" s="293"/>
      <c r="E467" s="293"/>
      <c r="F467" s="293"/>
      <c r="G467" s="9"/>
      <c r="H467" s="9"/>
      <c r="I467" s="9"/>
      <c r="J467" s="480"/>
      <c r="K467" s="9"/>
      <c r="L467" s="9"/>
      <c r="M467" s="9"/>
      <c r="N467" s="9"/>
      <c r="O467" s="8"/>
      <c r="P467" s="8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3.5" customHeight="1">
      <c r="A468" s="1141"/>
      <c r="B468" s="293"/>
      <c r="C468" s="293"/>
      <c r="D468" s="293"/>
      <c r="E468" s="293"/>
      <c r="F468" s="293"/>
      <c r="G468" s="9"/>
      <c r="H468" s="9"/>
      <c r="I468" s="9"/>
      <c r="J468" s="480"/>
      <c r="K468" s="9"/>
      <c r="L468" s="9"/>
      <c r="M468" s="9"/>
      <c r="N468" s="9"/>
      <c r="O468" s="8"/>
      <c r="P468" s="8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3.5" customHeight="1">
      <c r="A469" s="1141"/>
      <c r="B469" s="293"/>
      <c r="C469" s="293"/>
      <c r="D469" s="293"/>
      <c r="E469" s="293"/>
      <c r="F469" s="293"/>
      <c r="G469" s="9"/>
      <c r="H469" s="9"/>
      <c r="I469" s="9"/>
      <c r="J469" s="480"/>
      <c r="K469" s="9"/>
      <c r="L469" s="9"/>
      <c r="M469" s="9"/>
      <c r="N469" s="9"/>
      <c r="O469" s="8"/>
      <c r="P469" s="8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3.5" customHeight="1">
      <c r="A470" s="1141"/>
      <c r="B470" s="293"/>
      <c r="C470" s="293"/>
      <c r="D470" s="293"/>
      <c r="E470" s="293"/>
      <c r="F470" s="293"/>
      <c r="G470" s="9"/>
      <c r="H470" s="9"/>
      <c r="I470" s="9"/>
      <c r="J470" s="480"/>
      <c r="K470" s="9"/>
      <c r="L470" s="9"/>
      <c r="M470" s="9"/>
      <c r="N470" s="9"/>
      <c r="O470" s="8"/>
      <c r="P470" s="8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3.5" customHeight="1">
      <c r="A471" s="1141"/>
      <c r="B471" s="293"/>
      <c r="C471" s="293"/>
      <c r="D471" s="293"/>
      <c r="E471" s="293"/>
      <c r="F471" s="293"/>
      <c r="G471" s="9"/>
      <c r="H471" s="9"/>
      <c r="I471" s="9"/>
      <c r="J471" s="480"/>
      <c r="K471" s="9"/>
      <c r="L471" s="9"/>
      <c r="M471" s="9"/>
      <c r="N471" s="9"/>
      <c r="O471" s="8"/>
      <c r="P471" s="8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3.5" customHeight="1">
      <c r="A472" s="1141"/>
      <c r="B472" s="293"/>
      <c r="C472" s="293"/>
      <c r="D472" s="293"/>
      <c r="E472" s="293"/>
      <c r="F472" s="293"/>
      <c r="G472" s="9"/>
      <c r="H472" s="9"/>
      <c r="I472" s="9"/>
      <c r="J472" s="480"/>
      <c r="K472" s="9"/>
      <c r="L472" s="9"/>
      <c r="M472" s="9"/>
      <c r="N472" s="9"/>
      <c r="O472" s="8"/>
      <c r="P472" s="8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3.5" customHeight="1">
      <c r="A473" s="1141"/>
      <c r="B473" s="293"/>
      <c r="C473" s="293"/>
      <c r="D473" s="293"/>
      <c r="E473" s="293"/>
      <c r="F473" s="293"/>
      <c r="G473" s="9"/>
      <c r="H473" s="9"/>
      <c r="I473" s="9"/>
      <c r="J473" s="480"/>
      <c r="K473" s="9"/>
      <c r="L473" s="9"/>
      <c r="M473" s="9"/>
      <c r="N473" s="9"/>
      <c r="O473" s="8"/>
      <c r="P473" s="8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3.5" customHeight="1">
      <c r="A474" s="1141"/>
      <c r="B474" s="293"/>
      <c r="C474" s="293"/>
      <c r="D474" s="293"/>
      <c r="E474" s="293"/>
      <c r="F474" s="293"/>
      <c r="G474" s="9"/>
      <c r="H474" s="9"/>
      <c r="I474" s="9"/>
      <c r="J474" s="480"/>
      <c r="K474" s="9"/>
      <c r="L474" s="9"/>
      <c r="M474" s="9"/>
      <c r="N474" s="9"/>
      <c r="O474" s="8"/>
      <c r="P474" s="8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3.5" customHeight="1">
      <c r="A475" s="1141"/>
      <c r="B475" s="293"/>
      <c r="C475" s="293"/>
      <c r="D475" s="293"/>
      <c r="E475" s="293"/>
      <c r="F475" s="293"/>
      <c r="G475" s="9"/>
      <c r="H475" s="9"/>
      <c r="I475" s="9"/>
      <c r="J475" s="480"/>
      <c r="K475" s="9"/>
      <c r="L475" s="9"/>
      <c r="M475" s="9"/>
      <c r="N475" s="9"/>
      <c r="O475" s="8"/>
      <c r="P475" s="8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3.5" customHeight="1">
      <c r="A476" s="1141"/>
      <c r="B476" s="293"/>
      <c r="C476" s="293"/>
      <c r="D476" s="293"/>
      <c r="E476" s="293"/>
      <c r="F476" s="293"/>
      <c r="G476" s="9"/>
      <c r="H476" s="9"/>
      <c r="I476" s="9"/>
      <c r="J476" s="480"/>
      <c r="K476" s="9"/>
      <c r="L476" s="9"/>
      <c r="M476" s="9"/>
      <c r="N476" s="9"/>
      <c r="O476" s="8"/>
      <c r="P476" s="8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3.5" customHeight="1">
      <c r="A477" s="1141"/>
      <c r="B477" s="293"/>
      <c r="C477" s="293"/>
      <c r="D477" s="293"/>
      <c r="E477" s="293"/>
      <c r="F477" s="293"/>
      <c r="G477" s="9"/>
      <c r="H477" s="9"/>
      <c r="I477" s="9"/>
      <c r="J477" s="480"/>
      <c r="K477" s="9"/>
      <c r="L477" s="9"/>
      <c r="M477" s="9"/>
      <c r="N477" s="9"/>
      <c r="O477" s="8"/>
      <c r="P477" s="8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3.5" customHeight="1">
      <c r="A478" s="1141"/>
      <c r="B478" s="293"/>
      <c r="C478" s="293"/>
      <c r="D478" s="293"/>
      <c r="E478" s="293"/>
      <c r="F478" s="293"/>
      <c r="G478" s="9"/>
      <c r="H478" s="9"/>
      <c r="I478" s="9"/>
      <c r="J478" s="480"/>
      <c r="K478" s="9"/>
      <c r="L478" s="9"/>
      <c r="M478" s="9"/>
      <c r="N478" s="9"/>
      <c r="O478" s="8"/>
      <c r="P478" s="8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3.5" customHeight="1">
      <c r="A479" s="1141"/>
      <c r="B479" s="293"/>
      <c r="C479" s="293"/>
      <c r="D479" s="293"/>
      <c r="E479" s="293"/>
      <c r="F479" s="293"/>
      <c r="G479" s="9"/>
      <c r="H479" s="9"/>
      <c r="I479" s="9"/>
      <c r="J479" s="480"/>
      <c r="K479" s="9"/>
      <c r="L479" s="9"/>
      <c r="M479" s="9"/>
      <c r="N479" s="9"/>
      <c r="O479" s="8"/>
      <c r="P479" s="8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3.5" customHeight="1">
      <c r="A480" s="1141"/>
      <c r="B480" s="293"/>
      <c r="C480" s="293"/>
      <c r="D480" s="293"/>
      <c r="E480" s="293"/>
      <c r="F480" s="293"/>
      <c r="G480" s="9"/>
      <c r="H480" s="9"/>
      <c r="I480" s="9"/>
      <c r="J480" s="480"/>
      <c r="K480" s="9"/>
      <c r="L480" s="9"/>
      <c r="M480" s="9"/>
      <c r="N480" s="9"/>
      <c r="O480" s="8"/>
      <c r="P480" s="8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3.5" customHeight="1">
      <c r="A481" s="1141"/>
      <c r="B481" s="293"/>
      <c r="C481" s="293"/>
      <c r="D481" s="293"/>
      <c r="E481" s="293"/>
      <c r="F481" s="293"/>
      <c r="G481" s="9"/>
      <c r="H481" s="9"/>
      <c r="I481" s="9"/>
      <c r="J481" s="480"/>
      <c r="K481" s="9"/>
      <c r="L481" s="9"/>
      <c r="M481" s="9"/>
      <c r="N481" s="9"/>
      <c r="O481" s="8"/>
      <c r="P481" s="8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3.5" customHeight="1">
      <c r="A482" s="1141"/>
      <c r="B482" s="293"/>
      <c r="C482" s="293"/>
      <c r="D482" s="293"/>
      <c r="E482" s="293"/>
      <c r="F482" s="293"/>
      <c r="G482" s="9"/>
      <c r="H482" s="9"/>
      <c r="I482" s="9"/>
      <c r="J482" s="480"/>
      <c r="K482" s="9"/>
      <c r="L482" s="9"/>
      <c r="M482" s="9"/>
      <c r="N482" s="9"/>
      <c r="O482" s="8"/>
      <c r="P482" s="8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3.5" customHeight="1">
      <c r="A483" s="1141"/>
      <c r="B483" s="293"/>
      <c r="C483" s="293"/>
      <c r="D483" s="293"/>
      <c r="E483" s="293"/>
      <c r="F483" s="293"/>
      <c r="G483" s="9"/>
      <c r="H483" s="9"/>
      <c r="I483" s="9"/>
      <c r="J483" s="480"/>
      <c r="K483" s="9"/>
      <c r="L483" s="9"/>
      <c r="M483" s="9"/>
      <c r="N483" s="9"/>
      <c r="O483" s="8"/>
      <c r="P483" s="8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3.5" customHeight="1">
      <c r="A484" s="1141"/>
      <c r="B484" s="293"/>
      <c r="C484" s="293"/>
      <c r="D484" s="293"/>
      <c r="E484" s="293"/>
      <c r="F484" s="293"/>
      <c r="G484" s="9"/>
      <c r="H484" s="9"/>
      <c r="I484" s="9"/>
      <c r="J484" s="480"/>
      <c r="K484" s="9"/>
      <c r="L484" s="9"/>
      <c r="M484" s="9"/>
      <c r="N484" s="9"/>
      <c r="O484" s="8"/>
      <c r="P484" s="8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3.5" customHeight="1">
      <c r="A485" s="1141"/>
      <c r="B485" s="293"/>
      <c r="C485" s="293"/>
      <c r="D485" s="293"/>
      <c r="E485" s="293"/>
      <c r="F485" s="293"/>
      <c r="G485" s="9"/>
      <c r="H485" s="9"/>
      <c r="I485" s="9"/>
      <c r="J485" s="480"/>
      <c r="K485" s="9"/>
      <c r="L485" s="9"/>
      <c r="M485" s="9"/>
      <c r="N485" s="9"/>
      <c r="O485" s="8"/>
      <c r="P485" s="8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3.5" customHeight="1">
      <c r="A486" s="1141"/>
      <c r="B486" s="293"/>
      <c r="C486" s="293"/>
      <c r="D486" s="293"/>
      <c r="E486" s="293"/>
      <c r="F486" s="293"/>
      <c r="G486" s="9"/>
      <c r="H486" s="9"/>
      <c r="I486" s="9"/>
      <c r="J486" s="480"/>
      <c r="K486" s="9"/>
      <c r="L486" s="9"/>
      <c r="M486" s="9"/>
      <c r="N486" s="9"/>
      <c r="O486" s="8"/>
      <c r="P486" s="8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3.5" customHeight="1">
      <c r="A487" s="1141"/>
      <c r="B487" s="293"/>
      <c r="C487" s="293"/>
      <c r="D487" s="293"/>
      <c r="E487" s="293"/>
      <c r="F487" s="293"/>
      <c r="G487" s="9"/>
      <c r="H487" s="9"/>
      <c r="I487" s="9"/>
      <c r="J487" s="480"/>
      <c r="K487" s="9"/>
      <c r="L487" s="9"/>
      <c r="M487" s="9"/>
      <c r="N487" s="9"/>
      <c r="O487" s="8"/>
      <c r="P487" s="8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3.5" customHeight="1">
      <c r="A488" s="1141"/>
      <c r="B488" s="293"/>
      <c r="C488" s="293"/>
      <c r="D488" s="293"/>
      <c r="E488" s="293"/>
      <c r="F488" s="293"/>
      <c r="G488" s="9"/>
      <c r="H488" s="9"/>
      <c r="I488" s="9"/>
      <c r="J488" s="480"/>
      <c r="K488" s="9"/>
      <c r="L488" s="9"/>
      <c r="M488" s="9"/>
      <c r="N488" s="9"/>
      <c r="O488" s="8"/>
      <c r="P488" s="8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3.5" customHeight="1">
      <c r="A489" s="1141"/>
      <c r="B489" s="293"/>
      <c r="C489" s="293"/>
      <c r="D489" s="293"/>
      <c r="E489" s="293"/>
      <c r="F489" s="293"/>
      <c r="G489" s="9"/>
      <c r="H489" s="9"/>
      <c r="I489" s="9"/>
      <c r="J489" s="480"/>
      <c r="K489" s="9"/>
      <c r="L489" s="9"/>
      <c r="M489" s="9"/>
      <c r="N489" s="9"/>
      <c r="O489" s="8"/>
      <c r="P489" s="8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3.5" customHeight="1">
      <c r="A490" s="1141"/>
      <c r="B490" s="293"/>
      <c r="C490" s="293"/>
      <c r="D490" s="293"/>
      <c r="E490" s="293"/>
      <c r="F490" s="293"/>
      <c r="G490" s="9"/>
      <c r="H490" s="9"/>
      <c r="I490" s="9"/>
      <c r="J490" s="480"/>
      <c r="K490" s="9"/>
      <c r="L490" s="9"/>
      <c r="M490" s="9"/>
      <c r="N490" s="9"/>
      <c r="O490" s="8"/>
      <c r="P490" s="8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3.5" customHeight="1">
      <c r="A491" s="1141"/>
      <c r="B491" s="293"/>
      <c r="C491" s="293"/>
      <c r="D491" s="293"/>
      <c r="E491" s="293"/>
      <c r="F491" s="293"/>
      <c r="G491" s="9"/>
      <c r="H491" s="9"/>
      <c r="I491" s="9"/>
      <c r="J491" s="480"/>
      <c r="K491" s="9"/>
      <c r="L491" s="9"/>
      <c r="M491" s="9"/>
      <c r="N491" s="9"/>
      <c r="O491" s="8"/>
      <c r="P491" s="8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3.5" customHeight="1">
      <c r="A492" s="1141"/>
      <c r="B492" s="293"/>
      <c r="C492" s="293"/>
      <c r="D492" s="293"/>
      <c r="E492" s="293"/>
      <c r="F492" s="293"/>
      <c r="G492" s="9"/>
      <c r="H492" s="9"/>
      <c r="I492" s="9"/>
      <c r="J492" s="480"/>
      <c r="K492" s="9"/>
      <c r="L492" s="9"/>
      <c r="M492" s="9"/>
      <c r="N492" s="9"/>
      <c r="O492" s="8"/>
      <c r="P492" s="8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3.5" customHeight="1">
      <c r="A493" s="1141"/>
      <c r="B493" s="293"/>
      <c r="C493" s="293"/>
      <c r="D493" s="293"/>
      <c r="E493" s="293"/>
      <c r="F493" s="293"/>
      <c r="G493" s="9"/>
      <c r="H493" s="9"/>
      <c r="I493" s="9"/>
      <c r="J493" s="480"/>
      <c r="K493" s="9"/>
      <c r="L493" s="9"/>
      <c r="M493" s="9"/>
      <c r="N493" s="9"/>
      <c r="O493" s="8"/>
      <c r="P493" s="8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3.5" customHeight="1">
      <c r="A494" s="1141"/>
      <c r="B494" s="293"/>
      <c r="C494" s="293"/>
      <c r="D494" s="293"/>
      <c r="E494" s="293"/>
      <c r="F494" s="293"/>
      <c r="G494" s="9"/>
      <c r="H494" s="9"/>
      <c r="I494" s="9"/>
      <c r="J494" s="480"/>
      <c r="K494" s="9"/>
      <c r="L494" s="9"/>
      <c r="M494" s="9"/>
      <c r="N494" s="9"/>
      <c r="O494" s="8"/>
      <c r="P494" s="8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3.5" customHeight="1">
      <c r="A495" s="1141"/>
      <c r="B495" s="293"/>
      <c r="C495" s="293"/>
      <c r="D495" s="293"/>
      <c r="E495" s="293"/>
      <c r="F495" s="293"/>
      <c r="G495" s="9"/>
      <c r="H495" s="9"/>
      <c r="I495" s="9"/>
      <c r="J495" s="480"/>
      <c r="K495" s="9"/>
      <c r="L495" s="9"/>
      <c r="M495" s="9"/>
      <c r="N495" s="9"/>
      <c r="O495" s="8"/>
      <c r="P495" s="8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3.5" customHeight="1">
      <c r="A496" s="1141"/>
      <c r="B496" s="293"/>
      <c r="C496" s="293"/>
      <c r="D496" s="293"/>
      <c r="E496" s="293"/>
      <c r="F496" s="293"/>
      <c r="G496" s="9"/>
      <c r="H496" s="9"/>
      <c r="I496" s="9"/>
      <c r="J496" s="480"/>
      <c r="K496" s="9"/>
      <c r="L496" s="9"/>
      <c r="M496" s="9"/>
      <c r="N496" s="9"/>
      <c r="O496" s="8"/>
      <c r="P496" s="8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3.5" customHeight="1">
      <c r="A497" s="1141"/>
      <c r="B497" s="293"/>
      <c r="C497" s="293"/>
      <c r="D497" s="293"/>
      <c r="E497" s="293"/>
      <c r="F497" s="293"/>
      <c r="G497" s="9"/>
      <c r="H497" s="9"/>
      <c r="I497" s="9"/>
      <c r="J497" s="480"/>
      <c r="K497" s="9"/>
      <c r="L497" s="9"/>
      <c r="M497" s="9"/>
      <c r="N497" s="9"/>
      <c r="O497" s="8"/>
      <c r="P497" s="8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3.5" customHeight="1">
      <c r="A498" s="1141"/>
      <c r="B498" s="293"/>
      <c r="C498" s="293"/>
      <c r="D498" s="293"/>
      <c r="E498" s="293"/>
      <c r="F498" s="293"/>
      <c r="G498" s="9"/>
      <c r="H498" s="9"/>
      <c r="I498" s="9"/>
      <c r="J498" s="480"/>
      <c r="K498" s="9"/>
      <c r="L498" s="9"/>
      <c r="M498" s="9"/>
      <c r="N498" s="9"/>
      <c r="O498" s="8"/>
      <c r="P498" s="8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3.5" customHeight="1">
      <c r="A499" s="1141"/>
      <c r="B499" s="293"/>
      <c r="C499" s="293"/>
      <c r="D499" s="293"/>
      <c r="E499" s="293"/>
      <c r="F499" s="293"/>
      <c r="G499" s="9"/>
      <c r="H499" s="9"/>
      <c r="I499" s="9"/>
      <c r="J499" s="480"/>
      <c r="K499" s="9"/>
      <c r="L499" s="9"/>
      <c r="M499" s="9"/>
      <c r="N499" s="9"/>
      <c r="O499" s="8"/>
      <c r="P499" s="8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3.5" customHeight="1">
      <c r="A500" s="1141"/>
      <c r="B500" s="293"/>
      <c r="C500" s="293"/>
      <c r="D500" s="293"/>
      <c r="E500" s="293"/>
      <c r="F500" s="293"/>
      <c r="G500" s="9"/>
      <c r="H500" s="9"/>
      <c r="I500" s="9"/>
      <c r="J500" s="480"/>
      <c r="K500" s="9"/>
      <c r="L500" s="9"/>
      <c r="M500" s="9"/>
      <c r="N500" s="9"/>
      <c r="O500" s="8"/>
      <c r="P500" s="8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3.5" customHeight="1">
      <c r="A501" s="1141"/>
      <c r="B501" s="293"/>
      <c r="C501" s="293"/>
      <c r="D501" s="293"/>
      <c r="E501" s="293"/>
      <c r="F501" s="293"/>
      <c r="G501" s="9"/>
      <c r="H501" s="9"/>
      <c r="I501" s="9"/>
      <c r="J501" s="480"/>
      <c r="K501" s="9"/>
      <c r="L501" s="9"/>
      <c r="M501" s="9"/>
      <c r="N501" s="9"/>
      <c r="O501" s="8"/>
      <c r="P501" s="8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3.5" customHeight="1">
      <c r="A502" s="1141"/>
      <c r="B502" s="293"/>
      <c r="C502" s="293"/>
      <c r="D502" s="293"/>
      <c r="E502" s="293"/>
      <c r="F502" s="293"/>
      <c r="G502" s="9"/>
      <c r="H502" s="9"/>
      <c r="I502" s="9"/>
      <c r="J502" s="480"/>
      <c r="K502" s="9"/>
      <c r="L502" s="9"/>
      <c r="M502" s="9"/>
      <c r="N502" s="9"/>
      <c r="O502" s="8"/>
      <c r="P502" s="8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3.5" customHeight="1">
      <c r="A503" s="1141"/>
      <c r="B503" s="293"/>
      <c r="C503" s="293"/>
      <c r="D503" s="293"/>
      <c r="E503" s="293"/>
      <c r="F503" s="293"/>
      <c r="G503" s="9"/>
      <c r="H503" s="9"/>
      <c r="I503" s="9"/>
      <c r="J503" s="480"/>
      <c r="K503" s="9"/>
      <c r="L503" s="9"/>
      <c r="M503" s="9"/>
      <c r="N503" s="9"/>
      <c r="O503" s="8"/>
      <c r="P503" s="8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3.5" customHeight="1">
      <c r="A504" s="1141"/>
      <c r="B504" s="293"/>
      <c r="C504" s="293"/>
      <c r="D504" s="293"/>
      <c r="E504" s="293"/>
      <c r="F504" s="293"/>
      <c r="G504" s="9"/>
      <c r="H504" s="9"/>
      <c r="I504" s="9"/>
      <c r="J504" s="480"/>
      <c r="K504" s="9"/>
      <c r="L504" s="9"/>
      <c r="M504" s="9"/>
      <c r="N504" s="9"/>
      <c r="O504" s="8"/>
      <c r="P504" s="8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3.5" customHeight="1">
      <c r="A505" s="1141"/>
      <c r="B505" s="293"/>
      <c r="C505" s="293"/>
      <c r="D505" s="293"/>
      <c r="E505" s="293"/>
      <c r="F505" s="293"/>
      <c r="G505" s="9"/>
      <c r="H505" s="9"/>
      <c r="I505" s="9"/>
      <c r="J505" s="480"/>
      <c r="K505" s="9"/>
      <c r="L505" s="9"/>
      <c r="M505" s="9"/>
      <c r="N505" s="9"/>
      <c r="O505" s="8"/>
      <c r="P505" s="8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3.5" customHeight="1">
      <c r="A506" s="1141"/>
      <c r="B506" s="293"/>
      <c r="C506" s="293"/>
      <c r="D506" s="293"/>
      <c r="E506" s="293"/>
      <c r="F506" s="293"/>
      <c r="G506" s="9"/>
      <c r="H506" s="9"/>
      <c r="I506" s="9"/>
      <c r="J506" s="480"/>
      <c r="K506" s="9"/>
      <c r="L506" s="9"/>
      <c r="M506" s="9"/>
      <c r="N506" s="9"/>
      <c r="O506" s="8"/>
      <c r="P506" s="8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3.5" customHeight="1">
      <c r="A507" s="1141"/>
      <c r="B507" s="293"/>
      <c r="C507" s="293"/>
      <c r="D507" s="293"/>
      <c r="E507" s="293"/>
      <c r="F507" s="293"/>
      <c r="G507" s="9"/>
      <c r="H507" s="9"/>
      <c r="I507" s="9"/>
      <c r="J507" s="480"/>
      <c r="K507" s="9"/>
      <c r="L507" s="9"/>
      <c r="M507" s="9"/>
      <c r="N507" s="9"/>
      <c r="O507" s="8"/>
      <c r="P507" s="8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3.5" customHeight="1">
      <c r="A508" s="1141"/>
      <c r="B508" s="293"/>
      <c r="C508" s="293"/>
      <c r="D508" s="293"/>
      <c r="E508" s="293"/>
      <c r="F508" s="293"/>
      <c r="G508" s="9"/>
      <c r="H508" s="9"/>
      <c r="I508" s="9"/>
      <c r="J508" s="480"/>
      <c r="K508" s="9"/>
      <c r="L508" s="9"/>
      <c r="M508" s="9"/>
      <c r="N508" s="9"/>
      <c r="O508" s="8"/>
      <c r="P508" s="8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3.5" customHeight="1">
      <c r="A509" s="1141"/>
      <c r="B509" s="293"/>
      <c r="C509" s="293"/>
      <c r="D509" s="293"/>
      <c r="E509" s="293"/>
      <c r="F509" s="293"/>
      <c r="G509" s="9"/>
      <c r="H509" s="9"/>
      <c r="I509" s="9"/>
      <c r="J509" s="480"/>
      <c r="K509" s="9"/>
      <c r="L509" s="9"/>
      <c r="M509" s="9"/>
      <c r="N509" s="9"/>
      <c r="O509" s="8"/>
      <c r="P509" s="8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3.5" customHeight="1">
      <c r="A510" s="1141"/>
      <c r="B510" s="293"/>
      <c r="C510" s="293"/>
      <c r="D510" s="293"/>
      <c r="E510" s="293"/>
      <c r="F510" s="293"/>
      <c r="G510" s="9"/>
      <c r="H510" s="9"/>
      <c r="I510" s="9"/>
      <c r="J510" s="480"/>
      <c r="K510" s="9"/>
      <c r="L510" s="9"/>
      <c r="M510" s="9"/>
      <c r="N510" s="9"/>
      <c r="O510" s="8"/>
      <c r="P510" s="8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3.5" customHeight="1">
      <c r="A511" s="1141"/>
      <c r="B511" s="293"/>
      <c r="C511" s="293"/>
      <c r="D511" s="293"/>
      <c r="E511" s="293"/>
      <c r="F511" s="293"/>
      <c r="G511" s="9"/>
      <c r="H511" s="9"/>
      <c r="I511" s="9"/>
      <c r="J511" s="480"/>
      <c r="K511" s="9"/>
      <c r="L511" s="9"/>
      <c r="M511" s="9"/>
      <c r="N511" s="9"/>
      <c r="O511" s="8"/>
      <c r="P511" s="8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3.5" customHeight="1">
      <c r="A512" s="1141"/>
      <c r="B512" s="293"/>
      <c r="C512" s="293"/>
      <c r="D512" s="293"/>
      <c r="E512" s="293"/>
      <c r="F512" s="293"/>
      <c r="G512" s="9"/>
      <c r="H512" s="9"/>
      <c r="I512" s="9"/>
      <c r="J512" s="480"/>
      <c r="K512" s="9"/>
      <c r="L512" s="9"/>
      <c r="M512" s="9"/>
      <c r="N512" s="9"/>
      <c r="O512" s="8"/>
      <c r="P512" s="8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3.5" customHeight="1">
      <c r="A513" s="1141"/>
      <c r="B513" s="293"/>
      <c r="C513" s="293"/>
      <c r="D513" s="293"/>
      <c r="E513" s="293"/>
      <c r="F513" s="293"/>
      <c r="G513" s="9"/>
      <c r="H513" s="9"/>
      <c r="I513" s="9"/>
      <c r="J513" s="480"/>
      <c r="K513" s="9"/>
      <c r="L513" s="9"/>
      <c r="M513" s="9"/>
      <c r="N513" s="9"/>
      <c r="O513" s="8"/>
      <c r="P513" s="8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3.5" customHeight="1">
      <c r="A514" s="1141"/>
      <c r="B514" s="293"/>
      <c r="C514" s="293"/>
      <c r="D514" s="293"/>
      <c r="E514" s="293"/>
      <c r="F514" s="293"/>
      <c r="G514" s="9"/>
      <c r="H514" s="9"/>
      <c r="I514" s="9"/>
      <c r="J514" s="480"/>
      <c r="K514" s="9"/>
      <c r="L514" s="9"/>
      <c r="M514" s="9"/>
      <c r="N514" s="9"/>
      <c r="O514" s="8"/>
      <c r="P514" s="8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3.5" customHeight="1">
      <c r="A515" s="1141"/>
      <c r="B515" s="293"/>
      <c r="C515" s="293"/>
      <c r="D515" s="293"/>
      <c r="E515" s="293"/>
      <c r="F515" s="293"/>
      <c r="G515" s="9"/>
      <c r="H515" s="9"/>
      <c r="I515" s="9"/>
      <c r="J515" s="480"/>
      <c r="K515" s="9"/>
      <c r="L515" s="9"/>
      <c r="M515" s="9"/>
      <c r="N515" s="9"/>
      <c r="O515" s="8"/>
      <c r="P515" s="8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3.5" customHeight="1">
      <c r="A516" s="1141"/>
      <c r="B516" s="293"/>
      <c r="C516" s="293"/>
      <c r="D516" s="293"/>
      <c r="E516" s="293"/>
      <c r="F516" s="293"/>
      <c r="G516" s="9"/>
      <c r="H516" s="9"/>
      <c r="I516" s="9"/>
      <c r="J516" s="480"/>
      <c r="K516" s="9"/>
      <c r="L516" s="9"/>
      <c r="M516" s="9"/>
      <c r="N516" s="9"/>
      <c r="O516" s="8"/>
      <c r="P516" s="8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3.5" customHeight="1">
      <c r="A517" s="1141"/>
      <c r="B517" s="293"/>
      <c r="C517" s="293"/>
      <c r="D517" s="293"/>
      <c r="E517" s="293"/>
      <c r="F517" s="293"/>
      <c r="G517" s="9"/>
      <c r="H517" s="9"/>
      <c r="I517" s="9"/>
      <c r="J517" s="480"/>
      <c r="K517" s="9"/>
      <c r="L517" s="9"/>
      <c r="M517" s="9"/>
      <c r="N517" s="9"/>
      <c r="O517" s="8"/>
      <c r="P517" s="8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3.5" customHeight="1">
      <c r="A518" s="1141"/>
      <c r="B518" s="293"/>
      <c r="C518" s="293"/>
      <c r="D518" s="293"/>
      <c r="E518" s="293"/>
      <c r="F518" s="293"/>
      <c r="G518" s="9"/>
      <c r="H518" s="9"/>
      <c r="I518" s="9"/>
      <c r="J518" s="480"/>
      <c r="K518" s="9"/>
      <c r="L518" s="9"/>
      <c r="M518" s="9"/>
      <c r="N518" s="9"/>
      <c r="O518" s="8"/>
      <c r="P518" s="8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3.5" customHeight="1">
      <c r="A519" s="1141"/>
      <c r="B519" s="293"/>
      <c r="C519" s="293"/>
      <c r="D519" s="293"/>
      <c r="E519" s="293"/>
      <c r="F519" s="293"/>
      <c r="G519" s="9"/>
      <c r="H519" s="9"/>
      <c r="I519" s="9"/>
      <c r="J519" s="480"/>
      <c r="K519" s="9"/>
      <c r="L519" s="9"/>
      <c r="M519" s="9"/>
      <c r="N519" s="9"/>
      <c r="O519" s="8"/>
      <c r="P519" s="8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3.5" customHeight="1">
      <c r="A520" s="1141"/>
      <c r="B520" s="293"/>
      <c r="C520" s="293"/>
      <c r="D520" s="293"/>
      <c r="E520" s="293"/>
      <c r="F520" s="293"/>
      <c r="G520" s="9"/>
      <c r="H520" s="9"/>
      <c r="I520" s="9"/>
      <c r="J520" s="480"/>
      <c r="K520" s="9"/>
      <c r="L520" s="9"/>
      <c r="M520" s="9"/>
      <c r="N520" s="9"/>
      <c r="O520" s="8"/>
      <c r="P520" s="8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3.5" customHeight="1">
      <c r="A521" s="1141"/>
      <c r="B521" s="293"/>
      <c r="C521" s="293"/>
      <c r="D521" s="293"/>
      <c r="E521" s="293"/>
      <c r="F521" s="293"/>
      <c r="G521" s="9"/>
      <c r="H521" s="9"/>
      <c r="I521" s="9"/>
      <c r="J521" s="480"/>
      <c r="K521" s="9"/>
      <c r="L521" s="9"/>
      <c r="M521" s="9"/>
      <c r="N521" s="9"/>
      <c r="O521" s="8"/>
      <c r="P521" s="8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3.5" customHeight="1">
      <c r="A522" s="1141"/>
      <c r="B522" s="293"/>
      <c r="C522" s="293"/>
      <c r="D522" s="293"/>
      <c r="E522" s="293"/>
      <c r="F522" s="293"/>
      <c r="G522" s="9"/>
      <c r="H522" s="9"/>
      <c r="I522" s="9"/>
      <c r="J522" s="480"/>
      <c r="K522" s="9"/>
      <c r="L522" s="9"/>
      <c r="M522" s="9"/>
      <c r="N522" s="9"/>
      <c r="O522" s="8"/>
      <c r="P522" s="8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3.5" customHeight="1">
      <c r="A523" s="1141"/>
      <c r="B523" s="293"/>
      <c r="C523" s="293"/>
      <c r="D523" s="293"/>
      <c r="E523" s="293"/>
      <c r="F523" s="293"/>
      <c r="G523" s="9"/>
      <c r="H523" s="9"/>
      <c r="I523" s="9"/>
      <c r="J523" s="480"/>
      <c r="K523" s="9"/>
      <c r="L523" s="9"/>
      <c r="M523" s="9"/>
      <c r="N523" s="9"/>
      <c r="O523" s="8"/>
      <c r="P523" s="8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3.5" customHeight="1">
      <c r="A524" s="1141"/>
      <c r="B524" s="293"/>
      <c r="C524" s="293"/>
      <c r="D524" s="293"/>
      <c r="E524" s="293"/>
      <c r="F524" s="293"/>
      <c r="G524" s="9"/>
      <c r="H524" s="9"/>
      <c r="I524" s="9"/>
      <c r="J524" s="480"/>
      <c r="K524" s="9"/>
      <c r="L524" s="9"/>
      <c r="M524" s="9"/>
      <c r="N524" s="9"/>
      <c r="O524" s="8"/>
      <c r="P524" s="8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3.5" customHeight="1">
      <c r="A525" s="1141"/>
      <c r="B525" s="293"/>
      <c r="C525" s="293"/>
      <c r="D525" s="293"/>
      <c r="E525" s="293"/>
      <c r="F525" s="293"/>
      <c r="G525" s="9"/>
      <c r="H525" s="9"/>
      <c r="I525" s="9"/>
      <c r="J525" s="480"/>
      <c r="K525" s="9"/>
      <c r="L525" s="9"/>
      <c r="M525" s="9"/>
      <c r="N525" s="9"/>
      <c r="O525" s="8"/>
      <c r="P525" s="8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3.5" customHeight="1">
      <c r="A526" s="1141"/>
      <c r="B526" s="293"/>
      <c r="C526" s="293"/>
      <c r="D526" s="293"/>
      <c r="E526" s="293"/>
      <c r="F526" s="293"/>
      <c r="G526" s="9"/>
      <c r="H526" s="9"/>
      <c r="I526" s="9"/>
      <c r="J526" s="480"/>
      <c r="K526" s="9"/>
      <c r="L526" s="9"/>
      <c r="M526" s="9"/>
      <c r="N526" s="9"/>
      <c r="O526" s="8"/>
      <c r="P526" s="8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3.5" customHeight="1">
      <c r="A527" s="1141"/>
      <c r="B527" s="293"/>
      <c r="C527" s="293"/>
      <c r="D527" s="293"/>
      <c r="E527" s="293"/>
      <c r="F527" s="293"/>
      <c r="G527" s="9"/>
      <c r="H527" s="9"/>
      <c r="I527" s="9"/>
      <c r="J527" s="480"/>
      <c r="K527" s="9"/>
      <c r="L527" s="9"/>
      <c r="M527" s="9"/>
      <c r="N527" s="9"/>
      <c r="O527" s="8"/>
      <c r="P527" s="8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3.5" customHeight="1">
      <c r="A528" s="1141"/>
      <c r="B528" s="293"/>
      <c r="C528" s="293"/>
      <c r="D528" s="293"/>
      <c r="E528" s="293"/>
      <c r="F528" s="293"/>
      <c r="G528" s="9"/>
      <c r="H528" s="9"/>
      <c r="I528" s="9"/>
      <c r="J528" s="480"/>
      <c r="K528" s="9"/>
      <c r="L528" s="9"/>
      <c r="M528" s="9"/>
      <c r="N528" s="9"/>
      <c r="O528" s="8"/>
      <c r="P528" s="8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3.5" customHeight="1">
      <c r="A529" s="1141"/>
      <c r="B529" s="293"/>
      <c r="C529" s="293"/>
      <c r="D529" s="293"/>
      <c r="E529" s="293"/>
      <c r="F529" s="293"/>
      <c r="G529" s="9"/>
      <c r="H529" s="9"/>
      <c r="I529" s="9"/>
      <c r="J529" s="480"/>
      <c r="K529" s="9"/>
      <c r="L529" s="9"/>
      <c r="M529" s="9"/>
      <c r="N529" s="9"/>
      <c r="O529" s="8"/>
      <c r="P529" s="8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3.5" customHeight="1">
      <c r="A530" s="1141"/>
      <c r="B530" s="293"/>
      <c r="C530" s="293"/>
      <c r="D530" s="293"/>
      <c r="E530" s="293"/>
      <c r="F530" s="293"/>
      <c r="G530" s="9"/>
      <c r="H530" s="9"/>
      <c r="I530" s="9"/>
      <c r="J530" s="480"/>
      <c r="K530" s="9"/>
      <c r="L530" s="9"/>
      <c r="M530" s="9"/>
      <c r="N530" s="9"/>
      <c r="O530" s="8"/>
      <c r="P530" s="8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3.5" customHeight="1">
      <c r="A531" s="1141"/>
      <c r="B531" s="293"/>
      <c r="C531" s="293"/>
      <c r="D531" s="293"/>
      <c r="E531" s="293"/>
      <c r="F531" s="293"/>
      <c r="G531" s="9"/>
      <c r="H531" s="9"/>
      <c r="I531" s="9"/>
      <c r="J531" s="480"/>
      <c r="K531" s="9"/>
      <c r="L531" s="9"/>
      <c r="M531" s="9"/>
      <c r="N531" s="9"/>
      <c r="O531" s="8"/>
      <c r="P531" s="8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3.5" customHeight="1">
      <c r="A532" s="1141"/>
      <c r="B532" s="293"/>
      <c r="C532" s="293"/>
      <c r="D532" s="293"/>
      <c r="E532" s="293"/>
      <c r="F532" s="293"/>
      <c r="G532" s="9"/>
      <c r="H532" s="9"/>
      <c r="I532" s="9"/>
      <c r="J532" s="480"/>
      <c r="K532" s="9"/>
      <c r="L532" s="9"/>
      <c r="M532" s="9"/>
      <c r="N532" s="9"/>
      <c r="O532" s="8"/>
      <c r="P532" s="8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3.5" customHeight="1">
      <c r="A533" s="1141"/>
      <c r="B533" s="293"/>
      <c r="C533" s="293"/>
      <c r="D533" s="293"/>
      <c r="E533" s="293"/>
      <c r="F533" s="293"/>
      <c r="G533" s="9"/>
      <c r="H533" s="9"/>
      <c r="I533" s="9"/>
      <c r="J533" s="480"/>
      <c r="K533" s="9"/>
      <c r="L533" s="9"/>
      <c r="M533" s="9"/>
      <c r="N533" s="9"/>
      <c r="O533" s="8"/>
      <c r="P533" s="8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3.5" customHeight="1">
      <c r="A534" s="1141"/>
      <c r="B534" s="293"/>
      <c r="C534" s="293"/>
      <c r="D534" s="293"/>
      <c r="E534" s="293"/>
      <c r="F534" s="293"/>
      <c r="G534" s="9"/>
      <c r="H534" s="9"/>
      <c r="I534" s="9"/>
      <c r="J534" s="480"/>
      <c r="K534" s="9"/>
      <c r="L534" s="9"/>
      <c r="M534" s="9"/>
      <c r="N534" s="9"/>
      <c r="O534" s="8"/>
      <c r="P534" s="8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3.5" customHeight="1">
      <c r="A535" s="1141"/>
      <c r="B535" s="293"/>
      <c r="C535" s="293"/>
      <c r="D535" s="293"/>
      <c r="E535" s="293"/>
      <c r="F535" s="293"/>
      <c r="G535" s="9"/>
      <c r="H535" s="9"/>
      <c r="I535" s="9"/>
      <c r="J535" s="480"/>
      <c r="K535" s="9"/>
      <c r="L535" s="9"/>
      <c r="M535" s="9"/>
      <c r="N535" s="9"/>
      <c r="O535" s="8"/>
      <c r="P535" s="8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3.5" customHeight="1">
      <c r="A536" s="1141"/>
      <c r="B536" s="293"/>
      <c r="C536" s="293"/>
      <c r="D536" s="293"/>
      <c r="E536" s="293"/>
      <c r="F536" s="293"/>
      <c r="G536" s="9"/>
      <c r="H536" s="9"/>
      <c r="I536" s="9"/>
      <c r="J536" s="480"/>
      <c r="K536" s="9"/>
      <c r="L536" s="9"/>
      <c r="M536" s="9"/>
      <c r="N536" s="9"/>
      <c r="O536" s="8"/>
      <c r="P536" s="8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3.5" customHeight="1">
      <c r="A537" s="1141"/>
      <c r="B537" s="293"/>
      <c r="C537" s="293"/>
      <c r="D537" s="293"/>
      <c r="E537" s="293"/>
      <c r="F537" s="293"/>
      <c r="G537" s="9"/>
      <c r="H537" s="9"/>
      <c r="I537" s="9"/>
      <c r="J537" s="480"/>
      <c r="K537" s="9"/>
      <c r="L537" s="9"/>
      <c r="M537" s="9"/>
      <c r="N537" s="9"/>
      <c r="O537" s="8"/>
      <c r="P537" s="8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3.5" customHeight="1">
      <c r="A538" s="1141"/>
      <c r="B538" s="293"/>
      <c r="C538" s="293"/>
      <c r="D538" s="293"/>
      <c r="E538" s="293"/>
      <c r="F538" s="293"/>
      <c r="G538" s="9"/>
      <c r="H538" s="9"/>
      <c r="I538" s="9"/>
      <c r="J538" s="480"/>
      <c r="K538" s="9"/>
      <c r="L538" s="9"/>
      <c r="M538" s="9"/>
      <c r="N538" s="9"/>
      <c r="O538" s="8"/>
      <c r="P538" s="8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3.5" customHeight="1">
      <c r="A539" s="1141"/>
      <c r="B539" s="293"/>
      <c r="C539" s="293"/>
      <c r="D539" s="293"/>
      <c r="E539" s="293"/>
      <c r="F539" s="293"/>
      <c r="G539" s="9"/>
      <c r="H539" s="9"/>
      <c r="I539" s="9"/>
      <c r="J539" s="480"/>
      <c r="K539" s="9"/>
      <c r="L539" s="9"/>
      <c r="M539" s="9"/>
      <c r="N539" s="9"/>
      <c r="O539" s="8"/>
      <c r="P539" s="8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3.5" customHeight="1">
      <c r="A540" s="1141"/>
      <c r="B540" s="293"/>
      <c r="C540" s="293"/>
      <c r="D540" s="293"/>
      <c r="E540" s="293"/>
      <c r="F540" s="293"/>
      <c r="G540" s="9"/>
      <c r="H540" s="9"/>
      <c r="I540" s="9"/>
      <c r="J540" s="480"/>
      <c r="K540" s="9"/>
      <c r="L540" s="9"/>
      <c r="M540" s="9"/>
      <c r="N540" s="9"/>
      <c r="O540" s="8"/>
      <c r="P540" s="8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3.5" customHeight="1">
      <c r="A541" s="1141"/>
      <c r="B541" s="293"/>
      <c r="C541" s="293"/>
      <c r="D541" s="293"/>
      <c r="E541" s="293"/>
      <c r="F541" s="293"/>
      <c r="G541" s="9"/>
      <c r="H541" s="9"/>
      <c r="I541" s="9"/>
      <c r="J541" s="480"/>
      <c r="K541" s="9"/>
      <c r="L541" s="9"/>
      <c r="M541" s="9"/>
      <c r="N541" s="9"/>
      <c r="O541" s="8"/>
      <c r="P541" s="8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3.5" customHeight="1">
      <c r="A542" s="1141"/>
      <c r="B542" s="293"/>
      <c r="C542" s="293"/>
      <c r="D542" s="293"/>
      <c r="E542" s="293"/>
      <c r="F542" s="293"/>
      <c r="G542" s="9"/>
      <c r="H542" s="9"/>
      <c r="I542" s="9"/>
      <c r="J542" s="480"/>
      <c r="K542" s="9"/>
      <c r="L542" s="9"/>
      <c r="M542" s="9"/>
      <c r="N542" s="9"/>
      <c r="O542" s="8"/>
      <c r="P542" s="8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3.5" customHeight="1">
      <c r="A543" s="1141"/>
      <c r="B543" s="293"/>
      <c r="C543" s="293"/>
      <c r="D543" s="293"/>
      <c r="E543" s="293"/>
      <c r="F543" s="293"/>
      <c r="G543" s="9"/>
      <c r="H543" s="9"/>
      <c r="I543" s="9"/>
      <c r="J543" s="480"/>
      <c r="K543" s="9"/>
      <c r="L543" s="9"/>
      <c r="M543" s="9"/>
      <c r="N543" s="9"/>
      <c r="O543" s="8"/>
      <c r="P543" s="8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3.5" customHeight="1">
      <c r="A544" s="1141"/>
      <c r="B544" s="293"/>
      <c r="C544" s="293"/>
      <c r="D544" s="293"/>
      <c r="E544" s="293"/>
      <c r="F544" s="293"/>
      <c r="G544" s="9"/>
      <c r="H544" s="9"/>
      <c r="I544" s="9"/>
      <c r="J544" s="480"/>
      <c r="K544" s="9"/>
      <c r="L544" s="9"/>
      <c r="M544" s="9"/>
      <c r="N544" s="9"/>
      <c r="O544" s="8"/>
      <c r="P544" s="8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3.5" customHeight="1">
      <c r="A545" s="1141"/>
      <c r="B545" s="293"/>
      <c r="C545" s="293"/>
      <c r="D545" s="293"/>
      <c r="E545" s="293"/>
      <c r="F545" s="293"/>
      <c r="G545" s="9"/>
      <c r="H545" s="9"/>
      <c r="I545" s="9"/>
      <c r="J545" s="480"/>
      <c r="K545" s="9"/>
      <c r="L545" s="9"/>
      <c r="M545" s="9"/>
      <c r="N545" s="9"/>
      <c r="O545" s="8"/>
      <c r="P545" s="8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3.5" customHeight="1">
      <c r="A546" s="1141"/>
      <c r="B546" s="293"/>
      <c r="C546" s="293"/>
      <c r="D546" s="293"/>
      <c r="E546" s="293"/>
      <c r="F546" s="293"/>
      <c r="G546" s="9"/>
      <c r="H546" s="9"/>
      <c r="I546" s="9"/>
      <c r="J546" s="480"/>
      <c r="K546" s="9"/>
      <c r="L546" s="9"/>
      <c r="M546" s="9"/>
      <c r="N546" s="9"/>
      <c r="O546" s="8"/>
      <c r="P546" s="8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3.5" customHeight="1">
      <c r="A547" s="1141"/>
      <c r="B547" s="293"/>
      <c r="C547" s="293"/>
      <c r="D547" s="293"/>
      <c r="E547" s="293"/>
      <c r="F547" s="293"/>
      <c r="G547" s="9"/>
      <c r="H547" s="9"/>
      <c r="I547" s="9"/>
      <c r="J547" s="480"/>
      <c r="K547" s="9"/>
      <c r="L547" s="9"/>
      <c r="M547" s="9"/>
      <c r="N547" s="9"/>
      <c r="O547" s="8"/>
      <c r="P547" s="8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3.5" customHeight="1">
      <c r="A548" s="1141"/>
      <c r="B548" s="293"/>
      <c r="C548" s="293"/>
      <c r="D548" s="293"/>
      <c r="E548" s="293"/>
      <c r="F548" s="293"/>
      <c r="G548" s="9"/>
      <c r="H548" s="9"/>
      <c r="I548" s="9"/>
      <c r="J548" s="480"/>
      <c r="K548" s="9"/>
      <c r="L548" s="9"/>
      <c r="M548" s="9"/>
      <c r="N548" s="9"/>
      <c r="O548" s="8"/>
      <c r="P548" s="8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3.5" customHeight="1">
      <c r="A549" s="1141"/>
      <c r="B549" s="293"/>
      <c r="C549" s="293"/>
      <c r="D549" s="293"/>
      <c r="E549" s="293"/>
      <c r="F549" s="293"/>
      <c r="G549" s="9"/>
      <c r="H549" s="9"/>
      <c r="I549" s="9"/>
      <c r="J549" s="480"/>
      <c r="K549" s="9"/>
      <c r="L549" s="9"/>
      <c r="M549" s="9"/>
      <c r="N549" s="9"/>
      <c r="O549" s="8"/>
      <c r="P549" s="8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3.5" customHeight="1">
      <c r="A550" s="1141"/>
      <c r="B550" s="293"/>
      <c r="C550" s="293"/>
      <c r="D550" s="293"/>
      <c r="E550" s="293"/>
      <c r="F550" s="293"/>
      <c r="G550" s="9"/>
      <c r="H550" s="9"/>
      <c r="I550" s="9"/>
      <c r="J550" s="480"/>
      <c r="K550" s="9"/>
      <c r="L550" s="9"/>
      <c r="M550" s="9"/>
      <c r="N550" s="9"/>
      <c r="O550" s="8"/>
      <c r="P550" s="8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3.5" customHeight="1">
      <c r="A551" s="1141"/>
      <c r="B551" s="293"/>
      <c r="C551" s="293"/>
      <c r="D551" s="293"/>
      <c r="E551" s="293"/>
      <c r="F551" s="293"/>
      <c r="G551" s="9"/>
      <c r="H551" s="9"/>
      <c r="I551" s="9"/>
      <c r="J551" s="480"/>
      <c r="K551" s="9"/>
      <c r="L551" s="9"/>
      <c r="M551" s="9"/>
      <c r="N551" s="9"/>
      <c r="O551" s="8"/>
      <c r="P551" s="8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3.5" customHeight="1">
      <c r="A552" s="1141"/>
      <c r="B552" s="293"/>
      <c r="C552" s="293"/>
      <c r="D552" s="293"/>
      <c r="E552" s="293"/>
      <c r="F552" s="293"/>
      <c r="G552" s="9"/>
      <c r="H552" s="9"/>
      <c r="I552" s="9"/>
      <c r="J552" s="480"/>
      <c r="K552" s="9"/>
      <c r="L552" s="9"/>
      <c r="M552" s="9"/>
      <c r="N552" s="9"/>
      <c r="O552" s="8"/>
      <c r="P552" s="8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3.5" customHeight="1">
      <c r="A553" s="1141"/>
      <c r="B553" s="293"/>
      <c r="C553" s="293"/>
      <c r="D553" s="293"/>
      <c r="E553" s="293"/>
      <c r="F553" s="293"/>
      <c r="G553" s="9"/>
      <c r="H553" s="9"/>
      <c r="I553" s="9"/>
      <c r="J553" s="480"/>
      <c r="K553" s="9"/>
      <c r="L553" s="9"/>
      <c r="M553" s="9"/>
      <c r="N553" s="9"/>
      <c r="O553" s="8"/>
      <c r="P553" s="8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3.5" customHeight="1">
      <c r="A554" s="1141"/>
      <c r="B554" s="293"/>
      <c r="C554" s="293"/>
      <c r="D554" s="293"/>
      <c r="E554" s="293"/>
      <c r="F554" s="293"/>
      <c r="G554" s="9"/>
      <c r="H554" s="9"/>
      <c r="I554" s="9"/>
      <c r="J554" s="480"/>
      <c r="K554" s="9"/>
      <c r="L554" s="9"/>
      <c r="M554" s="9"/>
      <c r="N554" s="9"/>
      <c r="O554" s="8"/>
      <c r="P554" s="8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3.5" customHeight="1">
      <c r="A555" s="1141"/>
      <c r="B555" s="293"/>
      <c r="C555" s="293"/>
      <c r="D555" s="293"/>
      <c r="E555" s="293"/>
      <c r="F555" s="293"/>
      <c r="G555" s="9"/>
      <c r="H555" s="9"/>
      <c r="I555" s="9"/>
      <c r="J555" s="480"/>
      <c r="K555" s="9"/>
      <c r="L555" s="9"/>
      <c r="M555" s="9"/>
      <c r="N555" s="9"/>
      <c r="O555" s="8"/>
      <c r="P555" s="8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3.5" customHeight="1">
      <c r="A556" s="1141"/>
      <c r="B556" s="293"/>
      <c r="C556" s="293"/>
      <c r="D556" s="293"/>
      <c r="E556" s="293"/>
      <c r="F556" s="293"/>
      <c r="G556" s="9"/>
      <c r="H556" s="9"/>
      <c r="I556" s="9"/>
      <c r="J556" s="480"/>
      <c r="K556" s="9"/>
      <c r="L556" s="9"/>
      <c r="M556" s="9"/>
      <c r="N556" s="9"/>
      <c r="O556" s="8"/>
      <c r="P556" s="8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3.5" customHeight="1">
      <c r="A557" s="1141"/>
      <c r="B557" s="293"/>
      <c r="C557" s="293"/>
      <c r="D557" s="293"/>
      <c r="E557" s="293"/>
      <c r="F557" s="293"/>
      <c r="G557" s="9"/>
      <c r="H557" s="9"/>
      <c r="I557" s="9"/>
      <c r="J557" s="480"/>
      <c r="K557" s="9"/>
      <c r="L557" s="9"/>
      <c r="M557" s="9"/>
      <c r="N557" s="9"/>
      <c r="O557" s="8"/>
      <c r="P557" s="8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3.5" customHeight="1">
      <c r="A558" s="1141"/>
      <c r="B558" s="293"/>
      <c r="C558" s="293"/>
      <c r="D558" s="293"/>
      <c r="E558" s="293"/>
      <c r="F558" s="293"/>
      <c r="G558" s="9"/>
      <c r="H558" s="9"/>
      <c r="I558" s="9"/>
      <c r="J558" s="480"/>
      <c r="K558" s="9"/>
      <c r="L558" s="9"/>
      <c r="M558" s="9"/>
      <c r="N558" s="9"/>
      <c r="O558" s="8"/>
      <c r="P558" s="8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3.5" customHeight="1">
      <c r="A559" s="1141"/>
      <c r="B559" s="293"/>
      <c r="C559" s="293"/>
      <c r="D559" s="293"/>
      <c r="E559" s="293"/>
      <c r="F559" s="293"/>
      <c r="G559" s="9"/>
      <c r="H559" s="9"/>
      <c r="I559" s="9"/>
      <c r="J559" s="480"/>
      <c r="K559" s="9"/>
      <c r="L559" s="9"/>
      <c r="M559" s="9"/>
      <c r="N559" s="9"/>
      <c r="O559" s="8"/>
      <c r="P559" s="8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3.5" customHeight="1">
      <c r="A560" s="1141"/>
      <c r="B560" s="293"/>
      <c r="C560" s="293"/>
      <c r="D560" s="293"/>
      <c r="E560" s="293"/>
      <c r="F560" s="293"/>
      <c r="G560" s="9"/>
      <c r="H560" s="9"/>
      <c r="I560" s="9"/>
      <c r="J560" s="480"/>
      <c r="K560" s="9"/>
      <c r="L560" s="9"/>
      <c r="M560" s="9"/>
      <c r="N560" s="9"/>
      <c r="O560" s="8"/>
      <c r="P560" s="8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3.5" customHeight="1">
      <c r="A561" s="1141"/>
      <c r="B561" s="293"/>
      <c r="C561" s="293"/>
      <c r="D561" s="293"/>
      <c r="E561" s="293"/>
      <c r="F561" s="293"/>
      <c r="G561" s="9"/>
      <c r="H561" s="9"/>
      <c r="I561" s="9"/>
      <c r="J561" s="480"/>
      <c r="K561" s="9"/>
      <c r="L561" s="9"/>
      <c r="M561" s="9"/>
      <c r="N561" s="9"/>
      <c r="O561" s="8"/>
      <c r="P561" s="8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3.5" customHeight="1">
      <c r="A562" s="1141"/>
      <c r="B562" s="293"/>
      <c r="C562" s="293"/>
      <c r="D562" s="293"/>
      <c r="E562" s="293"/>
      <c r="F562" s="293"/>
      <c r="G562" s="9"/>
      <c r="H562" s="9"/>
      <c r="I562" s="9"/>
      <c r="J562" s="480"/>
      <c r="K562" s="9"/>
      <c r="L562" s="9"/>
      <c r="M562" s="9"/>
      <c r="N562" s="9"/>
      <c r="O562" s="8"/>
      <c r="P562" s="8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3.5" customHeight="1">
      <c r="A563" s="1141"/>
      <c r="B563" s="293"/>
      <c r="C563" s="293"/>
      <c r="D563" s="293"/>
      <c r="E563" s="293"/>
      <c r="F563" s="293"/>
      <c r="G563" s="9"/>
      <c r="H563" s="9"/>
      <c r="I563" s="9"/>
      <c r="J563" s="480"/>
      <c r="K563" s="9"/>
      <c r="L563" s="9"/>
      <c r="M563" s="9"/>
      <c r="N563" s="9"/>
      <c r="O563" s="8"/>
      <c r="P563" s="8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3.5" customHeight="1">
      <c r="A564" s="1141"/>
      <c r="B564" s="293"/>
      <c r="C564" s="293"/>
      <c r="D564" s="293"/>
      <c r="E564" s="293"/>
      <c r="F564" s="293"/>
      <c r="G564" s="9"/>
      <c r="H564" s="9"/>
      <c r="I564" s="9"/>
      <c r="J564" s="480"/>
      <c r="K564" s="9"/>
      <c r="L564" s="9"/>
      <c r="M564" s="9"/>
      <c r="N564" s="9"/>
      <c r="O564" s="8"/>
      <c r="P564" s="8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3.5" customHeight="1">
      <c r="A565" s="1141"/>
      <c r="B565" s="293"/>
      <c r="C565" s="293"/>
      <c r="D565" s="293"/>
      <c r="E565" s="293"/>
      <c r="F565" s="293"/>
      <c r="G565" s="9"/>
      <c r="H565" s="9"/>
      <c r="I565" s="9"/>
      <c r="J565" s="480"/>
      <c r="K565" s="9"/>
      <c r="L565" s="9"/>
      <c r="M565" s="9"/>
      <c r="N565" s="9"/>
      <c r="O565" s="8"/>
      <c r="P565" s="8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3.5" customHeight="1">
      <c r="A566" s="1141"/>
      <c r="B566" s="293"/>
      <c r="C566" s="293"/>
      <c r="D566" s="293"/>
      <c r="E566" s="293"/>
      <c r="F566" s="293"/>
      <c r="G566" s="9"/>
      <c r="H566" s="9"/>
      <c r="I566" s="9"/>
      <c r="J566" s="480"/>
      <c r="K566" s="9"/>
      <c r="L566" s="9"/>
      <c r="M566" s="9"/>
      <c r="N566" s="9"/>
      <c r="O566" s="8"/>
      <c r="P566" s="8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3.5" customHeight="1">
      <c r="A567" s="1141"/>
      <c r="B567" s="293"/>
      <c r="C567" s="293"/>
      <c r="D567" s="293"/>
      <c r="E567" s="293"/>
      <c r="F567" s="293"/>
      <c r="G567" s="9"/>
      <c r="H567" s="9"/>
      <c r="I567" s="9"/>
      <c r="J567" s="480"/>
      <c r="K567" s="9"/>
      <c r="L567" s="9"/>
      <c r="M567" s="9"/>
      <c r="N567" s="9"/>
      <c r="O567" s="8"/>
      <c r="P567" s="8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3.5" customHeight="1">
      <c r="A568" s="1141"/>
      <c r="B568" s="293"/>
      <c r="C568" s="293"/>
      <c r="D568" s="293"/>
      <c r="E568" s="293"/>
      <c r="F568" s="293"/>
      <c r="G568" s="9"/>
      <c r="H568" s="9"/>
      <c r="I568" s="9"/>
      <c r="J568" s="480"/>
      <c r="K568" s="9"/>
      <c r="L568" s="9"/>
      <c r="M568" s="9"/>
      <c r="N568" s="9"/>
      <c r="O568" s="8"/>
      <c r="P568" s="8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3.5" customHeight="1">
      <c r="A569" s="1141"/>
      <c r="B569" s="293"/>
      <c r="C569" s="293"/>
      <c r="D569" s="293"/>
      <c r="E569" s="293"/>
      <c r="F569" s="293"/>
      <c r="G569" s="9"/>
      <c r="H569" s="9"/>
      <c r="I569" s="9"/>
      <c r="J569" s="480"/>
      <c r="K569" s="9"/>
      <c r="L569" s="9"/>
      <c r="M569" s="9"/>
      <c r="N569" s="9"/>
      <c r="O569" s="8"/>
      <c r="P569" s="8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3.5" customHeight="1">
      <c r="A570" s="1141"/>
      <c r="B570" s="293"/>
      <c r="C570" s="293"/>
      <c r="D570" s="293"/>
      <c r="E570" s="293"/>
      <c r="F570" s="293"/>
      <c r="G570" s="9"/>
      <c r="H570" s="9"/>
      <c r="I570" s="9"/>
      <c r="J570" s="480"/>
      <c r="K570" s="9"/>
      <c r="L570" s="9"/>
      <c r="M570" s="9"/>
      <c r="N570" s="9"/>
      <c r="O570" s="8"/>
      <c r="P570" s="8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3.5" customHeight="1">
      <c r="A571" s="1141"/>
      <c r="B571" s="293"/>
      <c r="C571" s="293"/>
      <c r="D571" s="293"/>
      <c r="E571" s="293"/>
      <c r="F571" s="293"/>
      <c r="G571" s="9"/>
      <c r="H571" s="9"/>
      <c r="I571" s="9"/>
      <c r="J571" s="480"/>
      <c r="K571" s="9"/>
      <c r="L571" s="9"/>
      <c r="M571" s="9"/>
      <c r="N571" s="9"/>
      <c r="O571" s="8"/>
      <c r="P571" s="8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3.5" customHeight="1">
      <c r="A572" s="1141"/>
      <c r="B572" s="293"/>
      <c r="C572" s="293"/>
      <c r="D572" s="293"/>
      <c r="E572" s="293"/>
      <c r="F572" s="293"/>
      <c r="G572" s="9"/>
      <c r="H572" s="9"/>
      <c r="I572" s="9"/>
      <c r="J572" s="480"/>
      <c r="K572" s="9"/>
      <c r="L572" s="9"/>
      <c r="M572" s="9"/>
      <c r="N572" s="9"/>
      <c r="O572" s="8"/>
      <c r="P572" s="8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3.5" customHeight="1">
      <c r="A573" s="1141"/>
      <c r="B573" s="293"/>
      <c r="C573" s="293"/>
      <c r="D573" s="293"/>
      <c r="E573" s="293"/>
      <c r="F573" s="293"/>
      <c r="G573" s="9"/>
      <c r="H573" s="9"/>
      <c r="I573" s="9"/>
      <c r="J573" s="480"/>
      <c r="K573" s="9"/>
      <c r="L573" s="9"/>
      <c r="M573" s="9"/>
      <c r="N573" s="9"/>
      <c r="O573" s="8"/>
      <c r="P573" s="8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3.5" customHeight="1">
      <c r="A574" s="1141"/>
      <c r="B574" s="293"/>
      <c r="C574" s="293"/>
      <c r="D574" s="293"/>
      <c r="E574" s="293"/>
      <c r="F574" s="293"/>
      <c r="G574" s="9"/>
      <c r="H574" s="9"/>
      <c r="I574" s="9"/>
      <c r="J574" s="480"/>
      <c r="K574" s="9"/>
      <c r="L574" s="9"/>
      <c r="M574" s="9"/>
      <c r="N574" s="9"/>
      <c r="O574" s="8"/>
      <c r="P574" s="8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3.5" customHeight="1">
      <c r="A575" s="1141"/>
      <c r="B575" s="293"/>
      <c r="C575" s="293"/>
      <c r="D575" s="293"/>
      <c r="E575" s="293"/>
      <c r="F575" s="293"/>
      <c r="G575" s="9"/>
      <c r="H575" s="9"/>
      <c r="I575" s="9"/>
      <c r="J575" s="480"/>
      <c r="K575" s="9"/>
      <c r="L575" s="9"/>
      <c r="M575" s="9"/>
      <c r="N575" s="9"/>
      <c r="O575" s="8"/>
      <c r="P575" s="8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3.5" customHeight="1">
      <c r="A576" s="1141"/>
      <c r="B576" s="293"/>
      <c r="C576" s="293"/>
      <c r="D576" s="293"/>
      <c r="E576" s="293"/>
      <c r="F576" s="293"/>
      <c r="G576" s="9"/>
      <c r="H576" s="9"/>
      <c r="I576" s="9"/>
      <c r="J576" s="480"/>
      <c r="K576" s="9"/>
      <c r="L576" s="9"/>
      <c r="M576" s="9"/>
      <c r="N576" s="9"/>
      <c r="O576" s="8"/>
      <c r="P576" s="8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3.5" customHeight="1">
      <c r="A577" s="1141"/>
      <c r="B577" s="293"/>
      <c r="C577" s="293"/>
      <c r="D577" s="293"/>
      <c r="E577" s="293"/>
      <c r="F577" s="293"/>
      <c r="G577" s="9"/>
      <c r="H577" s="9"/>
      <c r="I577" s="9"/>
      <c r="J577" s="480"/>
      <c r="K577" s="9"/>
      <c r="L577" s="9"/>
      <c r="M577" s="9"/>
      <c r="N577" s="9"/>
      <c r="O577" s="8"/>
      <c r="P577" s="8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3.5" customHeight="1">
      <c r="A578" s="1141"/>
      <c r="B578" s="293"/>
      <c r="C578" s="293"/>
      <c r="D578" s="293"/>
      <c r="E578" s="293"/>
      <c r="F578" s="293"/>
      <c r="G578" s="9"/>
      <c r="H578" s="9"/>
      <c r="I578" s="9"/>
      <c r="J578" s="480"/>
      <c r="K578" s="9"/>
      <c r="L578" s="9"/>
      <c r="M578" s="9"/>
      <c r="N578" s="9"/>
      <c r="O578" s="8"/>
      <c r="P578" s="8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3.5" customHeight="1">
      <c r="A579" s="1141"/>
      <c r="B579" s="293"/>
      <c r="C579" s="293"/>
      <c r="D579" s="293"/>
      <c r="E579" s="293"/>
      <c r="F579" s="293"/>
      <c r="G579" s="9"/>
      <c r="H579" s="9"/>
      <c r="I579" s="9"/>
      <c r="J579" s="480"/>
      <c r="K579" s="9"/>
      <c r="L579" s="9"/>
      <c r="M579" s="9"/>
      <c r="N579" s="9"/>
      <c r="O579" s="8"/>
      <c r="P579" s="8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3.5" customHeight="1">
      <c r="A580" s="1141"/>
      <c r="B580" s="293"/>
      <c r="C580" s="293"/>
      <c r="D580" s="293"/>
      <c r="E580" s="293"/>
      <c r="F580" s="293"/>
      <c r="G580" s="9"/>
      <c r="H580" s="9"/>
      <c r="I580" s="9"/>
      <c r="J580" s="480"/>
      <c r="K580" s="9"/>
      <c r="L580" s="9"/>
      <c r="M580" s="9"/>
      <c r="N580" s="9"/>
      <c r="O580" s="8"/>
      <c r="P580" s="8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3.5" customHeight="1">
      <c r="A581" s="1141"/>
      <c r="B581" s="293"/>
      <c r="C581" s="293"/>
      <c r="D581" s="293"/>
      <c r="E581" s="293"/>
      <c r="F581" s="293"/>
      <c r="G581" s="9"/>
      <c r="H581" s="9"/>
      <c r="I581" s="9"/>
      <c r="J581" s="480"/>
      <c r="K581" s="9"/>
      <c r="L581" s="9"/>
      <c r="M581" s="9"/>
      <c r="N581" s="9"/>
      <c r="O581" s="8"/>
      <c r="P581" s="8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3.5" customHeight="1">
      <c r="A582" s="1141"/>
      <c r="B582" s="293"/>
      <c r="C582" s="293"/>
      <c r="D582" s="293"/>
      <c r="E582" s="293"/>
      <c r="F582" s="293"/>
      <c r="G582" s="9"/>
      <c r="H582" s="9"/>
      <c r="I582" s="9"/>
      <c r="J582" s="480"/>
      <c r="K582" s="9"/>
      <c r="L582" s="9"/>
      <c r="M582" s="9"/>
      <c r="N582" s="9"/>
      <c r="O582" s="8"/>
      <c r="P582" s="8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3.5" customHeight="1">
      <c r="A583" s="1141"/>
      <c r="B583" s="293"/>
      <c r="C583" s="293"/>
      <c r="D583" s="293"/>
      <c r="E583" s="293"/>
      <c r="F583" s="293"/>
      <c r="G583" s="9"/>
      <c r="H583" s="9"/>
      <c r="I583" s="9"/>
      <c r="J583" s="480"/>
      <c r="K583" s="9"/>
      <c r="L583" s="9"/>
      <c r="M583" s="9"/>
      <c r="N583" s="9"/>
      <c r="O583" s="8"/>
      <c r="P583" s="8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3.5" customHeight="1">
      <c r="A584" s="1141"/>
      <c r="B584" s="293"/>
      <c r="C584" s="293"/>
      <c r="D584" s="293"/>
      <c r="E584" s="293"/>
      <c r="F584" s="293"/>
      <c r="G584" s="9"/>
      <c r="H584" s="9"/>
      <c r="I584" s="9"/>
      <c r="J584" s="480"/>
      <c r="K584" s="9"/>
      <c r="L584" s="9"/>
      <c r="M584" s="9"/>
      <c r="N584" s="9"/>
      <c r="O584" s="8"/>
      <c r="P584" s="8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3.5" customHeight="1">
      <c r="A585" s="1141"/>
      <c r="B585" s="293"/>
      <c r="C585" s="293"/>
      <c r="D585" s="293"/>
      <c r="E585" s="293"/>
      <c r="F585" s="293"/>
      <c r="G585" s="9"/>
      <c r="H585" s="9"/>
      <c r="I585" s="9"/>
      <c r="J585" s="480"/>
      <c r="K585" s="9"/>
      <c r="L585" s="9"/>
      <c r="M585" s="9"/>
      <c r="N585" s="9"/>
      <c r="O585" s="8"/>
      <c r="P585" s="8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3.5" customHeight="1">
      <c r="A586" s="1141"/>
      <c r="B586" s="293"/>
      <c r="C586" s="293"/>
      <c r="D586" s="293"/>
      <c r="E586" s="293"/>
      <c r="F586" s="293"/>
      <c r="G586" s="9"/>
      <c r="H586" s="9"/>
      <c r="I586" s="9"/>
      <c r="J586" s="480"/>
      <c r="K586" s="9"/>
      <c r="L586" s="9"/>
      <c r="M586" s="9"/>
      <c r="N586" s="9"/>
      <c r="O586" s="8"/>
      <c r="P586" s="8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3.5" customHeight="1">
      <c r="A587" s="1141"/>
      <c r="B587" s="293"/>
      <c r="C587" s="293"/>
      <c r="D587" s="293"/>
      <c r="E587" s="293"/>
      <c r="F587" s="293"/>
      <c r="G587" s="9"/>
      <c r="H587" s="9"/>
      <c r="I587" s="9"/>
      <c r="J587" s="480"/>
      <c r="K587" s="9"/>
      <c r="L587" s="9"/>
      <c r="M587" s="9"/>
      <c r="N587" s="9"/>
      <c r="O587" s="8"/>
      <c r="P587" s="8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3.5" customHeight="1">
      <c r="A588" s="1141"/>
      <c r="B588" s="293"/>
      <c r="C588" s="293"/>
      <c r="D588" s="293"/>
      <c r="E588" s="293"/>
      <c r="F588" s="293"/>
      <c r="G588" s="9"/>
      <c r="H588" s="9"/>
      <c r="I588" s="9"/>
      <c r="J588" s="480"/>
      <c r="K588" s="9"/>
      <c r="L588" s="9"/>
      <c r="M588" s="9"/>
      <c r="N588" s="9"/>
      <c r="O588" s="8"/>
      <c r="P588" s="8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3.5" customHeight="1">
      <c r="A589" s="1141"/>
      <c r="B589" s="293"/>
      <c r="C589" s="293"/>
      <c r="D589" s="293"/>
      <c r="E589" s="293"/>
      <c r="F589" s="293"/>
      <c r="G589" s="9"/>
      <c r="H589" s="9"/>
      <c r="I589" s="9"/>
      <c r="J589" s="480"/>
      <c r="K589" s="9"/>
      <c r="L589" s="9"/>
      <c r="M589" s="9"/>
      <c r="N589" s="9"/>
      <c r="O589" s="8"/>
      <c r="P589" s="8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3.5" customHeight="1">
      <c r="A590" s="1141"/>
      <c r="B590" s="293"/>
      <c r="C590" s="293"/>
      <c r="D590" s="293"/>
      <c r="E590" s="293"/>
      <c r="F590" s="293"/>
      <c r="G590" s="9"/>
      <c r="H590" s="9"/>
      <c r="I590" s="9"/>
      <c r="J590" s="480"/>
      <c r="K590" s="9"/>
      <c r="L590" s="9"/>
      <c r="M590" s="9"/>
      <c r="N590" s="9"/>
      <c r="O590" s="8"/>
      <c r="P590" s="8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3.5" customHeight="1">
      <c r="A591" s="1141"/>
      <c r="B591" s="293"/>
      <c r="C591" s="293"/>
      <c r="D591" s="293"/>
      <c r="E591" s="293"/>
      <c r="F591" s="293"/>
      <c r="G591" s="9"/>
      <c r="H591" s="9"/>
      <c r="I591" s="9"/>
      <c r="J591" s="480"/>
      <c r="K591" s="9"/>
      <c r="L591" s="9"/>
      <c r="M591" s="9"/>
      <c r="N591" s="9"/>
      <c r="O591" s="8"/>
      <c r="P591" s="8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3.5" customHeight="1">
      <c r="A592" s="1141"/>
      <c r="B592" s="293"/>
      <c r="C592" s="293"/>
      <c r="D592" s="293"/>
      <c r="E592" s="293"/>
      <c r="F592" s="293"/>
      <c r="G592" s="9"/>
      <c r="H592" s="9"/>
      <c r="I592" s="9"/>
      <c r="J592" s="480"/>
      <c r="K592" s="9"/>
      <c r="L592" s="9"/>
      <c r="M592" s="9"/>
      <c r="N592" s="9"/>
      <c r="O592" s="8"/>
      <c r="P592" s="8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3.5" customHeight="1">
      <c r="A593" s="1141"/>
      <c r="B593" s="293"/>
      <c r="C593" s="293"/>
      <c r="D593" s="293"/>
      <c r="E593" s="293"/>
      <c r="F593" s="293"/>
      <c r="G593" s="9"/>
      <c r="H593" s="9"/>
      <c r="I593" s="9"/>
      <c r="J593" s="480"/>
      <c r="K593" s="9"/>
      <c r="L593" s="9"/>
      <c r="M593" s="9"/>
      <c r="N593" s="9"/>
      <c r="O593" s="8"/>
      <c r="P593" s="8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3.5" customHeight="1">
      <c r="A594" s="1141"/>
      <c r="B594" s="293"/>
      <c r="C594" s="293"/>
      <c r="D594" s="293"/>
      <c r="E594" s="293"/>
      <c r="F594" s="293"/>
      <c r="G594" s="9"/>
      <c r="H594" s="9"/>
      <c r="I594" s="9"/>
      <c r="J594" s="480"/>
      <c r="K594" s="9"/>
      <c r="L594" s="9"/>
      <c r="M594" s="9"/>
      <c r="N594" s="9"/>
      <c r="O594" s="8"/>
      <c r="P594" s="8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3.5" customHeight="1">
      <c r="A595" s="1141"/>
      <c r="B595" s="293"/>
      <c r="C595" s="293"/>
      <c r="D595" s="293"/>
      <c r="E595" s="293"/>
      <c r="F595" s="293"/>
      <c r="G595" s="9"/>
      <c r="H595" s="9"/>
      <c r="I595" s="9"/>
      <c r="J595" s="480"/>
      <c r="K595" s="9"/>
      <c r="L595" s="9"/>
      <c r="M595" s="9"/>
      <c r="N595" s="9"/>
      <c r="O595" s="8"/>
      <c r="P595" s="8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3.5" customHeight="1">
      <c r="A596" s="1141"/>
      <c r="B596" s="293"/>
      <c r="C596" s="293"/>
      <c r="D596" s="293"/>
      <c r="E596" s="293"/>
      <c r="F596" s="293"/>
      <c r="G596" s="9"/>
      <c r="H596" s="9"/>
      <c r="I596" s="9"/>
      <c r="J596" s="480"/>
      <c r="K596" s="9"/>
      <c r="L596" s="9"/>
      <c r="M596" s="9"/>
      <c r="N596" s="9"/>
      <c r="O596" s="8"/>
      <c r="P596" s="8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3.5" customHeight="1">
      <c r="A597" s="1141"/>
      <c r="B597" s="293"/>
      <c r="C597" s="293"/>
      <c r="D597" s="293"/>
      <c r="E597" s="293"/>
      <c r="F597" s="293"/>
      <c r="G597" s="9"/>
      <c r="H597" s="9"/>
      <c r="I597" s="9"/>
      <c r="J597" s="480"/>
      <c r="K597" s="9"/>
      <c r="L597" s="9"/>
      <c r="M597" s="9"/>
      <c r="N597" s="9"/>
      <c r="O597" s="8"/>
      <c r="P597" s="8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3.5" customHeight="1">
      <c r="A598" s="1141"/>
      <c r="B598" s="293"/>
      <c r="C598" s="293"/>
      <c r="D598" s="293"/>
      <c r="E598" s="293"/>
      <c r="F598" s="293"/>
      <c r="G598" s="9"/>
      <c r="H598" s="9"/>
      <c r="I598" s="9"/>
      <c r="J598" s="480"/>
      <c r="K598" s="9"/>
      <c r="L598" s="9"/>
      <c r="M598" s="9"/>
      <c r="N598" s="9"/>
      <c r="O598" s="8"/>
      <c r="P598" s="8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3.5" customHeight="1">
      <c r="A599" s="1141"/>
      <c r="B599" s="293"/>
      <c r="C599" s="293"/>
      <c r="D599" s="293"/>
      <c r="E599" s="293"/>
      <c r="F599" s="293"/>
      <c r="G599" s="9"/>
      <c r="H599" s="9"/>
      <c r="I599" s="9"/>
      <c r="J599" s="480"/>
      <c r="K599" s="9"/>
      <c r="L599" s="9"/>
      <c r="M599" s="9"/>
      <c r="N599" s="9"/>
      <c r="O599" s="8"/>
      <c r="P599" s="8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3.5" customHeight="1">
      <c r="A600" s="1141"/>
      <c r="B600" s="293"/>
      <c r="C600" s="293"/>
      <c r="D600" s="293"/>
      <c r="E600" s="293"/>
      <c r="F600" s="293"/>
      <c r="G600" s="9"/>
      <c r="H600" s="9"/>
      <c r="I600" s="9"/>
      <c r="J600" s="480"/>
      <c r="K600" s="9"/>
      <c r="L600" s="9"/>
      <c r="M600" s="9"/>
      <c r="N600" s="9"/>
      <c r="O600" s="8"/>
      <c r="P600" s="8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3.5" customHeight="1">
      <c r="A601" s="1141"/>
      <c r="B601" s="293"/>
      <c r="C601" s="293"/>
      <c r="D601" s="293"/>
      <c r="E601" s="293"/>
      <c r="F601" s="293"/>
      <c r="G601" s="9"/>
      <c r="H601" s="9"/>
      <c r="I601" s="9"/>
      <c r="J601" s="480"/>
      <c r="K601" s="9"/>
      <c r="L601" s="9"/>
      <c r="M601" s="9"/>
      <c r="N601" s="9"/>
      <c r="O601" s="8"/>
      <c r="P601" s="8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3.5" customHeight="1">
      <c r="A602" s="1141"/>
      <c r="B602" s="293"/>
      <c r="C602" s="293"/>
      <c r="D602" s="293"/>
      <c r="E602" s="293"/>
      <c r="F602" s="293"/>
      <c r="G602" s="9"/>
      <c r="H602" s="9"/>
      <c r="I602" s="9"/>
      <c r="J602" s="480"/>
      <c r="K602" s="9"/>
      <c r="L602" s="9"/>
      <c r="M602" s="9"/>
      <c r="N602" s="9"/>
      <c r="O602" s="8"/>
      <c r="P602" s="8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3.5" customHeight="1">
      <c r="A603" s="1141"/>
      <c r="B603" s="293"/>
      <c r="C603" s="293"/>
      <c r="D603" s="293"/>
      <c r="E603" s="293"/>
      <c r="F603" s="293"/>
      <c r="G603" s="9"/>
      <c r="H603" s="9"/>
      <c r="I603" s="9"/>
      <c r="J603" s="480"/>
      <c r="K603" s="9"/>
      <c r="L603" s="9"/>
      <c r="M603" s="9"/>
      <c r="N603" s="9"/>
      <c r="O603" s="8"/>
      <c r="P603" s="8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3.5" customHeight="1">
      <c r="A604" s="1141"/>
      <c r="B604" s="293"/>
      <c r="C604" s="293"/>
      <c r="D604" s="293"/>
      <c r="E604" s="293"/>
      <c r="F604" s="293"/>
      <c r="G604" s="9"/>
      <c r="H604" s="9"/>
      <c r="I604" s="9"/>
      <c r="J604" s="480"/>
      <c r="K604" s="9"/>
      <c r="L604" s="9"/>
      <c r="M604" s="9"/>
      <c r="N604" s="9"/>
      <c r="O604" s="8"/>
      <c r="P604" s="8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3.5" customHeight="1">
      <c r="A605" s="1141"/>
      <c r="B605" s="293"/>
      <c r="C605" s="293"/>
      <c r="D605" s="293"/>
      <c r="E605" s="293"/>
      <c r="F605" s="293"/>
      <c r="G605" s="9"/>
      <c r="H605" s="9"/>
      <c r="I605" s="9"/>
      <c r="J605" s="480"/>
      <c r="K605" s="9"/>
      <c r="L605" s="9"/>
      <c r="M605" s="9"/>
      <c r="N605" s="9"/>
      <c r="O605" s="8"/>
      <c r="P605" s="8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3.5" customHeight="1">
      <c r="A606" s="1141"/>
      <c r="B606" s="293"/>
      <c r="C606" s="293"/>
      <c r="D606" s="293"/>
      <c r="E606" s="293"/>
      <c r="F606" s="293"/>
      <c r="G606" s="9"/>
      <c r="H606" s="9"/>
      <c r="I606" s="9"/>
      <c r="J606" s="480"/>
      <c r="K606" s="9"/>
      <c r="L606" s="9"/>
      <c r="M606" s="9"/>
      <c r="N606" s="9"/>
      <c r="O606" s="8"/>
      <c r="P606" s="8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3.5" customHeight="1">
      <c r="A607" s="1141"/>
      <c r="B607" s="293"/>
      <c r="C607" s="293"/>
      <c r="D607" s="293"/>
      <c r="E607" s="293"/>
      <c r="F607" s="293"/>
      <c r="G607" s="9"/>
      <c r="H607" s="9"/>
      <c r="I607" s="9"/>
      <c r="J607" s="480"/>
      <c r="K607" s="9"/>
      <c r="L607" s="9"/>
      <c r="M607" s="9"/>
      <c r="N607" s="9"/>
      <c r="O607" s="8"/>
      <c r="P607" s="8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3.5" customHeight="1">
      <c r="A608" s="1141"/>
      <c r="B608" s="293"/>
      <c r="C608" s="293"/>
      <c r="D608" s="293"/>
      <c r="E608" s="293"/>
      <c r="F608" s="293"/>
      <c r="G608" s="9"/>
      <c r="H608" s="9"/>
      <c r="I608" s="9"/>
      <c r="J608" s="480"/>
      <c r="K608" s="9"/>
      <c r="L608" s="9"/>
      <c r="M608" s="9"/>
      <c r="N608" s="9"/>
      <c r="O608" s="8"/>
      <c r="P608" s="8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3.5" customHeight="1">
      <c r="A609" s="1141"/>
      <c r="B609" s="293"/>
      <c r="C609" s="293"/>
      <c r="D609" s="293"/>
      <c r="E609" s="293"/>
      <c r="F609" s="293"/>
      <c r="G609" s="9"/>
      <c r="H609" s="9"/>
      <c r="I609" s="9"/>
      <c r="J609" s="480"/>
      <c r="K609" s="9"/>
      <c r="L609" s="9"/>
      <c r="M609" s="9"/>
      <c r="N609" s="9"/>
      <c r="O609" s="8"/>
      <c r="P609" s="8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3.5" customHeight="1">
      <c r="A610" s="1141"/>
      <c r="B610" s="293"/>
      <c r="C610" s="293"/>
      <c r="D610" s="293"/>
      <c r="E610" s="293"/>
      <c r="F610" s="293"/>
      <c r="G610" s="9"/>
      <c r="H610" s="9"/>
      <c r="I610" s="9"/>
      <c r="J610" s="480"/>
      <c r="K610" s="9"/>
      <c r="L610" s="9"/>
      <c r="M610" s="9"/>
      <c r="N610" s="9"/>
      <c r="O610" s="8"/>
      <c r="P610" s="8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3.5" customHeight="1">
      <c r="A611" s="1141"/>
      <c r="B611" s="293"/>
      <c r="C611" s="293"/>
      <c r="D611" s="293"/>
      <c r="E611" s="293"/>
      <c r="F611" s="293"/>
      <c r="G611" s="9"/>
      <c r="H611" s="9"/>
      <c r="I611" s="9"/>
      <c r="J611" s="480"/>
      <c r="K611" s="9"/>
      <c r="L611" s="9"/>
      <c r="M611" s="9"/>
      <c r="N611" s="9"/>
      <c r="O611" s="8"/>
      <c r="P611" s="8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3.5" customHeight="1">
      <c r="A612" s="1141"/>
      <c r="B612" s="293"/>
      <c r="C612" s="293"/>
      <c r="D612" s="293"/>
      <c r="E612" s="293"/>
      <c r="F612" s="293"/>
      <c r="G612" s="9"/>
      <c r="H612" s="9"/>
      <c r="I612" s="9"/>
      <c r="J612" s="480"/>
      <c r="K612" s="9"/>
      <c r="L612" s="9"/>
      <c r="M612" s="9"/>
      <c r="N612" s="9"/>
      <c r="O612" s="8"/>
      <c r="P612" s="8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3.5" customHeight="1">
      <c r="A613" s="1141"/>
      <c r="B613" s="293"/>
      <c r="C613" s="293"/>
      <c r="D613" s="293"/>
      <c r="E613" s="293"/>
      <c r="F613" s="293"/>
      <c r="G613" s="9"/>
      <c r="H613" s="9"/>
      <c r="I613" s="9"/>
      <c r="J613" s="480"/>
      <c r="K613" s="9"/>
      <c r="L613" s="9"/>
      <c r="M613" s="9"/>
      <c r="N613" s="9"/>
      <c r="O613" s="8"/>
      <c r="P613" s="8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3.5" customHeight="1">
      <c r="A614" s="1141"/>
      <c r="B614" s="293"/>
      <c r="C614" s="293"/>
      <c r="D614" s="293"/>
      <c r="E614" s="293"/>
      <c r="F614" s="293"/>
      <c r="G614" s="9"/>
      <c r="H614" s="9"/>
      <c r="I614" s="9"/>
      <c r="J614" s="480"/>
      <c r="K614" s="9"/>
      <c r="L614" s="9"/>
      <c r="M614" s="9"/>
      <c r="N614" s="9"/>
      <c r="O614" s="8"/>
      <c r="P614" s="8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3.5" customHeight="1">
      <c r="A615" s="1141"/>
      <c r="B615" s="293"/>
      <c r="C615" s="293"/>
      <c r="D615" s="293"/>
      <c r="E615" s="293"/>
      <c r="F615" s="293"/>
      <c r="G615" s="9"/>
      <c r="H615" s="9"/>
      <c r="I615" s="9"/>
      <c r="J615" s="480"/>
      <c r="K615" s="9"/>
      <c r="L615" s="9"/>
      <c r="M615" s="9"/>
      <c r="N615" s="9"/>
      <c r="O615" s="8"/>
      <c r="P615" s="8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3.5" customHeight="1">
      <c r="A616" s="1141"/>
      <c r="B616" s="293"/>
      <c r="C616" s="293"/>
      <c r="D616" s="293"/>
      <c r="E616" s="293"/>
      <c r="F616" s="293"/>
      <c r="G616" s="9"/>
      <c r="H616" s="9"/>
      <c r="I616" s="9"/>
      <c r="J616" s="480"/>
      <c r="K616" s="9"/>
      <c r="L616" s="9"/>
      <c r="M616" s="9"/>
      <c r="N616" s="9"/>
      <c r="O616" s="8"/>
      <c r="P616" s="8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3.5" customHeight="1">
      <c r="A617" s="1141"/>
      <c r="B617" s="293"/>
      <c r="C617" s="293"/>
      <c r="D617" s="293"/>
      <c r="E617" s="293"/>
      <c r="F617" s="293"/>
      <c r="G617" s="9"/>
      <c r="H617" s="9"/>
      <c r="I617" s="9"/>
      <c r="J617" s="480"/>
      <c r="K617" s="9"/>
      <c r="L617" s="9"/>
      <c r="M617" s="9"/>
      <c r="N617" s="9"/>
      <c r="O617" s="8"/>
      <c r="P617" s="8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3.5" customHeight="1">
      <c r="A618" s="1141"/>
      <c r="B618" s="293"/>
      <c r="C618" s="293"/>
      <c r="D618" s="293"/>
      <c r="E618" s="293"/>
      <c r="F618" s="293"/>
      <c r="G618" s="9"/>
      <c r="H618" s="9"/>
      <c r="I618" s="9"/>
      <c r="J618" s="480"/>
      <c r="K618" s="9"/>
      <c r="L618" s="9"/>
      <c r="M618" s="9"/>
      <c r="N618" s="9"/>
      <c r="O618" s="8"/>
      <c r="P618" s="8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3.5" customHeight="1">
      <c r="A619" s="1141"/>
      <c r="B619" s="293"/>
      <c r="C619" s="293"/>
      <c r="D619" s="293"/>
      <c r="E619" s="293"/>
      <c r="F619" s="293"/>
      <c r="G619" s="9"/>
      <c r="H619" s="9"/>
      <c r="I619" s="9"/>
      <c r="J619" s="480"/>
      <c r="K619" s="9"/>
      <c r="L619" s="9"/>
      <c r="M619" s="9"/>
      <c r="N619" s="9"/>
      <c r="O619" s="8"/>
      <c r="P619" s="8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3.5" customHeight="1">
      <c r="A620" s="1141"/>
      <c r="B620" s="293"/>
      <c r="C620" s="293"/>
      <c r="D620" s="293"/>
      <c r="E620" s="293"/>
      <c r="F620" s="293"/>
      <c r="G620" s="9"/>
      <c r="H620" s="9"/>
      <c r="I620" s="9"/>
      <c r="J620" s="480"/>
      <c r="K620" s="9"/>
      <c r="L620" s="9"/>
      <c r="M620" s="9"/>
      <c r="N620" s="9"/>
      <c r="O620" s="8"/>
      <c r="P620" s="8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3.5" customHeight="1">
      <c r="A621" s="1141"/>
      <c r="B621" s="293"/>
      <c r="C621" s="293"/>
      <c r="D621" s="293"/>
      <c r="E621" s="293"/>
      <c r="F621" s="293"/>
      <c r="G621" s="9"/>
      <c r="H621" s="9"/>
      <c r="I621" s="9"/>
      <c r="J621" s="480"/>
      <c r="K621" s="9"/>
      <c r="L621" s="9"/>
      <c r="M621" s="9"/>
      <c r="N621" s="9"/>
      <c r="O621" s="8"/>
      <c r="P621" s="8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3.5" customHeight="1">
      <c r="A622" s="1141"/>
      <c r="B622" s="293"/>
      <c r="C622" s="293"/>
      <c r="D622" s="293"/>
      <c r="E622" s="293"/>
      <c r="F622" s="293"/>
      <c r="G622" s="9"/>
      <c r="H622" s="9"/>
      <c r="I622" s="9"/>
      <c r="J622" s="480"/>
      <c r="K622" s="9"/>
      <c r="L622" s="9"/>
      <c r="M622" s="9"/>
      <c r="N622" s="9"/>
      <c r="O622" s="8"/>
      <c r="P622" s="8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3.5" customHeight="1">
      <c r="A623" s="1141"/>
      <c r="B623" s="293"/>
      <c r="C623" s="293"/>
      <c r="D623" s="293"/>
      <c r="E623" s="293"/>
      <c r="F623" s="293"/>
      <c r="G623" s="9"/>
      <c r="H623" s="9"/>
      <c r="I623" s="9"/>
      <c r="J623" s="480"/>
      <c r="K623" s="9"/>
      <c r="L623" s="9"/>
      <c r="M623" s="9"/>
      <c r="N623" s="9"/>
      <c r="O623" s="8"/>
      <c r="P623" s="8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3.5" customHeight="1">
      <c r="A624" s="1141"/>
      <c r="B624" s="293"/>
      <c r="C624" s="293"/>
      <c r="D624" s="293"/>
      <c r="E624" s="293"/>
      <c r="F624" s="293"/>
      <c r="G624" s="9"/>
      <c r="H624" s="9"/>
      <c r="I624" s="9"/>
      <c r="J624" s="480"/>
      <c r="K624" s="9"/>
      <c r="L624" s="9"/>
      <c r="M624" s="9"/>
      <c r="N624" s="9"/>
      <c r="O624" s="8"/>
      <c r="P624" s="8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3.5" customHeight="1">
      <c r="A625" s="1141"/>
      <c r="B625" s="293"/>
      <c r="C625" s="293"/>
      <c r="D625" s="293"/>
      <c r="E625" s="293"/>
      <c r="F625" s="293"/>
      <c r="G625" s="9"/>
      <c r="H625" s="9"/>
      <c r="I625" s="9"/>
      <c r="J625" s="480"/>
      <c r="K625" s="9"/>
      <c r="L625" s="9"/>
      <c r="M625" s="9"/>
      <c r="N625" s="9"/>
      <c r="O625" s="8"/>
      <c r="P625" s="8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3.5" customHeight="1">
      <c r="A626" s="1141"/>
      <c r="B626" s="293"/>
      <c r="C626" s="293"/>
      <c r="D626" s="293"/>
      <c r="E626" s="293"/>
      <c r="F626" s="293"/>
      <c r="G626" s="9"/>
      <c r="H626" s="9"/>
      <c r="I626" s="9"/>
      <c r="J626" s="480"/>
      <c r="K626" s="9"/>
      <c r="L626" s="9"/>
      <c r="M626" s="9"/>
      <c r="N626" s="9"/>
      <c r="O626" s="8"/>
      <c r="P626" s="8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3.5" customHeight="1">
      <c r="A627" s="1141"/>
      <c r="B627" s="293"/>
      <c r="C627" s="293"/>
      <c r="D627" s="293"/>
      <c r="E627" s="293"/>
      <c r="F627" s="293"/>
      <c r="G627" s="9"/>
      <c r="H627" s="9"/>
      <c r="I627" s="9"/>
      <c r="J627" s="480"/>
      <c r="K627" s="9"/>
      <c r="L627" s="9"/>
      <c r="M627" s="9"/>
      <c r="N627" s="9"/>
      <c r="O627" s="8"/>
      <c r="P627" s="8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3.5" customHeight="1">
      <c r="A628" s="1141"/>
      <c r="B628" s="293"/>
      <c r="C628" s="293"/>
      <c r="D628" s="293"/>
      <c r="E628" s="293"/>
      <c r="F628" s="293"/>
      <c r="G628" s="9"/>
      <c r="H628" s="9"/>
      <c r="I628" s="9"/>
      <c r="J628" s="480"/>
      <c r="K628" s="9"/>
      <c r="L628" s="9"/>
      <c r="M628" s="9"/>
      <c r="N628" s="9"/>
      <c r="O628" s="8"/>
      <c r="P628" s="8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3.5" customHeight="1">
      <c r="A629" s="1141"/>
      <c r="B629" s="293"/>
      <c r="C629" s="293"/>
      <c r="D629" s="293"/>
      <c r="E629" s="293"/>
      <c r="F629" s="293"/>
      <c r="G629" s="9"/>
      <c r="H629" s="9"/>
      <c r="I629" s="9"/>
      <c r="J629" s="480"/>
      <c r="K629" s="9"/>
      <c r="L629" s="9"/>
      <c r="M629" s="9"/>
      <c r="N629" s="9"/>
      <c r="O629" s="8"/>
      <c r="P629" s="8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3.5" customHeight="1">
      <c r="A630" s="1141"/>
      <c r="B630" s="293"/>
      <c r="C630" s="293"/>
      <c r="D630" s="293"/>
      <c r="E630" s="293"/>
      <c r="F630" s="293"/>
      <c r="G630" s="9"/>
      <c r="H630" s="9"/>
      <c r="I630" s="9"/>
      <c r="J630" s="480"/>
      <c r="K630" s="9"/>
      <c r="L630" s="9"/>
      <c r="M630" s="9"/>
      <c r="N630" s="9"/>
      <c r="O630" s="8"/>
      <c r="P630" s="8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3.5" customHeight="1">
      <c r="A631" s="1141"/>
      <c r="B631" s="293"/>
      <c r="C631" s="293"/>
      <c r="D631" s="293"/>
      <c r="E631" s="293"/>
      <c r="F631" s="293"/>
      <c r="G631" s="9"/>
      <c r="H631" s="9"/>
      <c r="I631" s="9"/>
      <c r="J631" s="480"/>
      <c r="K631" s="9"/>
      <c r="L631" s="9"/>
      <c r="M631" s="9"/>
      <c r="N631" s="9"/>
      <c r="O631" s="8"/>
      <c r="P631" s="8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3.5" customHeight="1">
      <c r="A632" s="1141"/>
      <c r="B632" s="293"/>
      <c r="C632" s="293"/>
      <c r="D632" s="293"/>
      <c r="E632" s="293"/>
      <c r="F632" s="293"/>
      <c r="G632" s="9"/>
      <c r="H632" s="9"/>
      <c r="I632" s="9"/>
      <c r="J632" s="480"/>
      <c r="K632" s="9"/>
      <c r="L632" s="9"/>
      <c r="M632" s="9"/>
      <c r="N632" s="9"/>
      <c r="O632" s="8"/>
      <c r="P632" s="8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3.5" customHeight="1">
      <c r="A633" s="1141"/>
      <c r="B633" s="293"/>
      <c r="C633" s="293"/>
      <c r="D633" s="293"/>
      <c r="E633" s="293"/>
      <c r="F633" s="293"/>
      <c r="G633" s="9"/>
      <c r="H633" s="9"/>
      <c r="I633" s="9"/>
      <c r="J633" s="480"/>
      <c r="K633" s="9"/>
      <c r="L633" s="9"/>
      <c r="M633" s="9"/>
      <c r="N633" s="9"/>
      <c r="O633" s="8"/>
      <c r="P633" s="8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3.5" customHeight="1">
      <c r="A634" s="1141"/>
      <c r="B634" s="293"/>
      <c r="C634" s="293"/>
      <c r="D634" s="293"/>
      <c r="E634" s="293"/>
      <c r="F634" s="293"/>
      <c r="G634" s="9"/>
      <c r="H634" s="9"/>
      <c r="I634" s="9"/>
      <c r="J634" s="480"/>
      <c r="K634" s="9"/>
      <c r="L634" s="9"/>
      <c r="M634" s="9"/>
      <c r="N634" s="9"/>
      <c r="O634" s="8"/>
      <c r="P634" s="8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3.5" customHeight="1">
      <c r="A635" s="1141"/>
      <c r="B635" s="293"/>
      <c r="C635" s="293"/>
      <c r="D635" s="293"/>
      <c r="E635" s="293"/>
      <c r="F635" s="293"/>
      <c r="G635" s="9"/>
      <c r="H635" s="9"/>
      <c r="I635" s="9"/>
      <c r="J635" s="480"/>
      <c r="K635" s="9"/>
      <c r="L635" s="9"/>
      <c r="M635" s="9"/>
      <c r="N635" s="9"/>
      <c r="O635" s="8"/>
      <c r="P635" s="8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3.5" customHeight="1">
      <c r="A636" s="1141"/>
      <c r="B636" s="293"/>
      <c r="C636" s="293"/>
      <c r="D636" s="293"/>
      <c r="E636" s="293"/>
      <c r="F636" s="293"/>
      <c r="G636" s="9"/>
      <c r="H636" s="9"/>
      <c r="I636" s="9"/>
      <c r="J636" s="480"/>
      <c r="K636" s="9"/>
      <c r="L636" s="9"/>
      <c r="M636" s="9"/>
      <c r="N636" s="9"/>
      <c r="O636" s="8"/>
      <c r="P636" s="8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3.5" customHeight="1">
      <c r="A637" s="1141"/>
      <c r="B637" s="293"/>
      <c r="C637" s="293"/>
      <c r="D637" s="293"/>
      <c r="E637" s="293"/>
      <c r="F637" s="293"/>
      <c r="G637" s="9"/>
      <c r="H637" s="9"/>
      <c r="I637" s="9"/>
      <c r="J637" s="480"/>
      <c r="K637" s="9"/>
      <c r="L637" s="9"/>
      <c r="M637" s="9"/>
      <c r="N637" s="9"/>
      <c r="O637" s="8"/>
      <c r="P637" s="8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3.5" customHeight="1">
      <c r="A638" s="1141"/>
      <c r="B638" s="293"/>
      <c r="C638" s="293"/>
      <c r="D638" s="293"/>
      <c r="E638" s="293"/>
      <c r="F638" s="293"/>
      <c r="G638" s="9"/>
      <c r="H638" s="9"/>
      <c r="I638" s="9"/>
      <c r="J638" s="480"/>
      <c r="K638" s="9"/>
      <c r="L638" s="9"/>
      <c r="M638" s="9"/>
      <c r="N638" s="9"/>
      <c r="O638" s="8"/>
      <c r="P638" s="8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3.5" customHeight="1">
      <c r="A639" s="1141"/>
      <c r="B639" s="293"/>
      <c r="C639" s="293"/>
      <c r="D639" s="293"/>
      <c r="E639" s="293"/>
      <c r="F639" s="293"/>
      <c r="G639" s="9"/>
      <c r="H639" s="9"/>
      <c r="I639" s="9"/>
      <c r="J639" s="480"/>
      <c r="K639" s="9"/>
      <c r="L639" s="9"/>
      <c r="M639" s="9"/>
      <c r="N639" s="9"/>
      <c r="O639" s="8"/>
      <c r="P639" s="8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3.5" customHeight="1">
      <c r="A640" s="1141"/>
      <c r="B640" s="293"/>
      <c r="C640" s="293"/>
      <c r="D640" s="293"/>
      <c r="E640" s="293"/>
      <c r="F640" s="293"/>
      <c r="G640" s="9"/>
      <c r="H640" s="9"/>
      <c r="I640" s="9"/>
      <c r="J640" s="480"/>
      <c r="K640" s="9"/>
      <c r="L640" s="9"/>
      <c r="M640" s="9"/>
      <c r="N640" s="9"/>
      <c r="O640" s="8"/>
      <c r="P640" s="8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3.5" customHeight="1">
      <c r="A641" s="1141"/>
      <c r="B641" s="293"/>
      <c r="C641" s="293"/>
      <c r="D641" s="293"/>
      <c r="E641" s="293"/>
      <c r="F641" s="293"/>
      <c r="G641" s="9"/>
      <c r="H641" s="9"/>
      <c r="I641" s="9"/>
      <c r="J641" s="480"/>
      <c r="K641" s="9"/>
      <c r="L641" s="9"/>
      <c r="M641" s="9"/>
      <c r="N641" s="9"/>
      <c r="O641" s="8"/>
      <c r="P641" s="8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3.5" customHeight="1">
      <c r="A642" s="1141"/>
      <c r="B642" s="293"/>
      <c r="C642" s="293"/>
      <c r="D642" s="293"/>
      <c r="E642" s="293"/>
      <c r="F642" s="293"/>
      <c r="G642" s="9"/>
      <c r="H642" s="9"/>
      <c r="I642" s="9"/>
      <c r="J642" s="480"/>
      <c r="K642" s="9"/>
      <c r="L642" s="9"/>
      <c r="M642" s="9"/>
      <c r="N642" s="9"/>
      <c r="O642" s="8"/>
      <c r="P642" s="8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3.5" customHeight="1">
      <c r="A643" s="1141"/>
      <c r="B643" s="293"/>
      <c r="C643" s="293"/>
      <c r="D643" s="293"/>
      <c r="E643" s="293"/>
      <c r="F643" s="293"/>
      <c r="G643" s="9"/>
      <c r="H643" s="9"/>
      <c r="I643" s="9"/>
      <c r="J643" s="480"/>
      <c r="K643" s="9"/>
      <c r="L643" s="9"/>
      <c r="M643" s="9"/>
      <c r="N643" s="9"/>
      <c r="O643" s="8"/>
      <c r="P643" s="8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3.5" customHeight="1">
      <c r="A644" s="1141"/>
      <c r="B644" s="293"/>
      <c r="C644" s="293"/>
      <c r="D644" s="293"/>
      <c r="E644" s="293"/>
      <c r="F644" s="293"/>
      <c r="G644" s="9"/>
      <c r="H644" s="9"/>
      <c r="I644" s="9"/>
      <c r="J644" s="480"/>
      <c r="K644" s="9"/>
      <c r="L644" s="9"/>
      <c r="M644" s="9"/>
      <c r="N644" s="9"/>
      <c r="O644" s="8"/>
      <c r="P644" s="8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3.5" customHeight="1">
      <c r="A645" s="1141"/>
      <c r="B645" s="293"/>
      <c r="C645" s="293"/>
      <c r="D645" s="293"/>
      <c r="E645" s="293"/>
      <c r="F645" s="293"/>
      <c r="G645" s="9"/>
      <c r="H645" s="9"/>
      <c r="I645" s="9"/>
      <c r="J645" s="480"/>
      <c r="K645" s="9"/>
      <c r="L645" s="9"/>
      <c r="M645" s="9"/>
      <c r="N645" s="9"/>
      <c r="O645" s="8"/>
      <c r="P645" s="8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3.5" customHeight="1">
      <c r="A646" s="1141"/>
      <c r="B646" s="293"/>
      <c r="C646" s="293"/>
      <c r="D646" s="293"/>
      <c r="E646" s="293"/>
      <c r="F646" s="293"/>
      <c r="G646" s="9"/>
      <c r="H646" s="9"/>
      <c r="I646" s="9"/>
      <c r="J646" s="480"/>
      <c r="K646" s="9"/>
      <c r="L646" s="9"/>
      <c r="M646" s="9"/>
      <c r="N646" s="9"/>
      <c r="O646" s="8"/>
      <c r="P646" s="8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3.5" customHeight="1">
      <c r="A647" s="1141"/>
      <c r="B647" s="293"/>
      <c r="C647" s="293"/>
      <c r="D647" s="293"/>
      <c r="E647" s="293"/>
      <c r="F647" s="293"/>
      <c r="G647" s="9"/>
      <c r="H647" s="9"/>
      <c r="I647" s="9"/>
      <c r="J647" s="480"/>
      <c r="K647" s="9"/>
      <c r="L647" s="9"/>
      <c r="M647" s="9"/>
      <c r="N647" s="9"/>
      <c r="O647" s="8"/>
      <c r="P647" s="8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3.5" customHeight="1">
      <c r="A648" s="1141"/>
      <c r="B648" s="293"/>
      <c r="C648" s="293"/>
      <c r="D648" s="293"/>
      <c r="E648" s="293"/>
      <c r="F648" s="293"/>
      <c r="G648" s="9"/>
      <c r="H648" s="9"/>
      <c r="I648" s="9"/>
      <c r="J648" s="480"/>
      <c r="K648" s="9"/>
      <c r="L648" s="9"/>
      <c r="M648" s="9"/>
      <c r="N648" s="9"/>
      <c r="O648" s="8"/>
      <c r="P648" s="8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3.5" customHeight="1">
      <c r="A649" s="1141"/>
      <c r="B649" s="293"/>
      <c r="C649" s="293"/>
      <c r="D649" s="293"/>
      <c r="E649" s="293"/>
      <c r="F649" s="293"/>
      <c r="G649" s="9"/>
      <c r="H649" s="9"/>
      <c r="I649" s="9"/>
      <c r="J649" s="480"/>
      <c r="K649" s="9"/>
      <c r="L649" s="9"/>
      <c r="M649" s="9"/>
      <c r="N649" s="9"/>
      <c r="O649" s="8"/>
      <c r="P649" s="8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3.5" customHeight="1">
      <c r="A650" s="1141"/>
      <c r="B650" s="293"/>
      <c r="C650" s="293"/>
      <c r="D650" s="293"/>
      <c r="E650" s="293"/>
      <c r="F650" s="293"/>
      <c r="G650" s="9"/>
      <c r="H650" s="9"/>
      <c r="I650" s="9"/>
      <c r="J650" s="480"/>
      <c r="K650" s="9"/>
      <c r="L650" s="9"/>
      <c r="M650" s="9"/>
      <c r="N650" s="9"/>
      <c r="O650" s="8"/>
      <c r="P650" s="8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3.5" customHeight="1">
      <c r="A651" s="1141"/>
      <c r="B651" s="293"/>
      <c r="C651" s="293"/>
      <c r="D651" s="293"/>
      <c r="E651" s="293"/>
      <c r="F651" s="293"/>
      <c r="G651" s="9"/>
      <c r="H651" s="9"/>
      <c r="I651" s="9"/>
      <c r="J651" s="480"/>
      <c r="K651" s="9"/>
      <c r="L651" s="9"/>
      <c r="M651" s="9"/>
      <c r="N651" s="9"/>
      <c r="O651" s="8"/>
      <c r="P651" s="8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3.5" customHeight="1">
      <c r="A652" s="1141"/>
      <c r="B652" s="293"/>
      <c r="C652" s="293"/>
      <c r="D652" s="293"/>
      <c r="E652" s="293"/>
      <c r="F652" s="293"/>
      <c r="G652" s="9"/>
      <c r="H652" s="9"/>
      <c r="I652" s="9"/>
      <c r="J652" s="480"/>
      <c r="K652" s="9"/>
      <c r="L652" s="9"/>
      <c r="M652" s="9"/>
      <c r="N652" s="9"/>
      <c r="O652" s="8"/>
      <c r="P652" s="8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3.5" customHeight="1">
      <c r="A653" s="1141"/>
      <c r="B653" s="293"/>
      <c r="C653" s="293"/>
      <c r="D653" s="293"/>
      <c r="E653" s="293"/>
      <c r="F653" s="293"/>
      <c r="G653" s="9"/>
      <c r="H653" s="9"/>
      <c r="I653" s="9"/>
      <c r="J653" s="480"/>
      <c r="K653" s="9"/>
      <c r="L653" s="9"/>
      <c r="M653" s="9"/>
      <c r="N653" s="9"/>
      <c r="O653" s="8"/>
      <c r="P653" s="8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3.5" customHeight="1">
      <c r="A654" s="1141"/>
      <c r="B654" s="293"/>
      <c r="C654" s="293"/>
      <c r="D654" s="293"/>
      <c r="E654" s="293"/>
      <c r="F654" s="293"/>
      <c r="G654" s="9"/>
      <c r="H654" s="9"/>
      <c r="I654" s="9"/>
      <c r="J654" s="480"/>
      <c r="K654" s="9"/>
      <c r="L654" s="9"/>
      <c r="M654" s="9"/>
      <c r="N654" s="9"/>
      <c r="O654" s="8"/>
      <c r="P654" s="8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3.5" customHeight="1">
      <c r="A655" s="1141"/>
      <c r="B655" s="293"/>
      <c r="C655" s="293"/>
      <c r="D655" s="293"/>
      <c r="E655" s="293"/>
      <c r="F655" s="293"/>
      <c r="G655" s="9"/>
      <c r="H655" s="9"/>
      <c r="I655" s="9"/>
      <c r="J655" s="480"/>
      <c r="K655" s="9"/>
      <c r="L655" s="9"/>
      <c r="M655" s="9"/>
      <c r="N655" s="9"/>
      <c r="O655" s="8"/>
      <c r="P655" s="8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3.5" customHeight="1">
      <c r="A656" s="1141"/>
      <c r="B656" s="293"/>
      <c r="C656" s="293"/>
      <c r="D656" s="293"/>
      <c r="E656" s="293"/>
      <c r="F656" s="293"/>
      <c r="G656" s="9"/>
      <c r="H656" s="9"/>
      <c r="I656" s="9"/>
      <c r="J656" s="480"/>
      <c r="K656" s="9"/>
      <c r="L656" s="9"/>
      <c r="M656" s="9"/>
      <c r="N656" s="9"/>
      <c r="O656" s="8"/>
      <c r="P656" s="8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3.5" customHeight="1">
      <c r="A657" s="1141"/>
      <c r="B657" s="293"/>
      <c r="C657" s="293"/>
      <c r="D657" s="293"/>
      <c r="E657" s="293"/>
      <c r="F657" s="293"/>
      <c r="G657" s="9"/>
      <c r="H657" s="9"/>
      <c r="I657" s="9"/>
      <c r="J657" s="480"/>
      <c r="K657" s="9"/>
      <c r="L657" s="9"/>
      <c r="M657" s="9"/>
      <c r="N657" s="9"/>
      <c r="O657" s="8"/>
      <c r="P657" s="8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3.5" customHeight="1">
      <c r="A658" s="1141"/>
      <c r="B658" s="293"/>
      <c r="C658" s="293"/>
      <c r="D658" s="293"/>
      <c r="E658" s="293"/>
      <c r="F658" s="293"/>
      <c r="G658" s="9"/>
      <c r="H658" s="9"/>
      <c r="I658" s="9"/>
      <c r="J658" s="480"/>
      <c r="K658" s="9"/>
      <c r="L658" s="9"/>
      <c r="M658" s="9"/>
      <c r="N658" s="9"/>
      <c r="O658" s="8"/>
      <c r="P658" s="8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3.5" customHeight="1">
      <c r="A659" s="1141"/>
      <c r="B659" s="293"/>
      <c r="C659" s="293"/>
      <c r="D659" s="293"/>
      <c r="E659" s="293"/>
      <c r="F659" s="293"/>
      <c r="G659" s="9"/>
      <c r="H659" s="9"/>
      <c r="I659" s="9"/>
      <c r="J659" s="480"/>
      <c r="K659" s="9"/>
      <c r="L659" s="9"/>
      <c r="M659" s="9"/>
      <c r="N659" s="9"/>
      <c r="O659" s="8"/>
      <c r="P659" s="8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3.5" customHeight="1">
      <c r="A660" s="1141"/>
      <c r="B660" s="293"/>
      <c r="C660" s="293"/>
      <c r="D660" s="293"/>
      <c r="E660" s="293"/>
      <c r="F660" s="293"/>
      <c r="G660" s="9"/>
      <c r="H660" s="9"/>
      <c r="I660" s="9"/>
      <c r="J660" s="480"/>
      <c r="K660" s="9"/>
      <c r="L660" s="9"/>
      <c r="M660" s="9"/>
      <c r="N660" s="9"/>
      <c r="O660" s="8"/>
      <c r="P660" s="8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3.5" customHeight="1">
      <c r="A661" s="1141"/>
      <c r="B661" s="293"/>
      <c r="C661" s="293"/>
      <c r="D661" s="293"/>
      <c r="E661" s="293"/>
      <c r="F661" s="293"/>
      <c r="G661" s="9"/>
      <c r="H661" s="9"/>
      <c r="I661" s="9"/>
      <c r="J661" s="480"/>
      <c r="K661" s="9"/>
      <c r="L661" s="9"/>
      <c r="M661" s="9"/>
      <c r="N661" s="9"/>
      <c r="O661" s="8"/>
      <c r="P661" s="8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3.5" customHeight="1">
      <c r="A662" s="1141"/>
      <c r="B662" s="293"/>
      <c r="C662" s="293"/>
      <c r="D662" s="293"/>
      <c r="E662" s="293"/>
      <c r="F662" s="293"/>
      <c r="G662" s="9"/>
      <c r="H662" s="9"/>
      <c r="I662" s="9"/>
      <c r="J662" s="480"/>
      <c r="K662" s="9"/>
      <c r="L662" s="9"/>
      <c r="M662" s="9"/>
      <c r="N662" s="9"/>
      <c r="O662" s="8"/>
      <c r="P662" s="8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3.5" customHeight="1">
      <c r="A663" s="1141"/>
      <c r="B663" s="293"/>
      <c r="C663" s="293"/>
      <c r="D663" s="293"/>
      <c r="E663" s="293"/>
      <c r="F663" s="293"/>
      <c r="G663" s="9"/>
      <c r="H663" s="9"/>
      <c r="I663" s="9"/>
      <c r="J663" s="480"/>
      <c r="K663" s="9"/>
      <c r="L663" s="9"/>
      <c r="M663" s="9"/>
      <c r="N663" s="9"/>
      <c r="O663" s="8"/>
      <c r="P663" s="8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3.5" customHeight="1">
      <c r="A664" s="1141"/>
      <c r="B664" s="293"/>
      <c r="C664" s="293"/>
      <c r="D664" s="293"/>
      <c r="E664" s="293"/>
      <c r="F664" s="293"/>
      <c r="G664" s="9"/>
      <c r="H664" s="9"/>
      <c r="I664" s="9"/>
      <c r="J664" s="480"/>
      <c r="K664" s="9"/>
      <c r="L664" s="9"/>
      <c r="M664" s="9"/>
      <c r="N664" s="9"/>
      <c r="O664" s="8"/>
      <c r="P664" s="8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3.5" customHeight="1">
      <c r="A665" s="1141"/>
      <c r="B665" s="293"/>
      <c r="C665" s="293"/>
      <c r="D665" s="293"/>
      <c r="E665" s="293"/>
      <c r="F665" s="293"/>
      <c r="G665" s="9"/>
      <c r="H665" s="9"/>
      <c r="I665" s="9"/>
      <c r="J665" s="480"/>
      <c r="K665" s="9"/>
      <c r="L665" s="9"/>
      <c r="M665" s="9"/>
      <c r="N665" s="9"/>
      <c r="O665" s="8"/>
      <c r="P665" s="8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3.5" customHeight="1">
      <c r="A666" s="1141"/>
      <c r="B666" s="293"/>
      <c r="C666" s="293"/>
      <c r="D666" s="293"/>
      <c r="E666" s="293"/>
      <c r="F666" s="293"/>
      <c r="G666" s="9"/>
      <c r="H666" s="9"/>
      <c r="I666" s="9"/>
      <c r="J666" s="480"/>
      <c r="K666" s="9"/>
      <c r="L666" s="9"/>
      <c r="M666" s="9"/>
      <c r="N666" s="9"/>
      <c r="O666" s="8"/>
      <c r="P666" s="8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3.5" customHeight="1">
      <c r="A667" s="1141"/>
      <c r="B667" s="293"/>
      <c r="C667" s="293"/>
      <c r="D667" s="293"/>
      <c r="E667" s="293"/>
      <c r="F667" s="293"/>
      <c r="G667" s="9"/>
      <c r="H667" s="9"/>
      <c r="I667" s="9"/>
      <c r="J667" s="480"/>
      <c r="K667" s="9"/>
      <c r="L667" s="9"/>
      <c r="M667" s="9"/>
      <c r="N667" s="9"/>
      <c r="O667" s="8"/>
      <c r="P667" s="8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3.5" customHeight="1">
      <c r="A668" s="1141"/>
      <c r="B668" s="293"/>
      <c r="C668" s="293"/>
      <c r="D668" s="293"/>
      <c r="E668" s="293"/>
      <c r="F668" s="293"/>
      <c r="G668" s="9"/>
      <c r="H668" s="9"/>
      <c r="I668" s="9"/>
      <c r="J668" s="480"/>
      <c r="K668" s="9"/>
      <c r="L668" s="9"/>
      <c r="M668" s="9"/>
      <c r="N668" s="9"/>
      <c r="O668" s="8"/>
      <c r="P668" s="8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3.5" customHeight="1">
      <c r="A669" s="1141"/>
      <c r="B669" s="293"/>
      <c r="C669" s="293"/>
      <c r="D669" s="293"/>
      <c r="E669" s="293"/>
      <c r="F669" s="293"/>
      <c r="G669" s="9"/>
      <c r="H669" s="9"/>
      <c r="I669" s="9"/>
      <c r="J669" s="480"/>
      <c r="K669" s="9"/>
      <c r="L669" s="9"/>
      <c r="M669" s="9"/>
      <c r="N669" s="9"/>
      <c r="O669" s="8"/>
      <c r="P669" s="8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3.5" customHeight="1">
      <c r="A670" s="1141"/>
      <c r="B670" s="293"/>
      <c r="C670" s="293"/>
      <c r="D670" s="293"/>
      <c r="E670" s="293"/>
      <c r="F670" s="293"/>
      <c r="G670" s="9"/>
      <c r="H670" s="9"/>
      <c r="I670" s="9"/>
      <c r="J670" s="480"/>
      <c r="K670" s="9"/>
      <c r="L670" s="9"/>
      <c r="M670" s="9"/>
      <c r="N670" s="9"/>
      <c r="O670" s="8"/>
      <c r="P670" s="8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3.5" customHeight="1">
      <c r="A671" s="1141"/>
      <c r="B671" s="293"/>
      <c r="C671" s="293"/>
      <c r="D671" s="293"/>
      <c r="E671" s="293"/>
      <c r="F671" s="293"/>
      <c r="G671" s="9"/>
      <c r="H671" s="9"/>
      <c r="I671" s="9"/>
      <c r="J671" s="480"/>
      <c r="K671" s="9"/>
      <c r="L671" s="9"/>
      <c r="M671" s="9"/>
      <c r="N671" s="9"/>
      <c r="O671" s="8"/>
      <c r="P671" s="8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3.5" customHeight="1">
      <c r="A672" s="1141"/>
      <c r="B672" s="293"/>
      <c r="C672" s="293"/>
      <c r="D672" s="293"/>
      <c r="E672" s="293"/>
      <c r="F672" s="293"/>
      <c r="G672" s="9"/>
      <c r="H672" s="9"/>
      <c r="I672" s="9"/>
      <c r="J672" s="480"/>
      <c r="K672" s="9"/>
      <c r="L672" s="9"/>
      <c r="M672" s="9"/>
      <c r="N672" s="9"/>
      <c r="O672" s="8"/>
      <c r="P672" s="8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3.5" customHeight="1">
      <c r="A673" s="1141"/>
      <c r="B673" s="293"/>
      <c r="C673" s="293"/>
      <c r="D673" s="293"/>
      <c r="E673" s="293"/>
      <c r="F673" s="293"/>
      <c r="G673" s="9"/>
      <c r="H673" s="9"/>
      <c r="I673" s="9"/>
      <c r="J673" s="480"/>
      <c r="K673" s="9"/>
      <c r="L673" s="9"/>
      <c r="M673" s="9"/>
      <c r="N673" s="9"/>
      <c r="O673" s="8"/>
      <c r="P673" s="8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3.5" customHeight="1">
      <c r="A674" s="1141"/>
      <c r="B674" s="293"/>
      <c r="C674" s="293"/>
      <c r="D674" s="293"/>
      <c r="E674" s="293"/>
      <c r="F674" s="293"/>
      <c r="G674" s="9"/>
      <c r="H674" s="9"/>
      <c r="I674" s="9"/>
      <c r="J674" s="480"/>
      <c r="K674" s="9"/>
      <c r="L674" s="9"/>
      <c r="M674" s="9"/>
      <c r="N674" s="9"/>
      <c r="O674" s="8"/>
      <c r="P674" s="8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3.5" customHeight="1">
      <c r="A675" s="1141"/>
      <c r="B675" s="293"/>
      <c r="C675" s="293"/>
      <c r="D675" s="293"/>
      <c r="E675" s="293"/>
      <c r="F675" s="293"/>
      <c r="G675" s="9"/>
      <c r="H675" s="9"/>
      <c r="I675" s="9"/>
      <c r="J675" s="480"/>
      <c r="K675" s="9"/>
      <c r="L675" s="9"/>
      <c r="M675" s="9"/>
      <c r="N675" s="9"/>
      <c r="O675" s="8"/>
      <c r="P675" s="8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3.5" customHeight="1">
      <c r="A676" s="1141"/>
      <c r="B676" s="293"/>
      <c r="C676" s="293"/>
      <c r="D676" s="293"/>
      <c r="E676" s="293"/>
      <c r="F676" s="293"/>
      <c r="G676" s="9"/>
      <c r="H676" s="9"/>
      <c r="I676" s="9"/>
      <c r="J676" s="480"/>
      <c r="K676" s="9"/>
      <c r="L676" s="9"/>
      <c r="M676" s="9"/>
      <c r="N676" s="9"/>
      <c r="O676" s="8"/>
      <c r="P676" s="8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3.5" customHeight="1">
      <c r="A677" s="1141"/>
      <c r="B677" s="293"/>
      <c r="C677" s="293"/>
      <c r="D677" s="293"/>
      <c r="E677" s="293"/>
      <c r="F677" s="293"/>
      <c r="G677" s="9"/>
      <c r="H677" s="9"/>
      <c r="I677" s="9"/>
      <c r="J677" s="480"/>
      <c r="K677" s="9"/>
      <c r="L677" s="9"/>
      <c r="M677" s="9"/>
      <c r="N677" s="9"/>
      <c r="O677" s="8"/>
      <c r="P677" s="8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3.5" customHeight="1">
      <c r="A678" s="1141"/>
      <c r="B678" s="293"/>
      <c r="C678" s="293"/>
      <c r="D678" s="293"/>
      <c r="E678" s="293"/>
      <c r="F678" s="293"/>
      <c r="G678" s="9"/>
      <c r="H678" s="9"/>
      <c r="I678" s="9"/>
      <c r="J678" s="480"/>
      <c r="K678" s="9"/>
      <c r="L678" s="9"/>
      <c r="M678" s="9"/>
      <c r="N678" s="9"/>
      <c r="O678" s="8"/>
      <c r="P678" s="8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3.5" customHeight="1">
      <c r="A679" s="1141"/>
      <c r="B679" s="293"/>
      <c r="C679" s="293"/>
      <c r="D679" s="293"/>
      <c r="E679" s="293"/>
      <c r="F679" s="293"/>
      <c r="G679" s="9"/>
      <c r="H679" s="9"/>
      <c r="I679" s="9"/>
      <c r="J679" s="480"/>
      <c r="K679" s="9"/>
      <c r="L679" s="9"/>
      <c r="M679" s="9"/>
      <c r="N679" s="9"/>
      <c r="O679" s="8"/>
      <c r="P679" s="8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3.5" customHeight="1">
      <c r="A680" s="1141"/>
      <c r="B680" s="293"/>
      <c r="C680" s="293"/>
      <c r="D680" s="293"/>
      <c r="E680" s="293"/>
      <c r="F680" s="293"/>
      <c r="G680" s="9"/>
      <c r="H680" s="9"/>
      <c r="I680" s="9"/>
      <c r="J680" s="480"/>
      <c r="K680" s="9"/>
      <c r="L680" s="9"/>
      <c r="M680" s="9"/>
      <c r="N680" s="9"/>
      <c r="O680" s="8"/>
      <c r="P680" s="8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3.5" customHeight="1">
      <c r="A681" s="1141"/>
      <c r="B681" s="293"/>
      <c r="C681" s="293"/>
      <c r="D681" s="293"/>
      <c r="E681" s="293"/>
      <c r="F681" s="293"/>
      <c r="G681" s="9"/>
      <c r="H681" s="9"/>
      <c r="I681" s="9"/>
      <c r="J681" s="480"/>
      <c r="K681" s="9"/>
      <c r="L681" s="9"/>
      <c r="M681" s="9"/>
      <c r="N681" s="9"/>
      <c r="O681" s="8"/>
      <c r="P681" s="8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3.5" customHeight="1">
      <c r="A682" s="1141"/>
      <c r="B682" s="293"/>
      <c r="C682" s="293"/>
      <c r="D682" s="293"/>
      <c r="E682" s="293"/>
      <c r="F682" s="293"/>
      <c r="G682" s="9"/>
      <c r="H682" s="9"/>
      <c r="I682" s="9"/>
      <c r="J682" s="480"/>
      <c r="K682" s="9"/>
      <c r="L682" s="9"/>
      <c r="M682" s="9"/>
      <c r="N682" s="9"/>
      <c r="O682" s="8"/>
      <c r="P682" s="8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3.5" customHeight="1">
      <c r="A683" s="1141"/>
      <c r="B683" s="293"/>
      <c r="C683" s="293"/>
      <c r="D683" s="293"/>
      <c r="E683" s="293"/>
      <c r="F683" s="293"/>
      <c r="G683" s="9"/>
      <c r="H683" s="9"/>
      <c r="I683" s="9"/>
      <c r="J683" s="480"/>
      <c r="K683" s="9"/>
      <c r="L683" s="9"/>
      <c r="M683" s="9"/>
      <c r="N683" s="9"/>
      <c r="O683" s="8"/>
      <c r="P683" s="8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3.5" customHeight="1">
      <c r="A684" s="1141"/>
      <c r="B684" s="293"/>
      <c r="C684" s="293"/>
      <c r="D684" s="293"/>
      <c r="E684" s="293"/>
      <c r="F684" s="293"/>
      <c r="G684" s="9"/>
      <c r="H684" s="9"/>
      <c r="I684" s="9"/>
      <c r="J684" s="480"/>
      <c r="K684" s="9"/>
      <c r="L684" s="9"/>
      <c r="M684" s="9"/>
      <c r="N684" s="9"/>
      <c r="O684" s="8"/>
      <c r="P684" s="8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3.5" customHeight="1">
      <c r="A685" s="1141"/>
      <c r="B685" s="293"/>
      <c r="C685" s="293"/>
      <c r="D685" s="293"/>
      <c r="E685" s="293"/>
      <c r="F685" s="293"/>
      <c r="G685" s="9"/>
      <c r="H685" s="9"/>
      <c r="I685" s="9"/>
      <c r="J685" s="480"/>
      <c r="K685" s="9"/>
      <c r="L685" s="9"/>
      <c r="M685" s="9"/>
      <c r="N685" s="9"/>
      <c r="O685" s="8"/>
      <c r="P685" s="8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3.5" customHeight="1">
      <c r="A686" s="1141"/>
      <c r="B686" s="293"/>
      <c r="C686" s="293"/>
      <c r="D686" s="293"/>
      <c r="E686" s="293"/>
      <c r="F686" s="293"/>
      <c r="G686" s="9"/>
      <c r="H686" s="9"/>
      <c r="I686" s="9"/>
      <c r="J686" s="480"/>
      <c r="K686" s="9"/>
      <c r="L686" s="9"/>
      <c r="M686" s="9"/>
      <c r="N686" s="9"/>
      <c r="O686" s="8"/>
      <c r="P686" s="8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3.5" customHeight="1">
      <c r="A687" s="1141"/>
      <c r="B687" s="293"/>
      <c r="C687" s="293"/>
      <c r="D687" s="293"/>
      <c r="E687" s="293"/>
      <c r="F687" s="293"/>
      <c r="G687" s="9"/>
      <c r="H687" s="9"/>
      <c r="I687" s="9"/>
      <c r="J687" s="480"/>
      <c r="K687" s="9"/>
      <c r="L687" s="9"/>
      <c r="M687" s="9"/>
      <c r="N687" s="9"/>
      <c r="O687" s="8"/>
      <c r="P687" s="8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3.5" customHeight="1">
      <c r="A688" s="1141"/>
      <c r="B688" s="293"/>
      <c r="C688" s="293"/>
      <c r="D688" s="293"/>
      <c r="E688" s="293"/>
      <c r="F688" s="293"/>
      <c r="G688" s="9"/>
      <c r="H688" s="9"/>
      <c r="I688" s="9"/>
      <c r="J688" s="480"/>
      <c r="K688" s="9"/>
      <c r="L688" s="9"/>
      <c r="M688" s="9"/>
      <c r="N688" s="9"/>
      <c r="O688" s="8"/>
      <c r="P688" s="8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3.5" customHeight="1">
      <c r="A689" s="1141"/>
      <c r="B689" s="293"/>
      <c r="C689" s="293"/>
      <c r="D689" s="293"/>
      <c r="E689" s="293"/>
      <c r="F689" s="293"/>
      <c r="G689" s="9"/>
      <c r="H689" s="9"/>
      <c r="I689" s="9"/>
      <c r="J689" s="480"/>
      <c r="K689" s="9"/>
      <c r="L689" s="9"/>
      <c r="M689" s="9"/>
      <c r="N689" s="9"/>
      <c r="O689" s="8"/>
      <c r="P689" s="8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3.5" customHeight="1">
      <c r="A690" s="1141"/>
      <c r="B690" s="293"/>
      <c r="C690" s="293"/>
      <c r="D690" s="293"/>
      <c r="E690" s="293"/>
      <c r="F690" s="293"/>
      <c r="G690" s="9"/>
      <c r="H690" s="9"/>
      <c r="I690" s="9"/>
      <c r="J690" s="480"/>
      <c r="K690" s="9"/>
      <c r="L690" s="9"/>
      <c r="M690" s="9"/>
      <c r="N690" s="9"/>
      <c r="O690" s="8"/>
      <c r="P690" s="8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3.5" customHeight="1">
      <c r="A691" s="1141"/>
      <c r="B691" s="293"/>
      <c r="C691" s="293"/>
      <c r="D691" s="293"/>
      <c r="E691" s="293"/>
      <c r="F691" s="293"/>
      <c r="G691" s="9"/>
      <c r="H691" s="9"/>
      <c r="I691" s="9"/>
      <c r="J691" s="480"/>
      <c r="K691" s="9"/>
      <c r="L691" s="9"/>
      <c r="M691" s="9"/>
      <c r="N691" s="9"/>
      <c r="O691" s="8"/>
      <c r="P691" s="8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3.5" customHeight="1">
      <c r="A692" s="1141"/>
      <c r="B692" s="293"/>
      <c r="C692" s="293"/>
      <c r="D692" s="293"/>
      <c r="E692" s="293"/>
      <c r="F692" s="293"/>
      <c r="G692" s="9"/>
      <c r="H692" s="9"/>
      <c r="I692" s="9"/>
      <c r="J692" s="480"/>
      <c r="K692" s="9"/>
      <c r="L692" s="9"/>
      <c r="M692" s="9"/>
      <c r="N692" s="9"/>
      <c r="O692" s="8"/>
      <c r="P692" s="8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3.5" customHeight="1">
      <c r="A693" s="1141"/>
      <c r="B693" s="293"/>
      <c r="C693" s="293"/>
      <c r="D693" s="293"/>
      <c r="E693" s="293"/>
      <c r="F693" s="293"/>
      <c r="G693" s="9"/>
      <c r="H693" s="9"/>
      <c r="I693" s="9"/>
      <c r="J693" s="480"/>
      <c r="K693" s="9"/>
      <c r="L693" s="9"/>
      <c r="M693" s="9"/>
      <c r="N693" s="9"/>
      <c r="O693" s="8"/>
      <c r="P693" s="8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3.5" customHeight="1">
      <c r="A694" s="1141"/>
      <c r="B694" s="293"/>
      <c r="C694" s="293"/>
      <c r="D694" s="293"/>
      <c r="E694" s="293"/>
      <c r="F694" s="293"/>
      <c r="G694" s="9"/>
      <c r="H694" s="9"/>
      <c r="I694" s="9"/>
      <c r="J694" s="480"/>
      <c r="K694" s="9"/>
      <c r="L694" s="9"/>
      <c r="M694" s="9"/>
      <c r="N694" s="9"/>
      <c r="O694" s="8"/>
      <c r="P694" s="8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3.5" customHeight="1">
      <c r="A695" s="1141"/>
      <c r="B695" s="293"/>
      <c r="C695" s="293"/>
      <c r="D695" s="293"/>
      <c r="E695" s="293"/>
      <c r="F695" s="293"/>
      <c r="G695" s="9"/>
      <c r="H695" s="9"/>
      <c r="I695" s="9"/>
      <c r="J695" s="480"/>
      <c r="K695" s="9"/>
      <c r="L695" s="9"/>
      <c r="M695" s="9"/>
      <c r="N695" s="9"/>
      <c r="O695" s="8"/>
      <c r="P695" s="8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3.5" customHeight="1">
      <c r="A696" s="1141"/>
      <c r="B696" s="293"/>
      <c r="C696" s="293"/>
      <c r="D696" s="293"/>
      <c r="E696" s="293"/>
      <c r="F696" s="293"/>
      <c r="G696" s="9"/>
      <c r="H696" s="9"/>
      <c r="I696" s="9"/>
      <c r="J696" s="480"/>
      <c r="K696" s="9"/>
      <c r="L696" s="9"/>
      <c r="M696" s="9"/>
      <c r="N696" s="9"/>
      <c r="O696" s="8"/>
      <c r="P696" s="8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3.5" customHeight="1">
      <c r="A697" s="1141"/>
      <c r="B697" s="293"/>
      <c r="C697" s="293"/>
      <c r="D697" s="293"/>
      <c r="E697" s="293"/>
      <c r="F697" s="293"/>
      <c r="G697" s="9"/>
      <c r="H697" s="9"/>
      <c r="I697" s="9"/>
      <c r="J697" s="480"/>
      <c r="K697" s="9"/>
      <c r="L697" s="9"/>
      <c r="M697" s="9"/>
      <c r="N697" s="9"/>
      <c r="O697" s="8"/>
      <c r="P697" s="8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3.5" customHeight="1">
      <c r="A698" s="1141"/>
      <c r="B698" s="293"/>
      <c r="C698" s="293"/>
      <c r="D698" s="293"/>
      <c r="E698" s="293"/>
      <c r="F698" s="293"/>
      <c r="G698" s="9"/>
      <c r="H698" s="9"/>
      <c r="I698" s="9"/>
      <c r="J698" s="480"/>
      <c r="K698" s="9"/>
      <c r="L698" s="9"/>
      <c r="M698" s="9"/>
      <c r="N698" s="9"/>
      <c r="O698" s="8"/>
      <c r="P698" s="8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3.5" customHeight="1">
      <c r="A699" s="1141"/>
      <c r="B699" s="293"/>
      <c r="C699" s="293"/>
      <c r="D699" s="293"/>
      <c r="E699" s="293"/>
      <c r="F699" s="293"/>
      <c r="G699" s="9"/>
      <c r="H699" s="9"/>
      <c r="I699" s="9"/>
      <c r="J699" s="480"/>
      <c r="K699" s="9"/>
      <c r="L699" s="9"/>
      <c r="M699" s="9"/>
      <c r="N699" s="9"/>
      <c r="O699" s="8"/>
      <c r="P699" s="8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3.5" customHeight="1">
      <c r="A700" s="1141"/>
      <c r="B700" s="293"/>
      <c r="C700" s="293"/>
      <c r="D700" s="293"/>
      <c r="E700" s="293"/>
      <c r="F700" s="293"/>
      <c r="G700" s="9"/>
      <c r="H700" s="9"/>
      <c r="I700" s="9"/>
      <c r="J700" s="480"/>
      <c r="K700" s="9"/>
      <c r="L700" s="9"/>
      <c r="M700" s="9"/>
      <c r="N700" s="9"/>
      <c r="O700" s="8"/>
      <c r="P700" s="8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3.5" customHeight="1">
      <c r="A701" s="1141"/>
      <c r="B701" s="293"/>
      <c r="C701" s="293"/>
      <c r="D701" s="293"/>
      <c r="E701" s="293"/>
      <c r="F701" s="293"/>
      <c r="G701" s="9"/>
      <c r="H701" s="9"/>
      <c r="I701" s="9"/>
      <c r="J701" s="480"/>
      <c r="K701" s="9"/>
      <c r="L701" s="9"/>
      <c r="M701" s="9"/>
      <c r="N701" s="9"/>
      <c r="O701" s="8"/>
      <c r="P701" s="8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3.5" customHeight="1">
      <c r="A702" s="1141"/>
      <c r="B702" s="293"/>
      <c r="C702" s="293"/>
      <c r="D702" s="293"/>
      <c r="E702" s="293"/>
      <c r="F702" s="293"/>
      <c r="G702" s="9"/>
      <c r="H702" s="9"/>
      <c r="I702" s="9"/>
      <c r="J702" s="480"/>
      <c r="K702" s="9"/>
      <c r="L702" s="9"/>
      <c r="M702" s="9"/>
      <c r="N702" s="9"/>
      <c r="O702" s="8"/>
      <c r="P702" s="8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3.5" customHeight="1">
      <c r="A703" s="1141"/>
      <c r="B703" s="293"/>
      <c r="C703" s="293"/>
      <c r="D703" s="293"/>
      <c r="E703" s="293"/>
      <c r="F703" s="293"/>
      <c r="G703" s="9"/>
      <c r="H703" s="9"/>
      <c r="I703" s="9"/>
      <c r="J703" s="480"/>
      <c r="K703" s="9"/>
      <c r="L703" s="9"/>
      <c r="M703" s="9"/>
      <c r="N703" s="9"/>
      <c r="O703" s="8"/>
      <c r="P703" s="8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3.5" customHeight="1">
      <c r="A704" s="1141"/>
      <c r="B704" s="293"/>
      <c r="C704" s="293"/>
      <c r="D704" s="293"/>
      <c r="E704" s="293"/>
      <c r="F704" s="293"/>
      <c r="G704" s="9"/>
      <c r="H704" s="9"/>
      <c r="I704" s="9"/>
      <c r="J704" s="480"/>
      <c r="K704" s="9"/>
      <c r="L704" s="9"/>
      <c r="M704" s="9"/>
      <c r="N704" s="9"/>
      <c r="O704" s="8"/>
      <c r="P704" s="8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3.5" customHeight="1">
      <c r="A705" s="1141"/>
      <c r="B705" s="293"/>
      <c r="C705" s="293"/>
      <c r="D705" s="293"/>
      <c r="E705" s="293"/>
      <c r="F705" s="293"/>
      <c r="G705" s="9"/>
      <c r="H705" s="9"/>
      <c r="I705" s="9"/>
      <c r="J705" s="480"/>
      <c r="K705" s="9"/>
      <c r="L705" s="9"/>
      <c r="M705" s="9"/>
      <c r="N705" s="9"/>
      <c r="O705" s="8"/>
      <c r="P705" s="8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3.5" customHeight="1">
      <c r="A706" s="1141"/>
      <c r="B706" s="293"/>
      <c r="C706" s="293"/>
      <c r="D706" s="293"/>
      <c r="E706" s="293"/>
      <c r="F706" s="293"/>
      <c r="G706" s="9"/>
      <c r="H706" s="9"/>
      <c r="I706" s="9"/>
      <c r="J706" s="480"/>
      <c r="K706" s="9"/>
      <c r="L706" s="9"/>
      <c r="M706" s="9"/>
      <c r="N706" s="9"/>
      <c r="O706" s="8"/>
      <c r="P706" s="8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3.5" customHeight="1">
      <c r="A707" s="1141"/>
      <c r="B707" s="293"/>
      <c r="C707" s="293"/>
      <c r="D707" s="293"/>
      <c r="E707" s="293"/>
      <c r="F707" s="293"/>
      <c r="G707" s="9"/>
      <c r="H707" s="9"/>
      <c r="I707" s="9"/>
      <c r="J707" s="480"/>
      <c r="K707" s="9"/>
      <c r="L707" s="9"/>
      <c r="M707" s="9"/>
      <c r="N707" s="9"/>
      <c r="O707" s="8"/>
      <c r="P707" s="8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3.5" customHeight="1">
      <c r="A708" s="1141"/>
      <c r="B708" s="293"/>
      <c r="C708" s="293"/>
      <c r="D708" s="293"/>
      <c r="E708" s="293"/>
      <c r="F708" s="293"/>
      <c r="G708" s="9"/>
      <c r="H708" s="9"/>
      <c r="I708" s="9"/>
      <c r="J708" s="480"/>
      <c r="K708" s="9"/>
      <c r="L708" s="9"/>
      <c r="M708" s="9"/>
      <c r="N708" s="9"/>
      <c r="O708" s="8"/>
      <c r="P708" s="8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3.5" customHeight="1">
      <c r="A709" s="1141"/>
      <c r="B709" s="293"/>
      <c r="C709" s="293"/>
      <c r="D709" s="293"/>
      <c r="E709" s="293"/>
      <c r="F709" s="293"/>
      <c r="G709" s="9"/>
      <c r="H709" s="9"/>
      <c r="I709" s="9"/>
      <c r="J709" s="480"/>
      <c r="K709" s="9"/>
      <c r="L709" s="9"/>
      <c r="M709" s="9"/>
      <c r="N709" s="9"/>
      <c r="O709" s="8"/>
      <c r="P709" s="8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3.5" customHeight="1">
      <c r="A710" s="1141"/>
      <c r="B710" s="293"/>
      <c r="C710" s="293"/>
      <c r="D710" s="293"/>
      <c r="E710" s="293"/>
      <c r="F710" s="293"/>
      <c r="G710" s="9"/>
      <c r="H710" s="9"/>
      <c r="I710" s="9"/>
      <c r="J710" s="480"/>
      <c r="K710" s="9"/>
      <c r="L710" s="9"/>
      <c r="M710" s="9"/>
      <c r="N710" s="9"/>
      <c r="O710" s="8"/>
      <c r="P710" s="8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3.5" customHeight="1">
      <c r="A711" s="1141"/>
      <c r="B711" s="293"/>
      <c r="C711" s="293"/>
      <c r="D711" s="293"/>
      <c r="E711" s="293"/>
      <c r="F711" s="293"/>
      <c r="G711" s="9"/>
      <c r="H711" s="9"/>
      <c r="I711" s="9"/>
      <c r="J711" s="480"/>
      <c r="K711" s="9"/>
      <c r="L711" s="9"/>
      <c r="M711" s="9"/>
      <c r="N711" s="9"/>
      <c r="O711" s="8"/>
      <c r="P711" s="8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3.5" customHeight="1">
      <c r="A712" s="1141"/>
      <c r="B712" s="293"/>
      <c r="C712" s="293"/>
      <c r="D712" s="293"/>
      <c r="E712" s="293"/>
      <c r="F712" s="293"/>
      <c r="G712" s="9"/>
      <c r="H712" s="9"/>
      <c r="I712" s="9"/>
      <c r="J712" s="480"/>
      <c r="K712" s="9"/>
      <c r="L712" s="9"/>
      <c r="M712" s="9"/>
      <c r="N712" s="9"/>
      <c r="O712" s="8"/>
      <c r="P712" s="8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3.5" customHeight="1">
      <c r="A713" s="1141"/>
      <c r="B713" s="293"/>
      <c r="C713" s="293"/>
      <c r="D713" s="293"/>
      <c r="E713" s="293"/>
      <c r="F713" s="293"/>
      <c r="G713" s="9"/>
      <c r="H713" s="9"/>
      <c r="I713" s="9"/>
      <c r="J713" s="480"/>
      <c r="K713" s="9"/>
      <c r="L713" s="9"/>
      <c r="M713" s="9"/>
      <c r="N713" s="9"/>
      <c r="O713" s="8"/>
      <c r="P713" s="8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3.5" customHeight="1">
      <c r="A714" s="1141"/>
      <c r="B714" s="293"/>
      <c r="C714" s="293"/>
      <c r="D714" s="293"/>
      <c r="E714" s="293"/>
      <c r="F714" s="293"/>
      <c r="G714" s="9"/>
      <c r="H714" s="9"/>
      <c r="I714" s="9"/>
      <c r="J714" s="480"/>
      <c r="K714" s="9"/>
      <c r="L714" s="9"/>
      <c r="M714" s="9"/>
      <c r="N714" s="9"/>
      <c r="O714" s="8"/>
      <c r="P714" s="8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3.5" customHeight="1">
      <c r="A715" s="1141"/>
      <c r="B715" s="293"/>
      <c r="C715" s="293"/>
      <c r="D715" s="293"/>
      <c r="E715" s="293"/>
      <c r="F715" s="293"/>
      <c r="G715" s="9"/>
      <c r="H715" s="9"/>
      <c r="I715" s="9"/>
      <c r="J715" s="480"/>
      <c r="K715" s="9"/>
      <c r="L715" s="9"/>
      <c r="M715" s="9"/>
      <c r="N715" s="9"/>
      <c r="O715" s="8"/>
      <c r="P715" s="8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3.5" customHeight="1">
      <c r="A716" s="1141"/>
      <c r="B716" s="293"/>
      <c r="C716" s="293"/>
      <c r="D716" s="293"/>
      <c r="E716" s="293"/>
      <c r="F716" s="293"/>
      <c r="G716" s="9"/>
      <c r="H716" s="9"/>
      <c r="I716" s="9"/>
      <c r="J716" s="480"/>
      <c r="K716" s="9"/>
      <c r="L716" s="9"/>
      <c r="M716" s="9"/>
      <c r="N716" s="9"/>
      <c r="O716" s="8"/>
      <c r="P716" s="8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3.5" customHeight="1">
      <c r="A717" s="1141"/>
      <c r="B717" s="293"/>
      <c r="C717" s="293"/>
      <c r="D717" s="293"/>
      <c r="E717" s="293"/>
      <c r="F717" s="293"/>
      <c r="G717" s="9"/>
      <c r="H717" s="9"/>
      <c r="I717" s="9"/>
      <c r="J717" s="480"/>
      <c r="K717" s="9"/>
      <c r="L717" s="9"/>
      <c r="M717" s="9"/>
      <c r="N717" s="9"/>
      <c r="O717" s="8"/>
      <c r="P717" s="8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3.5" customHeight="1">
      <c r="A718" s="1141"/>
      <c r="B718" s="293"/>
      <c r="C718" s="293"/>
      <c r="D718" s="293"/>
      <c r="E718" s="293"/>
      <c r="F718" s="293"/>
      <c r="G718" s="9"/>
      <c r="H718" s="9"/>
      <c r="I718" s="9"/>
      <c r="J718" s="480"/>
      <c r="K718" s="9"/>
      <c r="L718" s="9"/>
      <c r="M718" s="9"/>
      <c r="N718" s="9"/>
      <c r="O718" s="8"/>
      <c r="P718" s="8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3.5" customHeight="1">
      <c r="A719" s="1141"/>
      <c r="B719" s="293"/>
      <c r="C719" s="293"/>
      <c r="D719" s="293"/>
      <c r="E719" s="293"/>
      <c r="F719" s="293"/>
      <c r="G719" s="9"/>
      <c r="H719" s="9"/>
      <c r="I719" s="9"/>
      <c r="J719" s="480"/>
      <c r="K719" s="9"/>
      <c r="L719" s="9"/>
      <c r="M719" s="9"/>
      <c r="N719" s="9"/>
      <c r="O719" s="8"/>
      <c r="P719" s="8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3.5" customHeight="1">
      <c r="A720" s="1141"/>
      <c r="B720" s="293"/>
      <c r="C720" s="293"/>
      <c r="D720" s="293"/>
      <c r="E720" s="293"/>
      <c r="F720" s="293"/>
      <c r="G720" s="9"/>
      <c r="H720" s="9"/>
      <c r="I720" s="9"/>
      <c r="J720" s="480"/>
      <c r="K720" s="9"/>
      <c r="L720" s="9"/>
      <c r="M720" s="9"/>
      <c r="N720" s="9"/>
      <c r="O720" s="8"/>
      <c r="P720" s="8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3.5" customHeight="1">
      <c r="A721" s="1141"/>
      <c r="B721" s="293"/>
      <c r="C721" s="293"/>
      <c r="D721" s="293"/>
      <c r="E721" s="293"/>
      <c r="F721" s="293"/>
      <c r="G721" s="9"/>
      <c r="H721" s="9"/>
      <c r="I721" s="9"/>
      <c r="J721" s="480"/>
      <c r="K721" s="9"/>
      <c r="L721" s="9"/>
      <c r="M721" s="9"/>
      <c r="N721" s="9"/>
      <c r="O721" s="8"/>
      <c r="P721" s="8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3.5" customHeight="1">
      <c r="A722" s="1141"/>
      <c r="B722" s="293"/>
      <c r="C722" s="293"/>
      <c r="D722" s="293"/>
      <c r="E722" s="293"/>
      <c r="F722" s="293"/>
      <c r="G722" s="9"/>
      <c r="H722" s="9"/>
      <c r="I722" s="9"/>
      <c r="J722" s="480"/>
      <c r="K722" s="9"/>
      <c r="L722" s="9"/>
      <c r="M722" s="9"/>
      <c r="N722" s="9"/>
      <c r="O722" s="8"/>
      <c r="P722" s="8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3.5" customHeight="1">
      <c r="A723" s="1141"/>
      <c r="B723" s="293"/>
      <c r="C723" s="293"/>
      <c r="D723" s="293"/>
      <c r="E723" s="293"/>
      <c r="F723" s="293"/>
      <c r="G723" s="9"/>
      <c r="H723" s="9"/>
      <c r="I723" s="9"/>
      <c r="J723" s="480"/>
      <c r="K723" s="9"/>
      <c r="L723" s="9"/>
      <c r="M723" s="9"/>
      <c r="N723" s="9"/>
      <c r="O723" s="8"/>
      <c r="P723" s="8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3.5" customHeight="1">
      <c r="A724" s="1141"/>
      <c r="B724" s="293"/>
      <c r="C724" s="293"/>
      <c r="D724" s="293"/>
      <c r="E724" s="293"/>
      <c r="F724" s="293"/>
      <c r="G724" s="9"/>
      <c r="H724" s="9"/>
      <c r="I724" s="9"/>
      <c r="J724" s="480"/>
      <c r="K724" s="9"/>
      <c r="L724" s="9"/>
      <c r="M724" s="9"/>
      <c r="N724" s="9"/>
      <c r="O724" s="8"/>
      <c r="P724" s="8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3.5" customHeight="1">
      <c r="A725" s="1141"/>
      <c r="B725" s="293"/>
      <c r="C725" s="293"/>
      <c r="D725" s="293"/>
      <c r="E725" s="293"/>
      <c r="F725" s="293"/>
      <c r="G725" s="9"/>
      <c r="H725" s="9"/>
      <c r="I725" s="9"/>
      <c r="J725" s="480"/>
      <c r="K725" s="9"/>
      <c r="L725" s="9"/>
      <c r="M725" s="9"/>
      <c r="N725" s="9"/>
      <c r="O725" s="8"/>
      <c r="P725" s="8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3.5" customHeight="1">
      <c r="A726" s="1141"/>
      <c r="B726" s="293"/>
      <c r="C726" s="293"/>
      <c r="D726" s="293"/>
      <c r="E726" s="293"/>
      <c r="F726" s="293"/>
      <c r="G726" s="9"/>
      <c r="H726" s="9"/>
      <c r="I726" s="9"/>
      <c r="J726" s="480"/>
      <c r="K726" s="9"/>
      <c r="L726" s="9"/>
      <c r="M726" s="9"/>
      <c r="N726" s="9"/>
      <c r="O726" s="8"/>
      <c r="P726" s="8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3.5" customHeight="1">
      <c r="A727" s="1141"/>
      <c r="B727" s="293"/>
      <c r="C727" s="293"/>
      <c r="D727" s="293"/>
      <c r="E727" s="293"/>
      <c r="F727" s="293"/>
      <c r="G727" s="9"/>
      <c r="H727" s="9"/>
      <c r="I727" s="9"/>
      <c r="J727" s="480"/>
      <c r="K727" s="9"/>
      <c r="L727" s="9"/>
      <c r="M727" s="9"/>
      <c r="N727" s="9"/>
      <c r="O727" s="8"/>
      <c r="P727" s="8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3.5" customHeight="1">
      <c r="A728" s="1141"/>
      <c r="B728" s="293"/>
      <c r="C728" s="293"/>
      <c r="D728" s="293"/>
      <c r="E728" s="293"/>
      <c r="F728" s="293"/>
      <c r="G728" s="9"/>
      <c r="H728" s="9"/>
      <c r="I728" s="9"/>
      <c r="J728" s="480"/>
      <c r="K728" s="9"/>
      <c r="L728" s="9"/>
      <c r="M728" s="9"/>
      <c r="N728" s="9"/>
      <c r="O728" s="8"/>
      <c r="P728" s="8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3.5" customHeight="1">
      <c r="A729" s="1141"/>
      <c r="B729" s="293"/>
      <c r="C729" s="293"/>
      <c r="D729" s="293"/>
      <c r="E729" s="293"/>
      <c r="F729" s="293"/>
      <c r="G729" s="9"/>
      <c r="H729" s="9"/>
      <c r="I729" s="9"/>
      <c r="J729" s="480"/>
      <c r="K729" s="9"/>
      <c r="L729" s="9"/>
      <c r="M729" s="9"/>
      <c r="N729" s="9"/>
      <c r="O729" s="8"/>
      <c r="P729" s="8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3.5" customHeight="1">
      <c r="A730" s="1141"/>
      <c r="B730" s="293"/>
      <c r="C730" s="293"/>
      <c r="D730" s="293"/>
      <c r="E730" s="293"/>
      <c r="F730" s="293"/>
      <c r="G730" s="9"/>
      <c r="H730" s="9"/>
      <c r="I730" s="9"/>
      <c r="J730" s="480"/>
      <c r="K730" s="9"/>
      <c r="L730" s="9"/>
      <c r="M730" s="9"/>
      <c r="N730" s="9"/>
      <c r="O730" s="8"/>
      <c r="P730" s="8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3.5" customHeight="1">
      <c r="A731" s="1141"/>
      <c r="B731" s="293"/>
      <c r="C731" s="293"/>
      <c r="D731" s="293"/>
      <c r="E731" s="293"/>
      <c r="F731" s="293"/>
      <c r="G731" s="9"/>
      <c r="H731" s="9"/>
      <c r="I731" s="9"/>
      <c r="J731" s="480"/>
      <c r="K731" s="9"/>
      <c r="L731" s="9"/>
      <c r="M731" s="9"/>
      <c r="N731" s="9"/>
      <c r="O731" s="8"/>
      <c r="P731" s="8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3.5" customHeight="1">
      <c r="A732" s="1141"/>
      <c r="B732" s="293"/>
      <c r="C732" s="293"/>
      <c r="D732" s="293"/>
      <c r="E732" s="293"/>
      <c r="F732" s="293"/>
      <c r="G732" s="9"/>
      <c r="H732" s="9"/>
      <c r="I732" s="9"/>
      <c r="J732" s="480"/>
      <c r="K732" s="9"/>
      <c r="L732" s="9"/>
      <c r="M732" s="9"/>
      <c r="N732" s="9"/>
      <c r="O732" s="8"/>
      <c r="P732" s="8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3.5" customHeight="1">
      <c r="A733" s="1141"/>
      <c r="B733" s="293"/>
      <c r="C733" s="293"/>
      <c r="D733" s="293"/>
      <c r="E733" s="293"/>
      <c r="F733" s="293"/>
      <c r="G733" s="9"/>
      <c r="H733" s="9"/>
      <c r="I733" s="9"/>
      <c r="J733" s="480"/>
      <c r="K733" s="9"/>
      <c r="L733" s="9"/>
      <c r="M733" s="9"/>
      <c r="N733" s="9"/>
      <c r="O733" s="8"/>
      <c r="P733" s="8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3.5" customHeight="1">
      <c r="A734" s="1141"/>
      <c r="B734" s="293"/>
      <c r="C734" s="293"/>
      <c r="D734" s="293"/>
      <c r="E734" s="293"/>
      <c r="F734" s="293"/>
      <c r="G734" s="9"/>
      <c r="H734" s="9"/>
      <c r="I734" s="9"/>
      <c r="J734" s="480"/>
      <c r="K734" s="9"/>
      <c r="L734" s="9"/>
      <c r="M734" s="9"/>
      <c r="N734" s="9"/>
      <c r="O734" s="8"/>
      <c r="P734" s="8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3.5" customHeight="1">
      <c r="A735" s="1141"/>
      <c r="B735" s="293"/>
      <c r="C735" s="293"/>
      <c r="D735" s="293"/>
      <c r="E735" s="293"/>
      <c r="F735" s="293"/>
      <c r="G735" s="9"/>
      <c r="H735" s="9"/>
      <c r="I735" s="9"/>
      <c r="J735" s="480"/>
      <c r="K735" s="9"/>
      <c r="L735" s="9"/>
      <c r="M735" s="9"/>
      <c r="N735" s="9"/>
      <c r="O735" s="8"/>
      <c r="P735" s="8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3.5" customHeight="1">
      <c r="A736" s="1141"/>
      <c r="B736" s="293"/>
      <c r="C736" s="293"/>
      <c r="D736" s="293"/>
      <c r="E736" s="293"/>
      <c r="F736" s="293"/>
      <c r="G736" s="9"/>
      <c r="H736" s="9"/>
      <c r="I736" s="9"/>
      <c r="J736" s="480"/>
      <c r="K736" s="9"/>
      <c r="L736" s="9"/>
      <c r="M736" s="9"/>
      <c r="N736" s="9"/>
      <c r="O736" s="8"/>
      <c r="P736" s="8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3.5" customHeight="1">
      <c r="A737" s="1141"/>
      <c r="B737" s="293"/>
      <c r="C737" s="293"/>
      <c r="D737" s="293"/>
      <c r="E737" s="293"/>
      <c r="F737" s="293"/>
      <c r="G737" s="9"/>
      <c r="H737" s="9"/>
      <c r="I737" s="9"/>
      <c r="J737" s="480"/>
      <c r="K737" s="9"/>
      <c r="L737" s="9"/>
      <c r="M737" s="9"/>
      <c r="N737" s="9"/>
      <c r="O737" s="8"/>
      <c r="P737" s="8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3.5" customHeight="1">
      <c r="A738" s="1141"/>
      <c r="B738" s="293"/>
      <c r="C738" s="293"/>
      <c r="D738" s="293"/>
      <c r="E738" s="293"/>
      <c r="F738" s="293"/>
      <c r="G738" s="9"/>
      <c r="H738" s="9"/>
      <c r="I738" s="9"/>
      <c r="J738" s="480"/>
      <c r="K738" s="9"/>
      <c r="L738" s="9"/>
      <c r="M738" s="9"/>
      <c r="N738" s="9"/>
      <c r="O738" s="8"/>
      <c r="P738" s="8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3.5" customHeight="1">
      <c r="A739" s="1141"/>
      <c r="B739" s="293"/>
      <c r="C739" s="293"/>
      <c r="D739" s="293"/>
      <c r="E739" s="293"/>
      <c r="F739" s="293"/>
      <c r="G739" s="9"/>
      <c r="H739" s="9"/>
      <c r="I739" s="9"/>
      <c r="J739" s="480"/>
      <c r="K739" s="9"/>
      <c r="L739" s="9"/>
      <c r="M739" s="9"/>
      <c r="N739" s="9"/>
      <c r="O739" s="8"/>
      <c r="P739" s="8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3.5" customHeight="1">
      <c r="A740" s="1141"/>
      <c r="B740" s="293"/>
      <c r="C740" s="293"/>
      <c r="D740" s="293"/>
      <c r="E740" s="293"/>
      <c r="F740" s="293"/>
      <c r="G740" s="9"/>
      <c r="H740" s="9"/>
      <c r="I740" s="9"/>
      <c r="J740" s="480"/>
      <c r="K740" s="9"/>
      <c r="L740" s="9"/>
      <c r="M740" s="9"/>
      <c r="N740" s="9"/>
      <c r="O740" s="8"/>
      <c r="P740" s="8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3.5" customHeight="1">
      <c r="A741" s="1141"/>
      <c r="B741" s="293"/>
      <c r="C741" s="293"/>
      <c r="D741" s="293"/>
      <c r="E741" s="293"/>
      <c r="F741" s="293"/>
      <c r="G741" s="9"/>
      <c r="H741" s="9"/>
      <c r="I741" s="9"/>
      <c r="J741" s="480"/>
      <c r="K741" s="9"/>
      <c r="L741" s="9"/>
      <c r="M741" s="9"/>
      <c r="N741" s="9"/>
      <c r="O741" s="8"/>
      <c r="P741" s="8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3.5" customHeight="1">
      <c r="A742" s="1141"/>
      <c r="B742" s="293"/>
      <c r="C742" s="293"/>
      <c r="D742" s="293"/>
      <c r="E742" s="293"/>
      <c r="F742" s="293"/>
      <c r="G742" s="9"/>
      <c r="H742" s="9"/>
      <c r="I742" s="9"/>
      <c r="J742" s="480"/>
      <c r="K742" s="9"/>
      <c r="L742" s="9"/>
      <c r="M742" s="9"/>
      <c r="N742" s="9"/>
      <c r="O742" s="8"/>
      <c r="P742" s="8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3.5" customHeight="1">
      <c r="A743" s="1141"/>
      <c r="B743" s="293"/>
      <c r="C743" s="293"/>
      <c r="D743" s="293"/>
      <c r="E743" s="293"/>
      <c r="F743" s="293"/>
      <c r="G743" s="9"/>
      <c r="H743" s="9"/>
      <c r="I743" s="9"/>
      <c r="J743" s="480"/>
      <c r="K743" s="9"/>
      <c r="L743" s="9"/>
      <c r="M743" s="9"/>
      <c r="N743" s="9"/>
      <c r="O743" s="8"/>
      <c r="P743" s="8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3.5" customHeight="1">
      <c r="A744" s="1141"/>
      <c r="B744" s="293"/>
      <c r="C744" s="293"/>
      <c r="D744" s="293"/>
      <c r="E744" s="293"/>
      <c r="F744" s="293"/>
      <c r="G744" s="9"/>
      <c r="H744" s="9"/>
      <c r="I744" s="9"/>
      <c r="J744" s="480"/>
      <c r="K744" s="9"/>
      <c r="L744" s="9"/>
      <c r="M744" s="9"/>
      <c r="N744" s="9"/>
      <c r="O744" s="8"/>
      <c r="P744" s="8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3.5" customHeight="1">
      <c r="A745" s="1141"/>
      <c r="B745" s="293"/>
      <c r="C745" s="293"/>
      <c r="D745" s="293"/>
      <c r="E745" s="293"/>
      <c r="F745" s="293"/>
      <c r="G745" s="9"/>
      <c r="H745" s="9"/>
      <c r="I745" s="9"/>
      <c r="J745" s="480"/>
      <c r="K745" s="9"/>
      <c r="L745" s="9"/>
      <c r="M745" s="9"/>
      <c r="N745" s="9"/>
      <c r="O745" s="8"/>
      <c r="P745" s="8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3.5" customHeight="1">
      <c r="A746" s="1141"/>
      <c r="B746" s="293"/>
      <c r="C746" s="293"/>
      <c r="D746" s="293"/>
      <c r="E746" s="293"/>
      <c r="F746" s="293"/>
      <c r="G746" s="9"/>
      <c r="H746" s="9"/>
      <c r="I746" s="9"/>
      <c r="J746" s="480"/>
      <c r="K746" s="9"/>
      <c r="L746" s="9"/>
      <c r="M746" s="9"/>
      <c r="N746" s="9"/>
      <c r="O746" s="8"/>
      <c r="P746" s="8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3.5" customHeight="1">
      <c r="A747" s="1141"/>
      <c r="B747" s="293"/>
      <c r="C747" s="293"/>
      <c r="D747" s="293"/>
      <c r="E747" s="293"/>
      <c r="F747" s="293"/>
      <c r="G747" s="9"/>
      <c r="H747" s="9"/>
      <c r="I747" s="9"/>
      <c r="J747" s="480"/>
      <c r="K747" s="9"/>
      <c r="L747" s="9"/>
      <c r="M747" s="9"/>
      <c r="N747" s="9"/>
      <c r="O747" s="8"/>
      <c r="P747" s="8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3.5" customHeight="1">
      <c r="A748" s="1141"/>
      <c r="B748" s="293"/>
      <c r="C748" s="293"/>
      <c r="D748" s="293"/>
      <c r="E748" s="293"/>
      <c r="F748" s="293"/>
      <c r="G748" s="9"/>
      <c r="H748" s="9"/>
      <c r="I748" s="9"/>
      <c r="J748" s="480"/>
      <c r="K748" s="9"/>
      <c r="L748" s="9"/>
      <c r="M748" s="9"/>
      <c r="N748" s="9"/>
      <c r="O748" s="8"/>
      <c r="P748" s="8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3.5" customHeight="1">
      <c r="A749" s="1141"/>
      <c r="B749" s="293"/>
      <c r="C749" s="293"/>
      <c r="D749" s="293"/>
      <c r="E749" s="293"/>
      <c r="F749" s="293"/>
      <c r="G749" s="9"/>
      <c r="H749" s="9"/>
      <c r="I749" s="9"/>
      <c r="J749" s="480"/>
      <c r="K749" s="9"/>
      <c r="L749" s="9"/>
      <c r="M749" s="9"/>
      <c r="N749" s="9"/>
      <c r="O749" s="8"/>
      <c r="P749" s="8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3.5" customHeight="1">
      <c r="A750" s="1141"/>
      <c r="B750" s="293"/>
      <c r="C750" s="293"/>
      <c r="D750" s="293"/>
      <c r="E750" s="293"/>
      <c r="F750" s="293"/>
      <c r="G750" s="9"/>
      <c r="H750" s="9"/>
      <c r="I750" s="9"/>
      <c r="J750" s="480"/>
      <c r="K750" s="9"/>
      <c r="L750" s="9"/>
      <c r="M750" s="9"/>
      <c r="N750" s="9"/>
      <c r="O750" s="8"/>
      <c r="P750" s="8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3.5" customHeight="1">
      <c r="A751" s="1141"/>
      <c r="B751" s="293"/>
      <c r="C751" s="293"/>
      <c r="D751" s="293"/>
      <c r="E751" s="293"/>
      <c r="F751" s="293"/>
      <c r="G751" s="9"/>
      <c r="H751" s="9"/>
      <c r="I751" s="9"/>
      <c r="J751" s="480"/>
      <c r="K751" s="9"/>
      <c r="L751" s="9"/>
      <c r="M751" s="9"/>
      <c r="N751" s="9"/>
      <c r="O751" s="8"/>
      <c r="P751" s="8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3.5" customHeight="1">
      <c r="A752" s="1141"/>
      <c r="B752" s="293"/>
      <c r="C752" s="293"/>
      <c r="D752" s="293"/>
      <c r="E752" s="293"/>
      <c r="F752" s="293"/>
      <c r="G752" s="9"/>
      <c r="H752" s="9"/>
      <c r="I752" s="9"/>
      <c r="J752" s="480"/>
      <c r="K752" s="9"/>
      <c r="L752" s="9"/>
      <c r="M752" s="9"/>
      <c r="N752" s="9"/>
      <c r="O752" s="8"/>
      <c r="P752" s="8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3.5" customHeight="1">
      <c r="A753" s="1141"/>
      <c r="B753" s="293"/>
      <c r="C753" s="293"/>
      <c r="D753" s="293"/>
      <c r="E753" s="293"/>
      <c r="F753" s="293"/>
      <c r="G753" s="9"/>
      <c r="H753" s="9"/>
      <c r="I753" s="9"/>
      <c r="J753" s="480"/>
      <c r="K753" s="9"/>
      <c r="L753" s="9"/>
      <c r="M753" s="9"/>
      <c r="N753" s="9"/>
      <c r="O753" s="8"/>
      <c r="P753" s="8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3.5" customHeight="1">
      <c r="A754" s="1141"/>
      <c r="B754" s="293"/>
      <c r="C754" s="293"/>
      <c r="D754" s="293"/>
      <c r="E754" s="293"/>
      <c r="F754" s="293"/>
      <c r="G754" s="9"/>
      <c r="H754" s="9"/>
      <c r="I754" s="9"/>
      <c r="J754" s="480"/>
      <c r="K754" s="9"/>
      <c r="L754" s="9"/>
      <c r="M754" s="9"/>
      <c r="N754" s="9"/>
      <c r="O754" s="8"/>
      <c r="P754" s="8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3.5" customHeight="1">
      <c r="A755" s="1141"/>
      <c r="B755" s="293"/>
      <c r="C755" s="293"/>
      <c r="D755" s="293"/>
      <c r="E755" s="293"/>
      <c r="F755" s="293"/>
      <c r="G755" s="9"/>
      <c r="H755" s="9"/>
      <c r="I755" s="9"/>
      <c r="J755" s="480"/>
      <c r="K755" s="9"/>
      <c r="L755" s="9"/>
      <c r="M755" s="9"/>
      <c r="N755" s="9"/>
      <c r="O755" s="8"/>
      <c r="P755" s="8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3.5" customHeight="1">
      <c r="A756" s="1141"/>
      <c r="B756" s="293"/>
      <c r="C756" s="293"/>
      <c r="D756" s="293"/>
      <c r="E756" s="293"/>
      <c r="F756" s="293"/>
      <c r="G756" s="9"/>
      <c r="H756" s="9"/>
      <c r="I756" s="9"/>
      <c r="J756" s="480"/>
      <c r="K756" s="9"/>
      <c r="L756" s="9"/>
      <c r="M756" s="9"/>
      <c r="N756" s="9"/>
      <c r="O756" s="8"/>
      <c r="P756" s="8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3.5" customHeight="1">
      <c r="A757" s="1141"/>
      <c r="B757" s="293"/>
      <c r="C757" s="293"/>
      <c r="D757" s="293"/>
      <c r="E757" s="293"/>
      <c r="F757" s="293"/>
      <c r="G757" s="9"/>
      <c r="H757" s="9"/>
      <c r="I757" s="9"/>
      <c r="J757" s="480"/>
      <c r="K757" s="9"/>
      <c r="L757" s="9"/>
      <c r="M757" s="9"/>
      <c r="N757" s="9"/>
      <c r="O757" s="8"/>
      <c r="P757" s="8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3.5" customHeight="1">
      <c r="A758" s="1141"/>
      <c r="B758" s="293"/>
      <c r="C758" s="293"/>
      <c r="D758" s="293"/>
      <c r="E758" s="293"/>
      <c r="F758" s="293"/>
      <c r="G758" s="9"/>
      <c r="H758" s="9"/>
      <c r="I758" s="9"/>
      <c r="J758" s="480"/>
      <c r="K758" s="9"/>
      <c r="L758" s="9"/>
      <c r="M758" s="9"/>
      <c r="N758" s="9"/>
      <c r="O758" s="8"/>
      <c r="P758" s="8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3.5" customHeight="1">
      <c r="A759" s="1141"/>
      <c r="B759" s="293"/>
      <c r="C759" s="293"/>
      <c r="D759" s="293"/>
      <c r="E759" s="293"/>
      <c r="F759" s="293"/>
      <c r="G759" s="9"/>
      <c r="H759" s="9"/>
      <c r="I759" s="9"/>
      <c r="J759" s="480"/>
      <c r="K759" s="9"/>
      <c r="L759" s="9"/>
      <c r="M759" s="9"/>
      <c r="N759" s="9"/>
      <c r="O759" s="8"/>
      <c r="P759" s="8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3.5" customHeight="1">
      <c r="A760" s="1141"/>
      <c r="B760" s="293"/>
      <c r="C760" s="293"/>
      <c r="D760" s="293"/>
      <c r="E760" s="293"/>
      <c r="F760" s="293"/>
      <c r="G760" s="9"/>
      <c r="H760" s="9"/>
      <c r="I760" s="9"/>
      <c r="J760" s="480"/>
      <c r="K760" s="9"/>
      <c r="L760" s="9"/>
      <c r="M760" s="9"/>
      <c r="N760" s="9"/>
      <c r="O760" s="8"/>
      <c r="P760" s="8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3.5" customHeight="1">
      <c r="A761" s="1141"/>
      <c r="B761" s="293"/>
      <c r="C761" s="293"/>
      <c r="D761" s="293"/>
      <c r="E761" s="293"/>
      <c r="F761" s="293"/>
      <c r="G761" s="9"/>
      <c r="H761" s="9"/>
      <c r="I761" s="9"/>
      <c r="J761" s="480"/>
      <c r="K761" s="9"/>
      <c r="L761" s="9"/>
      <c r="M761" s="9"/>
      <c r="N761" s="9"/>
      <c r="O761" s="8"/>
      <c r="P761" s="8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3.5" customHeight="1">
      <c r="A762" s="1141"/>
      <c r="B762" s="293"/>
      <c r="C762" s="293"/>
      <c r="D762" s="293"/>
      <c r="E762" s="293"/>
      <c r="F762" s="293"/>
      <c r="G762" s="9"/>
      <c r="H762" s="9"/>
      <c r="I762" s="9"/>
      <c r="J762" s="480"/>
      <c r="K762" s="9"/>
      <c r="L762" s="9"/>
      <c r="M762" s="9"/>
      <c r="N762" s="9"/>
      <c r="O762" s="8"/>
      <c r="P762" s="8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3.5" customHeight="1">
      <c r="A763" s="1141"/>
      <c r="B763" s="293"/>
      <c r="C763" s="293"/>
      <c r="D763" s="293"/>
      <c r="E763" s="293"/>
      <c r="F763" s="293"/>
      <c r="G763" s="9"/>
      <c r="H763" s="9"/>
      <c r="I763" s="9"/>
      <c r="J763" s="480"/>
      <c r="K763" s="9"/>
      <c r="L763" s="9"/>
      <c r="M763" s="9"/>
      <c r="N763" s="9"/>
      <c r="O763" s="8"/>
      <c r="P763" s="8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3.5" customHeight="1">
      <c r="A764" s="1141"/>
      <c r="B764" s="293"/>
      <c r="C764" s="293"/>
      <c r="D764" s="293"/>
      <c r="E764" s="293"/>
      <c r="F764" s="293"/>
      <c r="G764" s="9"/>
      <c r="H764" s="9"/>
      <c r="I764" s="9"/>
      <c r="J764" s="480"/>
      <c r="K764" s="9"/>
      <c r="L764" s="9"/>
      <c r="M764" s="9"/>
      <c r="N764" s="9"/>
      <c r="O764" s="8"/>
      <c r="P764" s="8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3.5" customHeight="1">
      <c r="A765" s="1141"/>
      <c r="B765" s="293"/>
      <c r="C765" s="293"/>
      <c r="D765" s="293"/>
      <c r="E765" s="293"/>
      <c r="F765" s="293"/>
      <c r="G765" s="9"/>
      <c r="H765" s="9"/>
      <c r="I765" s="9"/>
      <c r="J765" s="480"/>
      <c r="K765" s="9"/>
      <c r="L765" s="9"/>
      <c r="M765" s="9"/>
      <c r="N765" s="9"/>
      <c r="O765" s="8"/>
      <c r="P765" s="8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3.5" customHeight="1">
      <c r="A766" s="1141"/>
      <c r="B766" s="293"/>
      <c r="C766" s="293"/>
      <c r="D766" s="293"/>
      <c r="E766" s="293"/>
      <c r="F766" s="293"/>
      <c r="G766" s="9"/>
      <c r="H766" s="9"/>
      <c r="I766" s="9"/>
      <c r="J766" s="480"/>
      <c r="K766" s="9"/>
      <c r="L766" s="9"/>
      <c r="M766" s="9"/>
      <c r="N766" s="9"/>
      <c r="O766" s="8"/>
      <c r="P766" s="8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3.5" customHeight="1">
      <c r="A767" s="1141"/>
      <c r="B767" s="293"/>
      <c r="C767" s="293"/>
      <c r="D767" s="293"/>
      <c r="E767" s="293"/>
      <c r="F767" s="293"/>
      <c r="G767" s="9"/>
      <c r="H767" s="9"/>
      <c r="I767" s="9"/>
      <c r="J767" s="480"/>
      <c r="K767" s="9"/>
      <c r="L767" s="9"/>
      <c r="M767" s="9"/>
      <c r="N767" s="9"/>
      <c r="O767" s="8"/>
      <c r="P767" s="8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3.5" customHeight="1">
      <c r="A768" s="1141"/>
      <c r="B768" s="293"/>
      <c r="C768" s="293"/>
      <c r="D768" s="293"/>
      <c r="E768" s="293"/>
      <c r="F768" s="293"/>
      <c r="G768" s="9"/>
      <c r="H768" s="9"/>
      <c r="I768" s="9"/>
      <c r="J768" s="480"/>
      <c r="K768" s="9"/>
      <c r="L768" s="9"/>
      <c r="M768" s="9"/>
      <c r="N768" s="9"/>
      <c r="O768" s="8"/>
      <c r="P768" s="8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3.5" customHeight="1">
      <c r="A769" s="1141"/>
      <c r="B769" s="293"/>
      <c r="C769" s="293"/>
      <c r="D769" s="293"/>
      <c r="E769" s="293"/>
      <c r="F769" s="293"/>
      <c r="G769" s="9"/>
      <c r="H769" s="9"/>
      <c r="I769" s="9"/>
      <c r="J769" s="480"/>
      <c r="K769" s="9"/>
      <c r="L769" s="9"/>
      <c r="M769" s="9"/>
      <c r="N769" s="9"/>
      <c r="O769" s="8"/>
      <c r="P769" s="8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3.5" customHeight="1">
      <c r="A770" s="1141"/>
      <c r="B770" s="293"/>
      <c r="C770" s="293"/>
      <c r="D770" s="293"/>
      <c r="E770" s="293"/>
      <c r="F770" s="293"/>
      <c r="G770" s="9"/>
      <c r="H770" s="9"/>
      <c r="I770" s="9"/>
      <c r="J770" s="480"/>
      <c r="K770" s="9"/>
      <c r="L770" s="9"/>
      <c r="M770" s="9"/>
      <c r="N770" s="9"/>
      <c r="O770" s="8"/>
      <c r="P770" s="8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3.5" customHeight="1">
      <c r="A771" s="1141"/>
      <c r="B771" s="293"/>
      <c r="C771" s="293"/>
      <c r="D771" s="293"/>
      <c r="E771" s="293"/>
      <c r="F771" s="293"/>
      <c r="G771" s="9"/>
      <c r="H771" s="9"/>
      <c r="I771" s="9"/>
      <c r="J771" s="480"/>
      <c r="K771" s="9"/>
      <c r="L771" s="9"/>
      <c r="M771" s="9"/>
      <c r="N771" s="9"/>
      <c r="O771" s="8"/>
      <c r="P771" s="8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3.5" customHeight="1">
      <c r="A772" s="1141"/>
      <c r="B772" s="293"/>
      <c r="C772" s="293"/>
      <c r="D772" s="293"/>
      <c r="E772" s="293"/>
      <c r="F772" s="293"/>
      <c r="G772" s="9"/>
      <c r="H772" s="9"/>
      <c r="I772" s="9"/>
      <c r="J772" s="480"/>
      <c r="K772" s="9"/>
      <c r="L772" s="9"/>
      <c r="M772" s="9"/>
      <c r="N772" s="9"/>
      <c r="O772" s="8"/>
      <c r="P772" s="8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3.5" customHeight="1">
      <c r="A773" s="1141"/>
      <c r="B773" s="293"/>
      <c r="C773" s="293"/>
      <c r="D773" s="293"/>
      <c r="E773" s="293"/>
      <c r="F773" s="293"/>
      <c r="G773" s="9"/>
      <c r="H773" s="9"/>
      <c r="I773" s="9"/>
      <c r="J773" s="480"/>
      <c r="K773" s="9"/>
      <c r="L773" s="9"/>
      <c r="M773" s="9"/>
      <c r="N773" s="9"/>
      <c r="O773" s="8"/>
      <c r="P773" s="8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3.5" customHeight="1">
      <c r="A774" s="1141"/>
      <c r="B774" s="293"/>
      <c r="C774" s="293"/>
      <c r="D774" s="293"/>
      <c r="E774" s="293"/>
      <c r="F774" s="293"/>
      <c r="G774" s="9"/>
      <c r="H774" s="9"/>
      <c r="I774" s="9"/>
      <c r="J774" s="480"/>
      <c r="K774" s="9"/>
      <c r="L774" s="9"/>
      <c r="M774" s="9"/>
      <c r="N774" s="9"/>
      <c r="O774" s="8"/>
      <c r="P774" s="8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3.5" customHeight="1">
      <c r="A775" s="1141"/>
      <c r="B775" s="293"/>
      <c r="C775" s="293"/>
      <c r="D775" s="293"/>
      <c r="E775" s="293"/>
      <c r="F775" s="293"/>
      <c r="G775" s="9"/>
      <c r="H775" s="9"/>
      <c r="I775" s="9"/>
      <c r="J775" s="480"/>
      <c r="K775" s="9"/>
      <c r="L775" s="9"/>
      <c r="M775" s="9"/>
      <c r="N775" s="9"/>
      <c r="O775" s="8"/>
      <c r="P775" s="8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3.5" customHeight="1">
      <c r="A776" s="1141"/>
      <c r="B776" s="293"/>
      <c r="C776" s="293"/>
      <c r="D776" s="293"/>
      <c r="E776" s="293"/>
      <c r="F776" s="293"/>
      <c r="G776" s="9"/>
      <c r="H776" s="9"/>
      <c r="I776" s="9"/>
      <c r="J776" s="480"/>
      <c r="K776" s="9"/>
      <c r="L776" s="9"/>
      <c r="M776" s="9"/>
      <c r="N776" s="9"/>
      <c r="O776" s="8"/>
      <c r="P776" s="8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3.5" customHeight="1">
      <c r="A777" s="1141"/>
      <c r="B777" s="293"/>
      <c r="C777" s="293"/>
      <c r="D777" s="293"/>
      <c r="E777" s="293"/>
      <c r="F777" s="293"/>
      <c r="G777" s="9"/>
      <c r="H777" s="9"/>
      <c r="I777" s="9"/>
      <c r="J777" s="480"/>
      <c r="K777" s="9"/>
      <c r="L777" s="9"/>
      <c r="M777" s="9"/>
      <c r="N777" s="9"/>
      <c r="O777" s="8"/>
      <c r="P777" s="8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3.5" customHeight="1">
      <c r="A778" s="1141"/>
      <c r="B778" s="293"/>
      <c r="C778" s="293"/>
      <c r="D778" s="293"/>
      <c r="E778" s="293"/>
      <c r="F778" s="293"/>
      <c r="G778" s="9"/>
      <c r="H778" s="9"/>
      <c r="I778" s="9"/>
      <c r="J778" s="480"/>
      <c r="K778" s="9"/>
      <c r="L778" s="9"/>
      <c r="M778" s="9"/>
      <c r="N778" s="9"/>
      <c r="O778" s="8"/>
      <c r="P778" s="8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3.5" customHeight="1">
      <c r="A779" s="1141"/>
      <c r="B779" s="293"/>
      <c r="C779" s="293"/>
      <c r="D779" s="293"/>
      <c r="E779" s="293"/>
      <c r="F779" s="293"/>
      <c r="G779" s="9"/>
      <c r="H779" s="9"/>
      <c r="I779" s="9"/>
      <c r="J779" s="480"/>
      <c r="K779" s="9"/>
      <c r="L779" s="9"/>
      <c r="M779" s="9"/>
      <c r="N779" s="9"/>
      <c r="O779" s="8"/>
      <c r="P779" s="8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3.5" customHeight="1">
      <c r="A780" s="1141"/>
      <c r="B780" s="293"/>
      <c r="C780" s="293"/>
      <c r="D780" s="293"/>
      <c r="E780" s="293"/>
      <c r="F780" s="293"/>
      <c r="G780" s="9"/>
      <c r="H780" s="9"/>
      <c r="I780" s="9"/>
      <c r="J780" s="480"/>
      <c r="K780" s="9"/>
      <c r="L780" s="9"/>
      <c r="M780" s="9"/>
      <c r="N780" s="9"/>
      <c r="O780" s="8"/>
      <c r="P780" s="8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3.5" customHeight="1">
      <c r="A781" s="1141"/>
      <c r="B781" s="293"/>
      <c r="C781" s="293"/>
      <c r="D781" s="293"/>
      <c r="E781" s="293"/>
      <c r="F781" s="293"/>
      <c r="G781" s="9"/>
      <c r="H781" s="9"/>
      <c r="I781" s="9"/>
      <c r="J781" s="480"/>
      <c r="K781" s="9"/>
      <c r="L781" s="9"/>
      <c r="M781" s="9"/>
      <c r="N781" s="9"/>
      <c r="O781" s="8"/>
      <c r="P781" s="8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3.5" customHeight="1">
      <c r="A782" s="1141"/>
      <c r="B782" s="293"/>
      <c r="C782" s="293"/>
      <c r="D782" s="293"/>
      <c r="E782" s="293"/>
      <c r="F782" s="293"/>
      <c r="G782" s="9"/>
      <c r="H782" s="9"/>
      <c r="I782" s="9"/>
      <c r="J782" s="480"/>
      <c r="K782" s="9"/>
      <c r="L782" s="9"/>
      <c r="M782" s="9"/>
      <c r="N782" s="9"/>
      <c r="O782" s="8"/>
      <c r="P782" s="8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3.5" customHeight="1">
      <c r="A783" s="1141"/>
      <c r="B783" s="293"/>
      <c r="C783" s="293"/>
      <c r="D783" s="293"/>
      <c r="E783" s="293"/>
      <c r="F783" s="293"/>
      <c r="G783" s="9"/>
      <c r="H783" s="9"/>
      <c r="I783" s="9"/>
      <c r="J783" s="480"/>
      <c r="K783" s="9"/>
      <c r="L783" s="9"/>
      <c r="M783" s="9"/>
      <c r="N783" s="9"/>
      <c r="O783" s="8"/>
      <c r="P783" s="8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3.5" customHeight="1">
      <c r="A784" s="1141"/>
      <c r="B784" s="293"/>
      <c r="C784" s="293"/>
      <c r="D784" s="293"/>
      <c r="E784" s="293"/>
      <c r="F784" s="293"/>
      <c r="G784" s="9"/>
      <c r="H784" s="9"/>
      <c r="I784" s="9"/>
      <c r="J784" s="480"/>
      <c r="K784" s="9"/>
      <c r="L784" s="9"/>
      <c r="M784" s="9"/>
      <c r="N784" s="9"/>
      <c r="O784" s="8"/>
      <c r="P784" s="8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3.5" customHeight="1">
      <c r="A785" s="1141"/>
      <c r="B785" s="293"/>
      <c r="C785" s="293"/>
      <c r="D785" s="293"/>
      <c r="E785" s="293"/>
      <c r="F785" s="293"/>
      <c r="G785" s="9"/>
      <c r="H785" s="9"/>
      <c r="I785" s="9"/>
      <c r="J785" s="480"/>
      <c r="K785" s="9"/>
      <c r="L785" s="9"/>
      <c r="M785" s="9"/>
      <c r="N785" s="9"/>
      <c r="O785" s="8"/>
      <c r="P785" s="8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3.5" customHeight="1">
      <c r="A786" s="1141"/>
      <c r="B786" s="293"/>
      <c r="C786" s="293"/>
      <c r="D786" s="293"/>
      <c r="E786" s="293"/>
      <c r="F786" s="293"/>
      <c r="G786" s="9"/>
      <c r="H786" s="9"/>
      <c r="I786" s="9"/>
      <c r="J786" s="480"/>
      <c r="K786" s="9"/>
      <c r="L786" s="9"/>
      <c r="M786" s="9"/>
      <c r="N786" s="9"/>
      <c r="O786" s="8"/>
      <c r="P786" s="8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3.5" customHeight="1">
      <c r="A787" s="1141"/>
      <c r="B787" s="293"/>
      <c r="C787" s="293"/>
      <c r="D787" s="293"/>
      <c r="E787" s="293"/>
      <c r="F787" s="293"/>
      <c r="G787" s="9"/>
      <c r="H787" s="9"/>
      <c r="I787" s="9"/>
      <c r="J787" s="480"/>
      <c r="K787" s="9"/>
      <c r="L787" s="9"/>
      <c r="M787" s="9"/>
      <c r="N787" s="9"/>
      <c r="O787" s="8"/>
      <c r="P787" s="8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3.5" customHeight="1">
      <c r="A788" s="1141"/>
      <c r="B788" s="293"/>
      <c r="C788" s="293"/>
      <c r="D788" s="293"/>
      <c r="E788" s="293"/>
      <c r="F788" s="293"/>
      <c r="G788" s="9"/>
      <c r="H788" s="9"/>
      <c r="I788" s="9"/>
      <c r="J788" s="480"/>
      <c r="K788" s="9"/>
      <c r="L788" s="9"/>
      <c r="M788" s="9"/>
      <c r="N788" s="9"/>
      <c r="O788" s="8"/>
      <c r="P788" s="8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3.5" customHeight="1">
      <c r="A789" s="1141"/>
      <c r="B789" s="293"/>
      <c r="C789" s="293"/>
      <c r="D789" s="293"/>
      <c r="E789" s="293"/>
      <c r="F789" s="293"/>
      <c r="G789" s="9"/>
      <c r="H789" s="9"/>
      <c r="I789" s="9"/>
      <c r="J789" s="480"/>
      <c r="K789" s="9"/>
      <c r="L789" s="9"/>
      <c r="M789" s="9"/>
      <c r="N789" s="9"/>
      <c r="O789" s="8"/>
      <c r="P789" s="8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3.5" customHeight="1">
      <c r="A790" s="1141"/>
      <c r="B790" s="293"/>
      <c r="C790" s="293"/>
      <c r="D790" s="293"/>
      <c r="E790" s="293"/>
      <c r="F790" s="293"/>
      <c r="G790" s="9"/>
      <c r="H790" s="9"/>
      <c r="I790" s="9"/>
      <c r="J790" s="480"/>
      <c r="K790" s="9"/>
      <c r="L790" s="9"/>
      <c r="M790" s="9"/>
      <c r="N790" s="9"/>
      <c r="O790" s="8"/>
      <c r="P790" s="8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3.5" customHeight="1">
      <c r="A791" s="1141"/>
      <c r="B791" s="293"/>
      <c r="C791" s="293"/>
      <c r="D791" s="293"/>
      <c r="E791" s="293"/>
      <c r="F791" s="293"/>
      <c r="G791" s="9"/>
      <c r="H791" s="9"/>
      <c r="I791" s="9"/>
      <c r="J791" s="480"/>
      <c r="K791" s="9"/>
      <c r="L791" s="9"/>
      <c r="M791" s="9"/>
      <c r="N791" s="9"/>
      <c r="O791" s="8"/>
      <c r="P791" s="8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3.5" customHeight="1">
      <c r="A792" s="1141"/>
      <c r="B792" s="293"/>
      <c r="C792" s="293"/>
      <c r="D792" s="293"/>
      <c r="E792" s="293"/>
      <c r="F792" s="293"/>
      <c r="G792" s="9"/>
      <c r="H792" s="9"/>
      <c r="I792" s="9"/>
      <c r="J792" s="480"/>
      <c r="K792" s="9"/>
      <c r="L792" s="9"/>
      <c r="M792" s="9"/>
      <c r="N792" s="9"/>
      <c r="O792" s="8"/>
      <c r="P792" s="8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3.5" customHeight="1">
      <c r="A793" s="1141"/>
      <c r="B793" s="293"/>
      <c r="C793" s="293"/>
      <c r="D793" s="293"/>
      <c r="E793" s="293"/>
      <c r="F793" s="293"/>
      <c r="G793" s="9"/>
      <c r="H793" s="9"/>
      <c r="I793" s="9"/>
      <c r="J793" s="480"/>
      <c r="K793" s="9"/>
      <c r="L793" s="9"/>
      <c r="M793" s="9"/>
      <c r="N793" s="9"/>
      <c r="O793" s="8"/>
      <c r="P793" s="8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3.5" customHeight="1">
      <c r="A794" s="1141"/>
      <c r="B794" s="293"/>
      <c r="C794" s="293"/>
      <c r="D794" s="293"/>
      <c r="E794" s="293"/>
      <c r="F794" s="293"/>
      <c r="G794" s="9"/>
      <c r="H794" s="9"/>
      <c r="I794" s="9"/>
      <c r="J794" s="480"/>
      <c r="K794" s="9"/>
      <c r="L794" s="9"/>
      <c r="M794" s="9"/>
      <c r="N794" s="9"/>
      <c r="O794" s="8"/>
      <c r="P794" s="8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3.5" customHeight="1">
      <c r="A795" s="1141"/>
      <c r="B795" s="293"/>
      <c r="C795" s="293"/>
      <c r="D795" s="293"/>
      <c r="E795" s="293"/>
      <c r="F795" s="293"/>
      <c r="G795" s="9"/>
      <c r="H795" s="9"/>
      <c r="I795" s="9"/>
      <c r="J795" s="480"/>
      <c r="K795" s="9"/>
      <c r="L795" s="9"/>
      <c r="M795" s="9"/>
      <c r="N795" s="9"/>
      <c r="O795" s="8"/>
      <c r="P795" s="8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3.5" customHeight="1">
      <c r="A796" s="1141"/>
      <c r="B796" s="293"/>
      <c r="C796" s="293"/>
      <c r="D796" s="293"/>
      <c r="E796" s="293"/>
      <c r="F796" s="293"/>
      <c r="G796" s="9"/>
      <c r="H796" s="9"/>
      <c r="I796" s="9"/>
      <c r="J796" s="480"/>
      <c r="K796" s="9"/>
      <c r="L796" s="9"/>
      <c r="M796" s="9"/>
      <c r="N796" s="9"/>
      <c r="O796" s="8"/>
      <c r="P796" s="8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3.5" customHeight="1">
      <c r="A797" s="1141"/>
      <c r="B797" s="293"/>
      <c r="C797" s="293"/>
      <c r="D797" s="293"/>
      <c r="E797" s="293"/>
      <c r="F797" s="293"/>
      <c r="G797" s="9"/>
      <c r="H797" s="9"/>
      <c r="I797" s="9"/>
      <c r="J797" s="480"/>
      <c r="K797" s="9"/>
      <c r="L797" s="9"/>
      <c r="M797" s="9"/>
      <c r="N797" s="9"/>
      <c r="O797" s="8"/>
      <c r="P797" s="8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3.5" customHeight="1">
      <c r="A798" s="1141"/>
      <c r="B798" s="293"/>
      <c r="C798" s="293"/>
      <c r="D798" s="293"/>
      <c r="E798" s="293"/>
      <c r="F798" s="293"/>
      <c r="G798" s="9"/>
      <c r="H798" s="9"/>
      <c r="I798" s="9"/>
      <c r="J798" s="480"/>
      <c r="K798" s="9"/>
      <c r="L798" s="9"/>
      <c r="M798" s="9"/>
      <c r="N798" s="9"/>
      <c r="O798" s="8"/>
      <c r="P798" s="8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3.5" customHeight="1">
      <c r="A799" s="1141"/>
      <c r="B799" s="293"/>
      <c r="C799" s="293"/>
      <c r="D799" s="293"/>
      <c r="E799" s="293"/>
      <c r="F799" s="293"/>
      <c r="G799" s="9"/>
      <c r="H799" s="9"/>
      <c r="I799" s="9"/>
      <c r="J799" s="480"/>
      <c r="K799" s="9"/>
      <c r="L799" s="9"/>
      <c r="M799" s="9"/>
      <c r="N799" s="9"/>
      <c r="O799" s="8"/>
      <c r="P799" s="8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3.5" customHeight="1">
      <c r="A800" s="1141"/>
      <c r="B800" s="293"/>
      <c r="C800" s="293"/>
      <c r="D800" s="293"/>
      <c r="E800" s="293"/>
      <c r="F800" s="293"/>
      <c r="G800" s="9"/>
      <c r="H800" s="9"/>
      <c r="I800" s="9"/>
      <c r="J800" s="480"/>
      <c r="K800" s="9"/>
      <c r="L800" s="9"/>
      <c r="M800" s="9"/>
      <c r="N800" s="9"/>
      <c r="O800" s="8"/>
      <c r="P800" s="8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3.5" customHeight="1">
      <c r="A801" s="1141"/>
      <c r="B801" s="293"/>
      <c r="C801" s="293"/>
      <c r="D801" s="293"/>
      <c r="E801" s="293"/>
      <c r="F801" s="293"/>
      <c r="G801" s="9"/>
      <c r="H801" s="9"/>
      <c r="I801" s="9"/>
      <c r="J801" s="480"/>
      <c r="K801" s="9"/>
      <c r="L801" s="9"/>
      <c r="M801" s="9"/>
      <c r="N801" s="9"/>
      <c r="O801" s="8"/>
      <c r="P801" s="8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3.5" customHeight="1">
      <c r="A802" s="1141"/>
      <c r="B802" s="293"/>
      <c r="C802" s="293"/>
      <c r="D802" s="293"/>
      <c r="E802" s="293"/>
      <c r="F802" s="293"/>
      <c r="G802" s="9"/>
      <c r="H802" s="9"/>
      <c r="I802" s="9"/>
      <c r="J802" s="480"/>
      <c r="K802" s="9"/>
      <c r="L802" s="9"/>
      <c r="M802" s="9"/>
      <c r="N802" s="9"/>
      <c r="O802" s="8"/>
      <c r="P802" s="8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3.5" customHeight="1">
      <c r="A803" s="1141"/>
      <c r="B803" s="293"/>
      <c r="C803" s="293"/>
      <c r="D803" s="293"/>
      <c r="E803" s="293"/>
      <c r="F803" s="293"/>
      <c r="G803" s="9"/>
      <c r="H803" s="9"/>
      <c r="I803" s="9"/>
      <c r="J803" s="480"/>
      <c r="K803" s="9"/>
      <c r="L803" s="9"/>
      <c r="M803" s="9"/>
      <c r="N803" s="9"/>
      <c r="O803" s="8"/>
      <c r="P803" s="8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3.5" customHeight="1">
      <c r="A804" s="1141"/>
      <c r="B804" s="293"/>
      <c r="C804" s="293"/>
      <c r="D804" s="293"/>
      <c r="E804" s="293"/>
      <c r="F804" s="293"/>
      <c r="G804" s="9"/>
      <c r="H804" s="9"/>
      <c r="I804" s="9"/>
      <c r="J804" s="480"/>
      <c r="K804" s="9"/>
      <c r="L804" s="9"/>
      <c r="M804" s="9"/>
      <c r="N804" s="9"/>
      <c r="O804" s="8"/>
      <c r="P804" s="8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3.5" customHeight="1">
      <c r="A805" s="1141"/>
      <c r="B805" s="293"/>
      <c r="C805" s="293"/>
      <c r="D805" s="293"/>
      <c r="E805" s="293"/>
      <c r="F805" s="293"/>
      <c r="G805" s="9"/>
      <c r="H805" s="9"/>
      <c r="I805" s="9"/>
      <c r="J805" s="480"/>
      <c r="K805" s="9"/>
      <c r="L805" s="9"/>
      <c r="M805" s="9"/>
      <c r="N805" s="9"/>
      <c r="O805" s="8"/>
      <c r="P805" s="8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3.5" customHeight="1">
      <c r="A806" s="1141"/>
      <c r="B806" s="293"/>
      <c r="C806" s="293"/>
      <c r="D806" s="293"/>
      <c r="E806" s="293"/>
      <c r="F806" s="293"/>
      <c r="G806" s="9"/>
      <c r="H806" s="9"/>
      <c r="I806" s="9"/>
      <c r="J806" s="480"/>
      <c r="K806" s="9"/>
      <c r="L806" s="9"/>
      <c r="M806" s="9"/>
      <c r="N806" s="9"/>
      <c r="O806" s="8"/>
      <c r="P806" s="8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3.5" customHeight="1">
      <c r="A807" s="1141"/>
      <c r="B807" s="293"/>
      <c r="C807" s="293"/>
      <c r="D807" s="293"/>
      <c r="E807" s="293"/>
      <c r="F807" s="293"/>
      <c r="G807" s="9"/>
      <c r="H807" s="9"/>
      <c r="I807" s="9"/>
      <c r="J807" s="480"/>
      <c r="K807" s="9"/>
      <c r="L807" s="9"/>
      <c r="M807" s="9"/>
      <c r="N807" s="9"/>
      <c r="O807" s="8"/>
      <c r="P807" s="8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3.5" customHeight="1">
      <c r="A808" s="1141"/>
      <c r="B808" s="293"/>
      <c r="C808" s="293"/>
      <c r="D808" s="293"/>
      <c r="E808" s="293"/>
      <c r="F808" s="293"/>
      <c r="G808" s="9"/>
      <c r="H808" s="9"/>
      <c r="I808" s="9"/>
      <c r="J808" s="480"/>
      <c r="K808" s="9"/>
      <c r="L808" s="9"/>
      <c r="M808" s="9"/>
      <c r="N808" s="9"/>
      <c r="O808" s="8"/>
      <c r="P808" s="8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3.5" customHeight="1">
      <c r="A809" s="1141"/>
      <c r="B809" s="293"/>
      <c r="C809" s="293"/>
      <c r="D809" s="293"/>
      <c r="E809" s="293"/>
      <c r="F809" s="293"/>
      <c r="G809" s="9"/>
      <c r="H809" s="9"/>
      <c r="I809" s="9"/>
      <c r="J809" s="480"/>
      <c r="K809" s="9"/>
      <c r="L809" s="9"/>
      <c r="M809" s="9"/>
      <c r="N809" s="9"/>
      <c r="O809" s="8"/>
      <c r="P809" s="8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3.5" customHeight="1">
      <c r="A810" s="1141"/>
      <c r="B810" s="293"/>
      <c r="C810" s="293"/>
      <c r="D810" s="293"/>
      <c r="E810" s="293"/>
      <c r="F810" s="293"/>
      <c r="G810" s="9"/>
      <c r="H810" s="9"/>
      <c r="I810" s="9"/>
      <c r="J810" s="480"/>
      <c r="K810" s="9"/>
      <c r="L810" s="9"/>
      <c r="M810" s="9"/>
      <c r="N810" s="9"/>
      <c r="O810" s="8"/>
      <c r="P810" s="8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3.5" customHeight="1">
      <c r="A811" s="1141"/>
      <c r="B811" s="293"/>
      <c r="C811" s="293"/>
      <c r="D811" s="293"/>
      <c r="E811" s="293"/>
      <c r="F811" s="293"/>
      <c r="G811" s="9"/>
      <c r="H811" s="9"/>
      <c r="I811" s="9"/>
      <c r="J811" s="480"/>
      <c r="K811" s="9"/>
      <c r="L811" s="9"/>
      <c r="M811" s="9"/>
      <c r="N811" s="9"/>
      <c r="O811" s="8"/>
      <c r="P811" s="8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3.5" customHeight="1">
      <c r="A812" s="1141"/>
      <c r="B812" s="293"/>
      <c r="C812" s="293"/>
      <c r="D812" s="293"/>
      <c r="E812" s="293"/>
      <c r="F812" s="293"/>
      <c r="G812" s="9"/>
      <c r="H812" s="9"/>
      <c r="I812" s="9"/>
      <c r="J812" s="480"/>
      <c r="K812" s="9"/>
      <c r="L812" s="9"/>
      <c r="M812" s="9"/>
      <c r="N812" s="9"/>
      <c r="O812" s="8"/>
      <c r="P812" s="8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3.5" customHeight="1">
      <c r="A813" s="1141"/>
      <c r="B813" s="293"/>
      <c r="C813" s="293"/>
      <c r="D813" s="293"/>
      <c r="E813" s="293"/>
      <c r="F813" s="293"/>
      <c r="G813" s="9"/>
      <c r="H813" s="9"/>
      <c r="I813" s="9"/>
      <c r="J813" s="480"/>
      <c r="K813" s="9"/>
      <c r="L813" s="9"/>
      <c r="M813" s="9"/>
      <c r="N813" s="9"/>
      <c r="O813" s="8"/>
      <c r="P813" s="8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3.5" customHeight="1">
      <c r="A814" s="1141"/>
      <c r="B814" s="293"/>
      <c r="C814" s="293"/>
      <c r="D814" s="293"/>
      <c r="E814" s="293"/>
      <c r="F814" s="293"/>
      <c r="G814" s="9"/>
      <c r="H814" s="9"/>
      <c r="I814" s="9"/>
      <c r="J814" s="480"/>
      <c r="K814" s="9"/>
      <c r="L814" s="9"/>
      <c r="M814" s="9"/>
      <c r="N814" s="9"/>
      <c r="O814" s="8"/>
      <c r="P814" s="8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3.5" customHeight="1">
      <c r="A815" s="1141"/>
      <c r="B815" s="293"/>
      <c r="C815" s="293"/>
      <c r="D815" s="293"/>
      <c r="E815" s="293"/>
      <c r="F815" s="293"/>
      <c r="G815" s="9"/>
      <c r="H815" s="9"/>
      <c r="I815" s="9"/>
      <c r="J815" s="480"/>
      <c r="K815" s="9"/>
      <c r="L815" s="9"/>
      <c r="M815" s="9"/>
      <c r="N815" s="9"/>
      <c r="O815" s="8"/>
      <c r="P815" s="8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3.5" customHeight="1">
      <c r="A816" s="1141"/>
      <c r="B816" s="293"/>
      <c r="C816" s="293"/>
      <c r="D816" s="293"/>
      <c r="E816" s="293"/>
      <c r="F816" s="293"/>
      <c r="G816" s="9"/>
      <c r="H816" s="9"/>
      <c r="I816" s="9"/>
      <c r="J816" s="480"/>
      <c r="K816" s="9"/>
      <c r="L816" s="9"/>
      <c r="M816" s="9"/>
      <c r="N816" s="9"/>
      <c r="O816" s="8"/>
      <c r="P816" s="8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3.5" customHeight="1">
      <c r="A817" s="1141"/>
      <c r="B817" s="293"/>
      <c r="C817" s="293"/>
      <c r="D817" s="293"/>
      <c r="E817" s="293"/>
      <c r="F817" s="293"/>
      <c r="G817" s="9"/>
      <c r="H817" s="9"/>
      <c r="I817" s="9"/>
      <c r="J817" s="480"/>
      <c r="K817" s="9"/>
      <c r="L817" s="9"/>
      <c r="M817" s="9"/>
      <c r="N817" s="9"/>
      <c r="O817" s="8"/>
      <c r="P817" s="8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3.5" customHeight="1">
      <c r="A818" s="1141"/>
      <c r="B818" s="293"/>
      <c r="C818" s="293"/>
      <c r="D818" s="293"/>
      <c r="E818" s="293"/>
      <c r="F818" s="293"/>
      <c r="G818" s="9"/>
      <c r="H818" s="9"/>
      <c r="I818" s="9"/>
      <c r="J818" s="480"/>
      <c r="K818" s="9"/>
      <c r="L818" s="9"/>
      <c r="M818" s="9"/>
      <c r="N818" s="9"/>
      <c r="O818" s="8"/>
      <c r="P818" s="8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3.5" customHeight="1">
      <c r="A819" s="1141"/>
      <c r="B819" s="293"/>
      <c r="C819" s="293"/>
      <c r="D819" s="293"/>
      <c r="E819" s="293"/>
      <c r="F819" s="293"/>
      <c r="G819" s="9"/>
      <c r="H819" s="9"/>
      <c r="I819" s="9"/>
      <c r="J819" s="480"/>
      <c r="K819" s="9"/>
      <c r="L819" s="9"/>
      <c r="M819" s="9"/>
      <c r="N819" s="9"/>
      <c r="O819" s="8"/>
      <c r="P819" s="8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3.5" customHeight="1">
      <c r="A820" s="1141"/>
      <c r="B820" s="293"/>
      <c r="C820" s="293"/>
      <c r="D820" s="293"/>
      <c r="E820" s="293"/>
      <c r="F820" s="293"/>
      <c r="G820" s="9"/>
      <c r="H820" s="9"/>
      <c r="I820" s="9"/>
      <c r="J820" s="480"/>
      <c r="K820" s="9"/>
      <c r="L820" s="9"/>
      <c r="M820" s="9"/>
      <c r="N820" s="9"/>
      <c r="O820" s="8"/>
      <c r="P820" s="8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3.5" customHeight="1">
      <c r="A821" s="1141"/>
      <c r="B821" s="293"/>
      <c r="C821" s="293"/>
      <c r="D821" s="293"/>
      <c r="E821" s="293"/>
      <c r="F821" s="293"/>
      <c r="G821" s="9"/>
      <c r="H821" s="9"/>
      <c r="I821" s="9"/>
      <c r="J821" s="480"/>
      <c r="K821" s="9"/>
      <c r="L821" s="9"/>
      <c r="M821" s="9"/>
      <c r="N821" s="9"/>
      <c r="O821" s="8"/>
      <c r="P821" s="8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3.5" customHeight="1">
      <c r="A822" s="1141"/>
      <c r="B822" s="293"/>
      <c r="C822" s="293"/>
      <c r="D822" s="293"/>
      <c r="E822" s="293"/>
      <c r="F822" s="293"/>
      <c r="G822" s="9"/>
      <c r="H822" s="9"/>
      <c r="I822" s="9"/>
      <c r="J822" s="480"/>
      <c r="K822" s="9"/>
      <c r="L822" s="9"/>
      <c r="M822" s="9"/>
      <c r="N822" s="9"/>
      <c r="O822" s="8"/>
      <c r="P822" s="8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3.5" customHeight="1">
      <c r="A823" s="1141"/>
      <c r="B823" s="293"/>
      <c r="C823" s="293"/>
      <c r="D823" s="293"/>
      <c r="E823" s="293"/>
      <c r="F823" s="293"/>
      <c r="G823" s="9"/>
      <c r="H823" s="9"/>
      <c r="I823" s="9"/>
      <c r="J823" s="480"/>
      <c r="K823" s="9"/>
      <c r="L823" s="9"/>
      <c r="M823" s="9"/>
      <c r="N823" s="9"/>
      <c r="O823" s="8"/>
      <c r="P823" s="8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3.5" customHeight="1">
      <c r="A824" s="1141"/>
      <c r="B824" s="293"/>
      <c r="C824" s="293"/>
      <c r="D824" s="293"/>
      <c r="E824" s="293"/>
      <c r="F824" s="293"/>
      <c r="G824" s="9"/>
      <c r="H824" s="9"/>
      <c r="I824" s="9"/>
      <c r="J824" s="480"/>
      <c r="K824" s="9"/>
      <c r="L824" s="9"/>
      <c r="M824" s="9"/>
      <c r="N824" s="9"/>
      <c r="O824" s="8"/>
      <c r="P824" s="8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3.5" customHeight="1">
      <c r="A825" s="1141"/>
      <c r="B825" s="293"/>
      <c r="C825" s="293"/>
      <c r="D825" s="293"/>
      <c r="E825" s="293"/>
      <c r="F825" s="293"/>
      <c r="G825" s="9"/>
      <c r="H825" s="9"/>
      <c r="I825" s="9"/>
      <c r="J825" s="480"/>
      <c r="K825" s="9"/>
      <c r="L825" s="9"/>
      <c r="M825" s="9"/>
      <c r="N825" s="9"/>
      <c r="O825" s="8"/>
      <c r="P825" s="8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3.5" customHeight="1">
      <c r="A826" s="1141"/>
      <c r="B826" s="293"/>
      <c r="C826" s="293"/>
      <c r="D826" s="293"/>
      <c r="E826" s="293"/>
      <c r="F826" s="293"/>
      <c r="G826" s="9"/>
      <c r="H826" s="9"/>
      <c r="I826" s="9"/>
      <c r="J826" s="480"/>
      <c r="K826" s="9"/>
      <c r="L826" s="9"/>
      <c r="M826" s="9"/>
      <c r="N826" s="9"/>
      <c r="O826" s="8"/>
      <c r="P826" s="8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3.5" customHeight="1">
      <c r="A827" s="1141"/>
      <c r="B827" s="293"/>
      <c r="C827" s="293"/>
      <c r="D827" s="293"/>
      <c r="E827" s="293"/>
      <c r="F827" s="293"/>
      <c r="G827" s="9"/>
      <c r="H827" s="9"/>
      <c r="I827" s="9"/>
      <c r="J827" s="480"/>
      <c r="K827" s="9"/>
      <c r="L827" s="9"/>
      <c r="M827" s="9"/>
      <c r="N827" s="9"/>
      <c r="O827" s="8"/>
      <c r="P827" s="8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3.5" customHeight="1">
      <c r="A828" s="1141"/>
      <c r="B828" s="293"/>
      <c r="C828" s="293"/>
      <c r="D828" s="293"/>
      <c r="E828" s="293"/>
      <c r="F828" s="293"/>
      <c r="G828" s="9"/>
      <c r="H828" s="9"/>
      <c r="I828" s="9"/>
      <c r="J828" s="480"/>
      <c r="K828" s="9"/>
      <c r="L828" s="9"/>
      <c r="M828" s="9"/>
      <c r="N828" s="9"/>
      <c r="O828" s="8"/>
      <c r="P828" s="8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3.5" customHeight="1">
      <c r="A829" s="1141"/>
      <c r="B829" s="293"/>
      <c r="C829" s="293"/>
      <c r="D829" s="293"/>
      <c r="E829" s="293"/>
      <c r="F829" s="293"/>
      <c r="G829" s="9"/>
      <c r="H829" s="9"/>
      <c r="I829" s="9"/>
      <c r="J829" s="480"/>
      <c r="K829" s="9"/>
      <c r="L829" s="9"/>
      <c r="M829" s="9"/>
      <c r="N829" s="9"/>
      <c r="O829" s="8"/>
      <c r="P829" s="8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3.5" customHeight="1">
      <c r="A830" s="1141"/>
      <c r="B830" s="293"/>
      <c r="C830" s="293"/>
      <c r="D830" s="293"/>
      <c r="E830" s="293"/>
      <c r="F830" s="293"/>
      <c r="G830" s="9"/>
      <c r="H830" s="9"/>
      <c r="I830" s="9"/>
      <c r="J830" s="480"/>
      <c r="K830" s="9"/>
      <c r="L830" s="9"/>
      <c r="M830" s="9"/>
      <c r="N830" s="9"/>
      <c r="O830" s="8"/>
      <c r="P830" s="8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3.5" customHeight="1">
      <c r="A831" s="1141"/>
      <c r="B831" s="293"/>
      <c r="C831" s="293"/>
      <c r="D831" s="293"/>
      <c r="E831" s="293"/>
      <c r="F831" s="293"/>
      <c r="G831" s="9"/>
      <c r="H831" s="9"/>
      <c r="I831" s="9"/>
      <c r="J831" s="480"/>
      <c r="K831" s="9"/>
      <c r="L831" s="9"/>
      <c r="M831" s="9"/>
      <c r="N831" s="9"/>
      <c r="O831" s="8"/>
      <c r="P831" s="8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3.5" customHeight="1">
      <c r="A832" s="1141"/>
      <c r="B832" s="293"/>
      <c r="C832" s="293"/>
      <c r="D832" s="293"/>
      <c r="E832" s="293"/>
      <c r="F832" s="293"/>
      <c r="G832" s="9"/>
      <c r="H832" s="9"/>
      <c r="I832" s="9"/>
      <c r="J832" s="480"/>
      <c r="K832" s="9"/>
      <c r="L832" s="9"/>
      <c r="M832" s="9"/>
      <c r="N832" s="9"/>
      <c r="O832" s="8"/>
      <c r="P832" s="8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3.5" customHeight="1">
      <c r="A833" s="1141"/>
      <c r="B833" s="293"/>
      <c r="C833" s="293"/>
      <c r="D833" s="293"/>
      <c r="E833" s="293"/>
      <c r="F833" s="293"/>
      <c r="G833" s="9"/>
      <c r="H833" s="9"/>
      <c r="I833" s="9"/>
      <c r="J833" s="480"/>
      <c r="K833" s="9"/>
      <c r="L833" s="9"/>
      <c r="M833" s="9"/>
      <c r="N833" s="9"/>
      <c r="O833" s="8"/>
      <c r="P833" s="8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3.5" customHeight="1">
      <c r="A834" s="1141"/>
      <c r="B834" s="293"/>
      <c r="C834" s="293"/>
      <c r="D834" s="293"/>
      <c r="E834" s="293"/>
      <c r="F834" s="293"/>
      <c r="G834" s="9"/>
      <c r="H834" s="9"/>
      <c r="I834" s="9"/>
      <c r="J834" s="480"/>
      <c r="K834" s="9"/>
      <c r="L834" s="9"/>
      <c r="M834" s="9"/>
      <c r="N834" s="9"/>
      <c r="O834" s="8"/>
      <c r="P834" s="8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3.5" customHeight="1">
      <c r="A835" s="1141"/>
      <c r="B835" s="293"/>
      <c r="C835" s="293"/>
      <c r="D835" s="293"/>
      <c r="E835" s="293"/>
      <c r="F835" s="293"/>
      <c r="G835" s="9"/>
      <c r="H835" s="9"/>
      <c r="I835" s="9"/>
      <c r="J835" s="480"/>
      <c r="K835" s="9"/>
      <c r="L835" s="9"/>
      <c r="M835" s="9"/>
      <c r="N835" s="9"/>
      <c r="O835" s="8"/>
      <c r="P835" s="8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3.5" customHeight="1">
      <c r="A836" s="1141"/>
      <c r="B836" s="293"/>
      <c r="C836" s="293"/>
      <c r="D836" s="293"/>
      <c r="E836" s="293"/>
      <c r="F836" s="293"/>
      <c r="G836" s="9"/>
      <c r="H836" s="9"/>
      <c r="I836" s="9"/>
      <c r="J836" s="480"/>
      <c r="K836" s="9"/>
      <c r="L836" s="9"/>
      <c r="M836" s="9"/>
      <c r="N836" s="9"/>
      <c r="O836" s="8"/>
      <c r="P836" s="8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3.5" customHeight="1">
      <c r="A837" s="1141"/>
      <c r="B837" s="293"/>
      <c r="C837" s="293"/>
      <c r="D837" s="293"/>
      <c r="E837" s="293"/>
      <c r="F837" s="293"/>
      <c r="G837" s="9"/>
      <c r="H837" s="9"/>
      <c r="I837" s="9"/>
      <c r="J837" s="480"/>
      <c r="K837" s="9"/>
      <c r="L837" s="9"/>
      <c r="M837" s="9"/>
      <c r="N837" s="9"/>
      <c r="O837" s="8"/>
      <c r="P837" s="8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3.5" customHeight="1">
      <c r="A838" s="1141"/>
      <c r="B838" s="293"/>
      <c r="C838" s="293"/>
      <c r="D838" s="293"/>
      <c r="E838" s="293"/>
      <c r="F838" s="293"/>
      <c r="G838" s="9"/>
      <c r="H838" s="9"/>
      <c r="I838" s="9"/>
      <c r="J838" s="480"/>
      <c r="K838" s="9"/>
      <c r="L838" s="9"/>
      <c r="M838" s="9"/>
      <c r="N838" s="9"/>
      <c r="O838" s="8"/>
      <c r="P838" s="8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3.5" customHeight="1">
      <c r="A839" s="1141"/>
      <c r="B839" s="293"/>
      <c r="C839" s="293"/>
      <c r="D839" s="293"/>
      <c r="E839" s="293"/>
      <c r="F839" s="293"/>
      <c r="G839" s="9"/>
      <c r="H839" s="9"/>
      <c r="I839" s="9"/>
      <c r="J839" s="480"/>
      <c r="K839" s="9"/>
      <c r="L839" s="9"/>
      <c r="M839" s="9"/>
      <c r="N839" s="9"/>
      <c r="O839" s="8"/>
      <c r="P839" s="8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3.5" customHeight="1">
      <c r="A840" s="1141"/>
      <c r="B840" s="293"/>
      <c r="C840" s="293"/>
      <c r="D840" s="293"/>
      <c r="E840" s="293"/>
      <c r="F840" s="293"/>
      <c r="G840" s="9"/>
      <c r="H840" s="9"/>
      <c r="I840" s="9"/>
      <c r="J840" s="480"/>
      <c r="K840" s="9"/>
      <c r="L840" s="9"/>
      <c r="M840" s="9"/>
      <c r="N840" s="9"/>
      <c r="O840" s="8"/>
      <c r="P840" s="8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3.5" customHeight="1">
      <c r="A841" s="1141"/>
      <c r="B841" s="293"/>
      <c r="C841" s="293"/>
      <c r="D841" s="293"/>
      <c r="E841" s="293"/>
      <c r="F841" s="293"/>
      <c r="G841" s="9"/>
      <c r="H841" s="9"/>
      <c r="I841" s="9"/>
      <c r="J841" s="480"/>
      <c r="K841" s="9"/>
      <c r="L841" s="9"/>
      <c r="M841" s="9"/>
      <c r="N841" s="9"/>
      <c r="O841" s="8"/>
      <c r="P841" s="8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3.5" customHeight="1">
      <c r="A842" s="1141"/>
      <c r="B842" s="293"/>
      <c r="C842" s="293"/>
      <c r="D842" s="293"/>
      <c r="E842" s="293"/>
      <c r="F842" s="293"/>
      <c r="G842" s="9"/>
      <c r="H842" s="9"/>
      <c r="I842" s="9"/>
      <c r="J842" s="480"/>
      <c r="K842" s="9"/>
      <c r="L842" s="9"/>
      <c r="M842" s="9"/>
      <c r="N842" s="9"/>
      <c r="O842" s="8"/>
      <c r="P842" s="8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3.5" customHeight="1">
      <c r="A843" s="1141"/>
      <c r="B843" s="293"/>
      <c r="C843" s="293"/>
      <c r="D843" s="293"/>
      <c r="E843" s="293"/>
      <c r="F843" s="293"/>
      <c r="G843" s="9"/>
      <c r="H843" s="9"/>
      <c r="I843" s="9"/>
      <c r="J843" s="480"/>
      <c r="K843" s="9"/>
      <c r="L843" s="9"/>
      <c r="M843" s="9"/>
      <c r="N843" s="9"/>
      <c r="O843" s="8"/>
      <c r="P843" s="8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3.5" customHeight="1">
      <c r="A844" s="1141"/>
      <c r="B844" s="293"/>
      <c r="C844" s="293"/>
      <c r="D844" s="293"/>
      <c r="E844" s="293"/>
      <c r="F844" s="293"/>
      <c r="G844" s="9"/>
      <c r="H844" s="9"/>
      <c r="I844" s="9"/>
      <c r="J844" s="480"/>
      <c r="K844" s="9"/>
      <c r="L844" s="9"/>
      <c r="M844" s="9"/>
      <c r="N844" s="9"/>
      <c r="O844" s="8"/>
      <c r="P844" s="8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3.5" customHeight="1">
      <c r="A845" s="1141"/>
      <c r="B845" s="293"/>
      <c r="C845" s="293"/>
      <c r="D845" s="293"/>
      <c r="E845" s="293"/>
      <c r="F845" s="293"/>
      <c r="G845" s="9"/>
      <c r="H845" s="9"/>
      <c r="I845" s="9"/>
      <c r="J845" s="480"/>
      <c r="K845" s="9"/>
      <c r="L845" s="9"/>
      <c r="M845" s="9"/>
      <c r="N845" s="9"/>
      <c r="O845" s="8"/>
      <c r="P845" s="8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3.5" customHeight="1">
      <c r="A846" s="1141"/>
      <c r="B846" s="293"/>
      <c r="C846" s="293"/>
      <c r="D846" s="293"/>
      <c r="E846" s="293"/>
      <c r="F846" s="293"/>
      <c r="G846" s="9"/>
      <c r="H846" s="9"/>
      <c r="I846" s="9"/>
      <c r="J846" s="480"/>
      <c r="K846" s="9"/>
      <c r="L846" s="9"/>
      <c r="M846" s="9"/>
      <c r="N846" s="9"/>
      <c r="O846" s="8"/>
      <c r="P846" s="8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3.5" customHeight="1">
      <c r="A847" s="1141"/>
      <c r="B847" s="293"/>
      <c r="C847" s="293"/>
      <c r="D847" s="293"/>
      <c r="E847" s="293"/>
      <c r="F847" s="293"/>
      <c r="G847" s="9"/>
      <c r="H847" s="9"/>
      <c r="I847" s="9"/>
      <c r="J847" s="480"/>
      <c r="K847" s="9"/>
      <c r="L847" s="9"/>
      <c r="M847" s="9"/>
      <c r="N847" s="9"/>
      <c r="O847" s="8"/>
      <c r="P847" s="8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3.5" customHeight="1">
      <c r="A848" s="1141"/>
      <c r="B848" s="293"/>
      <c r="C848" s="293"/>
      <c r="D848" s="293"/>
      <c r="E848" s="293"/>
      <c r="F848" s="293"/>
      <c r="G848" s="9"/>
      <c r="H848" s="9"/>
      <c r="I848" s="9"/>
      <c r="J848" s="480"/>
      <c r="K848" s="9"/>
      <c r="L848" s="9"/>
      <c r="M848" s="9"/>
      <c r="N848" s="9"/>
      <c r="O848" s="8"/>
      <c r="P848" s="8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3.5" customHeight="1">
      <c r="A849" s="1141"/>
      <c r="B849" s="293"/>
      <c r="C849" s="293"/>
      <c r="D849" s="293"/>
      <c r="E849" s="293"/>
      <c r="F849" s="293"/>
      <c r="G849" s="9"/>
      <c r="H849" s="9"/>
      <c r="I849" s="9"/>
      <c r="J849" s="480"/>
      <c r="K849" s="9"/>
      <c r="L849" s="9"/>
      <c r="M849" s="9"/>
      <c r="N849" s="9"/>
      <c r="O849" s="8"/>
      <c r="P849" s="8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3.5" customHeight="1">
      <c r="A850" s="1141"/>
      <c r="B850" s="293"/>
      <c r="C850" s="293"/>
      <c r="D850" s="293"/>
      <c r="E850" s="293"/>
      <c r="F850" s="293"/>
      <c r="G850" s="9"/>
      <c r="H850" s="9"/>
      <c r="I850" s="9"/>
      <c r="J850" s="480"/>
      <c r="K850" s="9"/>
      <c r="L850" s="9"/>
      <c r="M850" s="9"/>
      <c r="N850" s="9"/>
      <c r="O850" s="8"/>
      <c r="P850" s="8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3.5" customHeight="1">
      <c r="A851" s="1141"/>
      <c r="B851" s="293"/>
      <c r="C851" s="293"/>
      <c r="D851" s="293"/>
      <c r="E851" s="293"/>
      <c r="F851" s="293"/>
      <c r="G851" s="9"/>
      <c r="H851" s="9"/>
      <c r="I851" s="9"/>
      <c r="J851" s="480"/>
      <c r="K851" s="9"/>
      <c r="L851" s="9"/>
      <c r="M851" s="9"/>
      <c r="N851" s="9"/>
      <c r="O851" s="8"/>
      <c r="P851" s="8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3.5" customHeight="1">
      <c r="A852" s="1141"/>
      <c r="B852" s="293"/>
      <c r="C852" s="293"/>
      <c r="D852" s="293"/>
      <c r="E852" s="293"/>
      <c r="F852" s="293"/>
      <c r="G852" s="9"/>
      <c r="H852" s="9"/>
      <c r="I852" s="9"/>
      <c r="J852" s="480"/>
      <c r="K852" s="9"/>
      <c r="L852" s="9"/>
      <c r="M852" s="9"/>
      <c r="N852" s="9"/>
      <c r="O852" s="8"/>
      <c r="P852" s="8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3.5" customHeight="1">
      <c r="A853" s="1141"/>
      <c r="B853" s="293"/>
      <c r="C853" s="293"/>
      <c r="D853" s="293"/>
      <c r="E853" s="293"/>
      <c r="F853" s="293"/>
      <c r="G853" s="9"/>
      <c r="H853" s="9"/>
      <c r="I853" s="9"/>
      <c r="J853" s="480"/>
      <c r="K853" s="9"/>
      <c r="L853" s="9"/>
      <c r="M853" s="9"/>
      <c r="N853" s="9"/>
      <c r="O853" s="8"/>
      <c r="P853" s="8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3.5" customHeight="1">
      <c r="A854" s="1141"/>
      <c r="B854" s="293"/>
      <c r="C854" s="293"/>
      <c r="D854" s="293"/>
      <c r="E854" s="293"/>
      <c r="F854" s="293"/>
      <c r="G854" s="9"/>
      <c r="H854" s="9"/>
      <c r="I854" s="9"/>
      <c r="J854" s="480"/>
      <c r="K854" s="9"/>
      <c r="L854" s="9"/>
      <c r="M854" s="9"/>
      <c r="N854" s="9"/>
      <c r="O854" s="8"/>
      <c r="P854" s="8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3.5" customHeight="1">
      <c r="A855" s="1141"/>
      <c r="B855" s="293"/>
      <c r="C855" s="293"/>
      <c r="D855" s="293"/>
      <c r="E855" s="293"/>
      <c r="F855" s="293"/>
      <c r="G855" s="9"/>
      <c r="H855" s="9"/>
      <c r="I855" s="9"/>
      <c r="J855" s="480"/>
      <c r="K855" s="9"/>
      <c r="L855" s="9"/>
      <c r="M855" s="9"/>
      <c r="N855" s="9"/>
      <c r="O855" s="8"/>
      <c r="P855" s="8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3.5" customHeight="1">
      <c r="A856" s="1141"/>
      <c r="B856" s="293"/>
      <c r="C856" s="293"/>
      <c r="D856" s="293"/>
      <c r="E856" s="293"/>
      <c r="F856" s="293"/>
      <c r="G856" s="9"/>
      <c r="H856" s="9"/>
      <c r="I856" s="9"/>
      <c r="J856" s="480"/>
      <c r="K856" s="9"/>
      <c r="L856" s="9"/>
      <c r="M856" s="9"/>
      <c r="N856" s="9"/>
      <c r="O856" s="8"/>
      <c r="P856" s="8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3.5" customHeight="1">
      <c r="A857" s="1141"/>
      <c r="B857" s="293"/>
      <c r="C857" s="293"/>
      <c r="D857" s="293"/>
      <c r="E857" s="293"/>
      <c r="F857" s="293"/>
      <c r="G857" s="9"/>
      <c r="H857" s="9"/>
      <c r="I857" s="9"/>
      <c r="J857" s="480"/>
      <c r="K857" s="9"/>
      <c r="L857" s="9"/>
      <c r="M857" s="9"/>
      <c r="N857" s="9"/>
      <c r="O857" s="8"/>
      <c r="P857" s="8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3.5" customHeight="1">
      <c r="A858" s="1141"/>
      <c r="B858" s="293"/>
      <c r="C858" s="293"/>
      <c r="D858" s="293"/>
      <c r="E858" s="293"/>
      <c r="F858" s="293"/>
      <c r="G858" s="9"/>
      <c r="H858" s="9"/>
      <c r="I858" s="9"/>
      <c r="J858" s="480"/>
      <c r="K858" s="9"/>
      <c r="L858" s="9"/>
      <c r="M858" s="9"/>
      <c r="N858" s="9"/>
      <c r="O858" s="8"/>
      <c r="P858" s="8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3.5" customHeight="1">
      <c r="A859" s="1141"/>
      <c r="B859" s="293"/>
      <c r="C859" s="293"/>
      <c r="D859" s="293"/>
      <c r="E859" s="293"/>
      <c r="F859" s="293"/>
      <c r="G859" s="9"/>
      <c r="H859" s="9"/>
      <c r="I859" s="9"/>
      <c r="J859" s="480"/>
      <c r="K859" s="9"/>
      <c r="L859" s="9"/>
      <c r="M859" s="9"/>
      <c r="N859" s="9"/>
      <c r="O859" s="8"/>
      <c r="P859" s="8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3.5" customHeight="1">
      <c r="A860" s="1141"/>
      <c r="B860" s="293"/>
      <c r="C860" s="293"/>
      <c r="D860" s="293"/>
      <c r="E860" s="293"/>
      <c r="F860" s="293"/>
      <c r="G860" s="9"/>
      <c r="H860" s="9"/>
      <c r="I860" s="9"/>
      <c r="J860" s="480"/>
      <c r="K860" s="9"/>
      <c r="L860" s="9"/>
      <c r="M860" s="9"/>
      <c r="N860" s="9"/>
      <c r="O860" s="8"/>
      <c r="P860" s="8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3.5" customHeight="1">
      <c r="A861" s="1141"/>
      <c r="B861" s="293"/>
      <c r="C861" s="293"/>
      <c r="D861" s="293"/>
      <c r="E861" s="293"/>
      <c r="F861" s="293"/>
      <c r="G861" s="9"/>
      <c r="H861" s="9"/>
      <c r="I861" s="9"/>
      <c r="J861" s="480"/>
      <c r="K861" s="9"/>
      <c r="L861" s="9"/>
      <c r="M861" s="9"/>
      <c r="N861" s="9"/>
      <c r="O861" s="8"/>
      <c r="P861" s="8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3.5" customHeight="1">
      <c r="A862" s="1141"/>
      <c r="B862" s="293"/>
      <c r="C862" s="293"/>
      <c r="D862" s="293"/>
      <c r="E862" s="293"/>
      <c r="F862" s="293"/>
      <c r="G862" s="9"/>
      <c r="H862" s="9"/>
      <c r="I862" s="9"/>
      <c r="J862" s="480"/>
      <c r="K862" s="9"/>
      <c r="L862" s="9"/>
      <c r="M862" s="9"/>
      <c r="N862" s="9"/>
      <c r="O862" s="8"/>
      <c r="P862" s="8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3.5" customHeight="1">
      <c r="A863" s="1141"/>
      <c r="B863" s="293"/>
      <c r="C863" s="293"/>
      <c r="D863" s="293"/>
      <c r="E863" s="293"/>
      <c r="F863" s="293"/>
      <c r="G863" s="9"/>
      <c r="H863" s="9"/>
      <c r="I863" s="9"/>
      <c r="J863" s="480"/>
      <c r="K863" s="9"/>
      <c r="L863" s="9"/>
      <c r="M863" s="9"/>
      <c r="N863" s="9"/>
      <c r="O863" s="8"/>
      <c r="P863" s="8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3.5" customHeight="1">
      <c r="A864" s="1141"/>
      <c r="B864" s="293"/>
      <c r="C864" s="293"/>
      <c r="D864" s="293"/>
      <c r="E864" s="293"/>
      <c r="F864" s="293"/>
      <c r="G864" s="9"/>
      <c r="H864" s="9"/>
      <c r="I864" s="9"/>
      <c r="J864" s="480"/>
      <c r="K864" s="9"/>
      <c r="L864" s="9"/>
      <c r="M864" s="9"/>
      <c r="N864" s="9"/>
      <c r="O864" s="8"/>
      <c r="P864" s="8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3.5" customHeight="1">
      <c r="A865" s="1141"/>
      <c r="B865" s="293"/>
      <c r="C865" s="293"/>
      <c r="D865" s="293"/>
      <c r="E865" s="293"/>
      <c r="F865" s="293"/>
      <c r="G865" s="9"/>
      <c r="H865" s="9"/>
      <c r="I865" s="9"/>
      <c r="J865" s="480"/>
      <c r="K865" s="9"/>
      <c r="L865" s="9"/>
      <c r="M865" s="9"/>
      <c r="N865" s="9"/>
      <c r="O865" s="8"/>
      <c r="P865" s="8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3.5" customHeight="1">
      <c r="A866" s="1141"/>
      <c r="B866" s="293"/>
      <c r="C866" s="293"/>
      <c r="D866" s="293"/>
      <c r="E866" s="293"/>
      <c r="F866" s="293"/>
      <c r="G866" s="9"/>
      <c r="H866" s="9"/>
      <c r="I866" s="9"/>
      <c r="J866" s="480"/>
      <c r="K866" s="9"/>
      <c r="L866" s="9"/>
      <c r="M866" s="9"/>
      <c r="N866" s="9"/>
      <c r="O866" s="8"/>
      <c r="P866" s="8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3.5" customHeight="1">
      <c r="A867" s="1141"/>
      <c r="B867" s="293"/>
      <c r="C867" s="293"/>
      <c r="D867" s="293"/>
      <c r="E867" s="293"/>
      <c r="F867" s="293"/>
      <c r="G867" s="9"/>
      <c r="H867" s="9"/>
      <c r="I867" s="9"/>
      <c r="J867" s="480"/>
      <c r="K867" s="9"/>
      <c r="L867" s="9"/>
      <c r="M867" s="9"/>
      <c r="N867" s="9"/>
      <c r="O867" s="8"/>
      <c r="P867" s="8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3.5" customHeight="1">
      <c r="A868" s="1141"/>
      <c r="B868" s="293"/>
      <c r="C868" s="293"/>
      <c r="D868" s="293"/>
      <c r="E868" s="293"/>
      <c r="F868" s="293"/>
      <c r="G868" s="9"/>
      <c r="H868" s="9"/>
      <c r="I868" s="9"/>
      <c r="J868" s="480"/>
      <c r="K868" s="9"/>
      <c r="L868" s="9"/>
      <c r="M868" s="9"/>
      <c r="N868" s="9"/>
      <c r="O868" s="8"/>
      <c r="P868" s="8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3.5" customHeight="1">
      <c r="A869" s="1141"/>
      <c r="B869" s="293"/>
      <c r="C869" s="293"/>
      <c r="D869" s="293"/>
      <c r="E869" s="293"/>
      <c r="F869" s="293"/>
      <c r="G869" s="9"/>
      <c r="H869" s="9"/>
      <c r="I869" s="9"/>
      <c r="J869" s="480"/>
      <c r="K869" s="9"/>
      <c r="L869" s="9"/>
      <c r="M869" s="9"/>
      <c r="N869" s="9"/>
      <c r="O869" s="8"/>
      <c r="P869" s="8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3.5" customHeight="1">
      <c r="A870" s="1141"/>
      <c r="B870" s="293"/>
      <c r="C870" s="293"/>
      <c r="D870" s="293"/>
      <c r="E870" s="293"/>
      <c r="F870" s="293"/>
      <c r="G870" s="9"/>
      <c r="H870" s="9"/>
      <c r="I870" s="9"/>
      <c r="J870" s="480"/>
      <c r="K870" s="9"/>
      <c r="L870" s="9"/>
      <c r="M870" s="9"/>
      <c r="N870" s="9"/>
      <c r="O870" s="8"/>
      <c r="P870" s="8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3.5" customHeight="1">
      <c r="A871" s="1141"/>
      <c r="B871" s="293"/>
      <c r="C871" s="293"/>
      <c r="D871" s="293"/>
      <c r="E871" s="293"/>
      <c r="F871" s="293"/>
      <c r="G871" s="9"/>
      <c r="H871" s="9"/>
      <c r="I871" s="9"/>
      <c r="J871" s="480"/>
      <c r="K871" s="9"/>
      <c r="L871" s="9"/>
      <c r="M871" s="9"/>
      <c r="N871" s="9"/>
      <c r="O871" s="8"/>
      <c r="P871" s="8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3.5" customHeight="1">
      <c r="A872" s="1141"/>
      <c r="B872" s="293"/>
      <c r="C872" s="293"/>
      <c r="D872" s="293"/>
      <c r="E872" s="293"/>
      <c r="F872" s="293"/>
      <c r="G872" s="9"/>
      <c r="H872" s="9"/>
      <c r="I872" s="9"/>
      <c r="J872" s="480"/>
      <c r="K872" s="9"/>
      <c r="L872" s="9"/>
      <c r="M872" s="9"/>
      <c r="N872" s="9"/>
      <c r="O872" s="8"/>
      <c r="P872" s="8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3.5" customHeight="1">
      <c r="A873" s="1141"/>
      <c r="B873" s="293"/>
      <c r="C873" s="293"/>
      <c r="D873" s="293"/>
      <c r="E873" s="293"/>
      <c r="F873" s="293"/>
      <c r="G873" s="9"/>
      <c r="H873" s="9"/>
      <c r="I873" s="9"/>
      <c r="J873" s="480"/>
      <c r="K873" s="9"/>
      <c r="L873" s="9"/>
      <c r="M873" s="9"/>
      <c r="N873" s="9"/>
      <c r="O873" s="8"/>
      <c r="P873" s="8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3.5" customHeight="1">
      <c r="A874" s="1141"/>
      <c r="B874" s="293"/>
      <c r="C874" s="293"/>
      <c r="D874" s="293"/>
      <c r="E874" s="293"/>
      <c r="F874" s="293"/>
      <c r="G874" s="9"/>
      <c r="H874" s="9"/>
      <c r="I874" s="9"/>
      <c r="J874" s="480"/>
      <c r="K874" s="9"/>
      <c r="L874" s="9"/>
      <c r="M874" s="9"/>
      <c r="N874" s="9"/>
      <c r="O874" s="8"/>
      <c r="P874" s="8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3.5" customHeight="1">
      <c r="A875" s="1141"/>
      <c r="B875" s="293"/>
      <c r="C875" s="293"/>
      <c r="D875" s="293"/>
      <c r="E875" s="293"/>
      <c r="F875" s="293"/>
      <c r="G875" s="9"/>
      <c r="H875" s="9"/>
      <c r="I875" s="9"/>
      <c r="J875" s="480"/>
      <c r="K875" s="9"/>
      <c r="L875" s="9"/>
      <c r="M875" s="9"/>
      <c r="N875" s="9"/>
      <c r="O875" s="8"/>
      <c r="P875" s="8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3.5" customHeight="1">
      <c r="A876" s="1141"/>
      <c r="B876" s="293"/>
      <c r="C876" s="293"/>
      <c r="D876" s="293"/>
      <c r="E876" s="293"/>
      <c r="F876" s="293"/>
      <c r="G876" s="9"/>
      <c r="H876" s="9"/>
      <c r="I876" s="9"/>
      <c r="J876" s="480"/>
      <c r="K876" s="9"/>
      <c r="L876" s="9"/>
      <c r="M876" s="9"/>
      <c r="N876" s="9"/>
      <c r="O876" s="8"/>
      <c r="P876" s="8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3.5" customHeight="1">
      <c r="A877" s="1141"/>
      <c r="B877" s="293"/>
      <c r="C877" s="293"/>
      <c r="D877" s="293"/>
      <c r="E877" s="293"/>
      <c r="F877" s="293"/>
      <c r="G877" s="9"/>
      <c r="H877" s="9"/>
      <c r="I877" s="9"/>
      <c r="J877" s="480"/>
      <c r="K877" s="9"/>
      <c r="L877" s="9"/>
      <c r="M877" s="9"/>
      <c r="N877" s="9"/>
      <c r="O877" s="8"/>
      <c r="P877" s="8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3.5" customHeight="1">
      <c r="A878" s="1141"/>
      <c r="B878" s="293"/>
      <c r="C878" s="293"/>
      <c r="D878" s="293"/>
      <c r="E878" s="293"/>
      <c r="F878" s="293"/>
      <c r="G878" s="9"/>
      <c r="H878" s="9"/>
      <c r="I878" s="9"/>
      <c r="J878" s="480"/>
      <c r="K878" s="9"/>
      <c r="L878" s="9"/>
      <c r="M878" s="9"/>
      <c r="N878" s="9"/>
      <c r="O878" s="8"/>
      <c r="P878" s="8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3.5" customHeight="1">
      <c r="A879" s="1141"/>
      <c r="B879" s="293"/>
      <c r="C879" s="293"/>
      <c r="D879" s="293"/>
      <c r="E879" s="293"/>
      <c r="F879" s="293"/>
      <c r="G879" s="9"/>
      <c r="H879" s="9"/>
      <c r="I879" s="9"/>
      <c r="J879" s="480"/>
      <c r="K879" s="9"/>
      <c r="L879" s="9"/>
      <c r="M879" s="9"/>
      <c r="N879" s="9"/>
      <c r="O879" s="8"/>
      <c r="P879" s="8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3.5" customHeight="1">
      <c r="A880" s="1141"/>
      <c r="B880" s="293"/>
      <c r="C880" s="293"/>
      <c r="D880" s="293"/>
      <c r="E880" s="293"/>
      <c r="F880" s="293"/>
      <c r="G880" s="9"/>
      <c r="H880" s="9"/>
      <c r="I880" s="9"/>
      <c r="J880" s="480"/>
      <c r="K880" s="9"/>
      <c r="L880" s="9"/>
      <c r="M880" s="9"/>
      <c r="N880" s="9"/>
      <c r="O880" s="8"/>
      <c r="P880" s="8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3.5" customHeight="1">
      <c r="A881" s="1141"/>
      <c r="B881" s="293"/>
      <c r="C881" s="293"/>
      <c r="D881" s="293"/>
      <c r="E881" s="293"/>
      <c r="F881" s="293"/>
      <c r="G881" s="9"/>
      <c r="H881" s="9"/>
      <c r="I881" s="9"/>
      <c r="J881" s="480"/>
      <c r="K881" s="9"/>
      <c r="L881" s="9"/>
      <c r="M881" s="9"/>
      <c r="N881" s="9"/>
      <c r="O881" s="8"/>
      <c r="P881" s="8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3.5" customHeight="1">
      <c r="A882" s="1141"/>
      <c r="B882" s="293"/>
      <c r="C882" s="293"/>
      <c r="D882" s="293"/>
      <c r="E882" s="293"/>
      <c r="F882" s="293"/>
      <c r="G882" s="9"/>
      <c r="H882" s="9"/>
      <c r="I882" s="9"/>
      <c r="J882" s="480"/>
      <c r="K882" s="9"/>
      <c r="L882" s="9"/>
      <c r="M882" s="9"/>
      <c r="N882" s="9"/>
      <c r="O882" s="8"/>
      <c r="P882" s="8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3.5" customHeight="1">
      <c r="A883" s="1141"/>
      <c r="B883" s="293"/>
      <c r="C883" s="293"/>
      <c r="D883" s="293"/>
      <c r="E883" s="293"/>
      <c r="F883" s="293"/>
      <c r="G883" s="9"/>
      <c r="H883" s="9"/>
      <c r="I883" s="9"/>
      <c r="J883" s="480"/>
      <c r="K883" s="9"/>
      <c r="L883" s="9"/>
      <c r="M883" s="9"/>
      <c r="N883" s="9"/>
      <c r="O883" s="8"/>
      <c r="P883" s="8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3.5" customHeight="1">
      <c r="A884" s="1141"/>
      <c r="B884" s="293"/>
      <c r="C884" s="293"/>
      <c r="D884" s="293"/>
      <c r="E884" s="293"/>
      <c r="F884" s="293"/>
      <c r="G884" s="9"/>
      <c r="H884" s="9"/>
      <c r="I884" s="9"/>
      <c r="J884" s="480"/>
      <c r="K884" s="9"/>
      <c r="L884" s="9"/>
      <c r="M884" s="9"/>
      <c r="N884" s="9"/>
      <c r="O884" s="8"/>
      <c r="P884" s="8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3.5" customHeight="1">
      <c r="A885" s="1141"/>
      <c r="B885" s="293"/>
      <c r="C885" s="293"/>
      <c r="D885" s="293"/>
      <c r="E885" s="293"/>
      <c r="F885" s="293"/>
      <c r="G885" s="9"/>
      <c r="H885" s="9"/>
      <c r="I885" s="9"/>
      <c r="J885" s="480"/>
      <c r="K885" s="9"/>
      <c r="L885" s="9"/>
      <c r="M885" s="9"/>
      <c r="N885" s="9"/>
      <c r="O885" s="8"/>
      <c r="P885" s="8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3.5" customHeight="1">
      <c r="A886" s="1141"/>
      <c r="B886" s="293"/>
      <c r="C886" s="293"/>
      <c r="D886" s="293"/>
      <c r="E886" s="293"/>
      <c r="F886" s="293"/>
      <c r="G886" s="9"/>
      <c r="H886" s="9"/>
      <c r="I886" s="9"/>
      <c r="J886" s="480"/>
      <c r="K886" s="9"/>
      <c r="L886" s="9"/>
      <c r="M886" s="9"/>
      <c r="N886" s="9"/>
      <c r="O886" s="8"/>
      <c r="P886" s="8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3.5" customHeight="1">
      <c r="A887" s="1141"/>
      <c r="B887" s="293"/>
      <c r="C887" s="293"/>
      <c r="D887" s="293"/>
      <c r="E887" s="293"/>
      <c r="F887" s="293"/>
      <c r="G887" s="9"/>
      <c r="H887" s="9"/>
      <c r="I887" s="9"/>
      <c r="J887" s="480"/>
      <c r="K887" s="9"/>
      <c r="L887" s="9"/>
      <c r="M887" s="9"/>
      <c r="N887" s="9"/>
      <c r="O887" s="8"/>
      <c r="P887" s="8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3.5" customHeight="1">
      <c r="A888" s="1141"/>
      <c r="B888" s="293"/>
      <c r="C888" s="293"/>
      <c r="D888" s="293"/>
      <c r="E888" s="293"/>
      <c r="F888" s="293"/>
      <c r="G888" s="9"/>
      <c r="H888" s="9"/>
      <c r="I888" s="9"/>
      <c r="J888" s="480"/>
      <c r="K888" s="9"/>
      <c r="L888" s="9"/>
      <c r="M888" s="9"/>
      <c r="N888" s="9"/>
      <c r="O888" s="8"/>
      <c r="P888" s="8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3.5" customHeight="1">
      <c r="A889" s="1141"/>
      <c r="B889" s="293"/>
      <c r="C889" s="293"/>
      <c r="D889" s="293"/>
      <c r="E889" s="293"/>
      <c r="F889" s="293"/>
      <c r="G889" s="9"/>
      <c r="H889" s="9"/>
      <c r="I889" s="9"/>
      <c r="J889" s="480"/>
      <c r="K889" s="9"/>
      <c r="L889" s="9"/>
      <c r="M889" s="9"/>
      <c r="N889" s="9"/>
      <c r="O889" s="8"/>
      <c r="P889" s="8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3.5" customHeight="1">
      <c r="A890" s="1141"/>
      <c r="B890" s="293"/>
      <c r="C890" s="293"/>
      <c r="D890" s="293"/>
      <c r="E890" s="293"/>
      <c r="F890" s="293"/>
      <c r="G890" s="9"/>
      <c r="H890" s="9"/>
      <c r="I890" s="9"/>
      <c r="J890" s="480"/>
      <c r="K890" s="9"/>
      <c r="L890" s="9"/>
      <c r="M890" s="9"/>
      <c r="N890" s="9"/>
      <c r="O890" s="8"/>
      <c r="P890" s="8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3.5" customHeight="1">
      <c r="A891" s="1141"/>
      <c r="B891" s="293"/>
      <c r="C891" s="293"/>
      <c r="D891" s="293"/>
      <c r="E891" s="293"/>
      <c r="F891" s="293"/>
      <c r="G891" s="9"/>
      <c r="H891" s="9"/>
      <c r="I891" s="9"/>
      <c r="J891" s="480"/>
      <c r="K891" s="9"/>
      <c r="L891" s="9"/>
      <c r="M891" s="9"/>
      <c r="N891" s="9"/>
      <c r="O891" s="8"/>
      <c r="P891" s="8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3.5" customHeight="1">
      <c r="A892" s="1141"/>
      <c r="B892" s="293"/>
      <c r="C892" s="293"/>
      <c r="D892" s="293"/>
      <c r="E892" s="293"/>
      <c r="F892" s="293"/>
      <c r="G892" s="9"/>
      <c r="H892" s="9"/>
      <c r="I892" s="9"/>
      <c r="J892" s="480"/>
      <c r="K892" s="9"/>
      <c r="L892" s="9"/>
      <c r="M892" s="9"/>
      <c r="N892" s="9"/>
      <c r="O892" s="8"/>
      <c r="P892" s="8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3.5" customHeight="1">
      <c r="A893" s="1141"/>
      <c r="B893" s="293"/>
      <c r="C893" s="293"/>
      <c r="D893" s="293"/>
      <c r="E893" s="293"/>
      <c r="F893" s="293"/>
      <c r="G893" s="9"/>
      <c r="H893" s="9"/>
      <c r="I893" s="9"/>
      <c r="J893" s="480"/>
      <c r="K893" s="9"/>
      <c r="L893" s="9"/>
      <c r="M893" s="9"/>
      <c r="N893" s="9"/>
      <c r="O893" s="8"/>
      <c r="P893" s="8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3.5" customHeight="1">
      <c r="A894" s="1141"/>
      <c r="B894" s="293"/>
      <c r="C894" s="293"/>
      <c r="D894" s="293"/>
      <c r="E894" s="293"/>
      <c r="F894" s="293"/>
      <c r="G894" s="9"/>
      <c r="H894" s="9"/>
      <c r="I894" s="9"/>
      <c r="J894" s="480"/>
      <c r="K894" s="9"/>
      <c r="L894" s="9"/>
      <c r="M894" s="9"/>
      <c r="N894" s="9"/>
      <c r="O894" s="8"/>
      <c r="P894" s="8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3.5" customHeight="1">
      <c r="A895" s="1141"/>
      <c r="B895" s="293"/>
      <c r="C895" s="293"/>
      <c r="D895" s="293"/>
      <c r="E895" s="293"/>
      <c r="F895" s="293"/>
      <c r="G895" s="9"/>
      <c r="H895" s="9"/>
      <c r="I895" s="9"/>
      <c r="J895" s="480"/>
      <c r="K895" s="9"/>
      <c r="L895" s="9"/>
      <c r="M895" s="9"/>
      <c r="N895" s="9"/>
      <c r="O895" s="8"/>
      <c r="P895" s="8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3.5" customHeight="1">
      <c r="A896" s="1141"/>
      <c r="B896" s="293"/>
      <c r="C896" s="293"/>
      <c r="D896" s="293"/>
      <c r="E896" s="293"/>
      <c r="F896" s="293"/>
      <c r="G896" s="9"/>
      <c r="H896" s="9"/>
      <c r="I896" s="9"/>
      <c r="J896" s="480"/>
      <c r="K896" s="9"/>
      <c r="L896" s="9"/>
      <c r="M896" s="9"/>
      <c r="N896" s="9"/>
      <c r="O896" s="8"/>
      <c r="P896" s="8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3.5" customHeight="1">
      <c r="A897" s="1141"/>
      <c r="B897" s="293"/>
      <c r="C897" s="293"/>
      <c r="D897" s="293"/>
      <c r="E897" s="293"/>
      <c r="F897" s="293"/>
      <c r="G897" s="9"/>
      <c r="H897" s="9"/>
      <c r="I897" s="9"/>
      <c r="J897" s="480"/>
      <c r="K897" s="9"/>
      <c r="L897" s="9"/>
      <c r="M897" s="9"/>
      <c r="N897" s="9"/>
      <c r="O897" s="8"/>
      <c r="P897" s="8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3.5" customHeight="1">
      <c r="A898" s="1141"/>
      <c r="B898" s="293"/>
      <c r="C898" s="293"/>
      <c r="D898" s="293"/>
      <c r="E898" s="293"/>
      <c r="F898" s="293"/>
      <c r="G898" s="9"/>
      <c r="H898" s="9"/>
      <c r="I898" s="9"/>
      <c r="J898" s="480"/>
      <c r="K898" s="9"/>
      <c r="L898" s="9"/>
      <c r="M898" s="9"/>
      <c r="N898" s="9"/>
      <c r="O898" s="8"/>
      <c r="P898" s="8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3.5" customHeight="1">
      <c r="A899" s="1141"/>
      <c r="B899" s="293"/>
      <c r="C899" s="293"/>
      <c r="D899" s="293"/>
      <c r="E899" s="293"/>
      <c r="F899" s="293"/>
      <c r="G899" s="9"/>
      <c r="H899" s="9"/>
      <c r="I899" s="9"/>
      <c r="J899" s="480"/>
      <c r="K899" s="9"/>
      <c r="L899" s="9"/>
      <c r="M899" s="9"/>
      <c r="N899" s="9"/>
      <c r="O899" s="8"/>
      <c r="P899" s="8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3.5" customHeight="1">
      <c r="A900" s="1141"/>
      <c r="B900" s="293"/>
      <c r="C900" s="293"/>
      <c r="D900" s="293"/>
      <c r="E900" s="293"/>
      <c r="F900" s="293"/>
      <c r="G900" s="9"/>
      <c r="H900" s="9"/>
      <c r="I900" s="9"/>
      <c r="J900" s="480"/>
      <c r="K900" s="9"/>
      <c r="L900" s="9"/>
      <c r="M900" s="9"/>
      <c r="N900" s="9"/>
      <c r="O900" s="8"/>
      <c r="P900" s="8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3.5" customHeight="1">
      <c r="A901" s="1141"/>
      <c r="B901" s="293"/>
      <c r="C901" s="293"/>
      <c r="D901" s="293"/>
      <c r="E901" s="293"/>
      <c r="F901" s="293"/>
      <c r="G901" s="9"/>
      <c r="H901" s="9"/>
      <c r="I901" s="9"/>
      <c r="J901" s="480"/>
      <c r="K901" s="9"/>
      <c r="L901" s="9"/>
      <c r="M901" s="9"/>
      <c r="N901" s="9"/>
      <c r="O901" s="8"/>
      <c r="P901" s="8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3.5" customHeight="1">
      <c r="A902" s="1141"/>
      <c r="B902" s="293"/>
      <c r="C902" s="293"/>
      <c r="D902" s="293"/>
      <c r="E902" s="293"/>
      <c r="F902" s="293"/>
      <c r="G902" s="9"/>
      <c r="H902" s="9"/>
      <c r="I902" s="9"/>
      <c r="J902" s="480"/>
      <c r="K902" s="9"/>
      <c r="L902" s="9"/>
      <c r="M902" s="9"/>
      <c r="N902" s="9"/>
      <c r="O902" s="8"/>
      <c r="P902" s="8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3.5" customHeight="1">
      <c r="A903" s="1141"/>
      <c r="B903" s="293"/>
      <c r="C903" s="293"/>
      <c r="D903" s="293"/>
      <c r="E903" s="293"/>
      <c r="F903" s="293"/>
      <c r="G903" s="9"/>
      <c r="H903" s="9"/>
      <c r="I903" s="9"/>
      <c r="J903" s="480"/>
      <c r="K903" s="9"/>
      <c r="L903" s="9"/>
      <c r="M903" s="9"/>
      <c r="N903" s="9"/>
      <c r="O903" s="8"/>
      <c r="P903" s="8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3.5" customHeight="1">
      <c r="A904" s="1141"/>
      <c r="B904" s="293"/>
      <c r="C904" s="293"/>
      <c r="D904" s="293"/>
      <c r="E904" s="293"/>
      <c r="F904" s="293"/>
      <c r="G904" s="9"/>
      <c r="H904" s="9"/>
      <c r="I904" s="9"/>
      <c r="J904" s="480"/>
      <c r="K904" s="9"/>
      <c r="L904" s="9"/>
      <c r="M904" s="9"/>
      <c r="N904" s="9"/>
      <c r="O904" s="8"/>
      <c r="P904" s="8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3.5" customHeight="1">
      <c r="A905" s="1141"/>
      <c r="B905" s="293"/>
      <c r="C905" s="293"/>
      <c r="D905" s="293"/>
      <c r="E905" s="293"/>
      <c r="F905" s="293"/>
      <c r="G905" s="9"/>
      <c r="H905" s="9"/>
      <c r="I905" s="9"/>
      <c r="J905" s="480"/>
      <c r="K905" s="9"/>
      <c r="L905" s="9"/>
      <c r="M905" s="9"/>
      <c r="N905" s="9"/>
      <c r="O905" s="8"/>
      <c r="P905" s="8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3.5" customHeight="1">
      <c r="A906" s="1141"/>
      <c r="B906" s="293"/>
      <c r="C906" s="293"/>
      <c r="D906" s="293"/>
      <c r="E906" s="293"/>
      <c r="F906" s="293"/>
      <c r="G906" s="9"/>
      <c r="H906" s="9"/>
      <c r="I906" s="9"/>
      <c r="J906" s="480"/>
      <c r="K906" s="9"/>
      <c r="L906" s="9"/>
      <c r="M906" s="9"/>
      <c r="N906" s="9"/>
      <c r="O906" s="8"/>
      <c r="P906" s="8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3.5" customHeight="1">
      <c r="A907" s="1141"/>
      <c r="B907" s="293"/>
      <c r="C907" s="293"/>
      <c r="D907" s="293"/>
      <c r="E907" s="293"/>
      <c r="F907" s="293"/>
      <c r="G907" s="9"/>
      <c r="H907" s="9"/>
      <c r="I907" s="9"/>
      <c r="J907" s="480"/>
      <c r="K907" s="9"/>
      <c r="L907" s="9"/>
      <c r="M907" s="9"/>
      <c r="N907" s="9"/>
      <c r="O907" s="8"/>
      <c r="P907" s="8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3.5" customHeight="1">
      <c r="A908" s="1141"/>
      <c r="B908" s="293"/>
      <c r="C908" s="293"/>
      <c r="D908" s="293"/>
      <c r="E908" s="293"/>
      <c r="F908" s="293"/>
      <c r="G908" s="9"/>
      <c r="H908" s="9"/>
      <c r="I908" s="9"/>
      <c r="J908" s="480"/>
      <c r="K908" s="9"/>
      <c r="L908" s="9"/>
      <c r="M908" s="9"/>
      <c r="N908" s="9"/>
      <c r="O908" s="8"/>
      <c r="P908" s="8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3.5" customHeight="1">
      <c r="A909" s="1141"/>
      <c r="B909" s="293"/>
      <c r="C909" s="293"/>
      <c r="D909" s="293"/>
      <c r="E909" s="293"/>
      <c r="F909" s="293"/>
      <c r="G909" s="9"/>
      <c r="H909" s="9"/>
      <c r="I909" s="9"/>
      <c r="J909" s="480"/>
      <c r="K909" s="9"/>
      <c r="L909" s="9"/>
      <c r="M909" s="9"/>
      <c r="N909" s="9"/>
      <c r="O909" s="8"/>
      <c r="P909" s="8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3.5" customHeight="1">
      <c r="A910" s="1141"/>
      <c r="B910" s="293"/>
      <c r="C910" s="293"/>
      <c r="D910" s="293"/>
      <c r="E910" s="293"/>
      <c r="F910" s="293"/>
      <c r="G910" s="9"/>
      <c r="H910" s="9"/>
      <c r="I910" s="9"/>
      <c r="J910" s="480"/>
      <c r="K910" s="9"/>
      <c r="L910" s="9"/>
      <c r="M910" s="9"/>
      <c r="N910" s="9"/>
      <c r="O910" s="8"/>
      <c r="P910" s="8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3.5" customHeight="1">
      <c r="A911" s="1141"/>
      <c r="B911" s="293"/>
      <c r="C911" s="293"/>
      <c r="D911" s="293"/>
      <c r="E911" s="293"/>
      <c r="F911" s="293"/>
      <c r="G911" s="9"/>
      <c r="H911" s="9"/>
      <c r="I911" s="9"/>
      <c r="J911" s="480"/>
      <c r="K911" s="9"/>
      <c r="L911" s="9"/>
      <c r="M911" s="9"/>
      <c r="N911" s="9"/>
      <c r="O911" s="8"/>
      <c r="P911" s="8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3.5" customHeight="1">
      <c r="A912" s="1141"/>
      <c r="B912" s="293"/>
      <c r="C912" s="293"/>
      <c r="D912" s="293"/>
      <c r="E912" s="293"/>
      <c r="F912" s="293"/>
      <c r="G912" s="9"/>
      <c r="H912" s="9"/>
      <c r="I912" s="9"/>
      <c r="J912" s="480"/>
      <c r="K912" s="9"/>
      <c r="L912" s="9"/>
      <c r="M912" s="9"/>
      <c r="N912" s="9"/>
      <c r="O912" s="8"/>
      <c r="P912" s="8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3.5" customHeight="1">
      <c r="A913" s="1141"/>
      <c r="B913" s="293"/>
      <c r="C913" s="293"/>
      <c r="D913" s="293"/>
      <c r="E913" s="293"/>
      <c r="F913" s="293"/>
      <c r="G913" s="9"/>
      <c r="H913" s="9"/>
      <c r="I913" s="9"/>
      <c r="J913" s="480"/>
      <c r="K913" s="9"/>
      <c r="L913" s="9"/>
      <c r="M913" s="9"/>
      <c r="N913" s="9"/>
      <c r="O913" s="8"/>
      <c r="P913" s="8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3.5" customHeight="1">
      <c r="A914" s="1141"/>
      <c r="B914" s="293"/>
      <c r="C914" s="293"/>
      <c r="D914" s="293"/>
      <c r="E914" s="293"/>
      <c r="F914" s="293"/>
      <c r="G914" s="9"/>
      <c r="H914" s="9"/>
      <c r="I914" s="9"/>
      <c r="J914" s="480"/>
      <c r="K914" s="9"/>
      <c r="L914" s="9"/>
      <c r="M914" s="9"/>
      <c r="N914" s="9"/>
      <c r="O914" s="8"/>
      <c r="P914" s="8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3.5" customHeight="1">
      <c r="A915" s="1141"/>
      <c r="B915" s="293"/>
      <c r="C915" s="293"/>
      <c r="D915" s="293"/>
      <c r="E915" s="293"/>
      <c r="F915" s="293"/>
      <c r="G915" s="9"/>
      <c r="H915" s="9"/>
      <c r="I915" s="9"/>
      <c r="J915" s="480"/>
      <c r="K915" s="9"/>
      <c r="L915" s="9"/>
      <c r="M915" s="9"/>
      <c r="N915" s="9"/>
      <c r="O915" s="8"/>
      <c r="P915" s="8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3.5" customHeight="1">
      <c r="A916" s="1141"/>
      <c r="B916" s="293"/>
      <c r="C916" s="293"/>
      <c r="D916" s="293"/>
      <c r="E916" s="293"/>
      <c r="F916" s="293"/>
      <c r="G916" s="9"/>
      <c r="H916" s="9"/>
      <c r="I916" s="9"/>
      <c r="J916" s="480"/>
      <c r="K916" s="9"/>
      <c r="L916" s="9"/>
      <c r="M916" s="9"/>
      <c r="N916" s="9"/>
      <c r="O916" s="8"/>
      <c r="P916" s="8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3.5" customHeight="1">
      <c r="A917" s="1141"/>
      <c r="B917" s="293"/>
      <c r="C917" s="293"/>
      <c r="D917" s="293"/>
      <c r="E917" s="293"/>
      <c r="F917" s="293"/>
      <c r="G917" s="9"/>
      <c r="H917" s="9"/>
      <c r="I917" s="9"/>
      <c r="J917" s="480"/>
      <c r="K917" s="9"/>
      <c r="L917" s="9"/>
      <c r="M917" s="9"/>
      <c r="N917" s="9"/>
      <c r="O917" s="8"/>
      <c r="P917" s="8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3.5" customHeight="1">
      <c r="A918" s="1141"/>
      <c r="B918" s="293"/>
      <c r="C918" s="293"/>
      <c r="D918" s="293"/>
      <c r="E918" s="293"/>
      <c r="F918" s="293"/>
      <c r="G918" s="9"/>
      <c r="H918" s="9"/>
      <c r="I918" s="9"/>
      <c r="J918" s="480"/>
      <c r="K918" s="9"/>
      <c r="L918" s="9"/>
      <c r="M918" s="9"/>
      <c r="N918" s="9"/>
      <c r="O918" s="8"/>
      <c r="P918" s="8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3.5" customHeight="1">
      <c r="A919" s="1141"/>
      <c r="B919" s="293"/>
      <c r="C919" s="293"/>
      <c r="D919" s="293"/>
      <c r="E919" s="293"/>
      <c r="F919" s="293"/>
      <c r="G919" s="9"/>
      <c r="H919" s="9"/>
      <c r="I919" s="9"/>
      <c r="J919" s="480"/>
      <c r="K919" s="9"/>
      <c r="L919" s="9"/>
      <c r="M919" s="9"/>
      <c r="N919" s="9"/>
      <c r="O919" s="8"/>
      <c r="P919" s="8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3.5" customHeight="1">
      <c r="A920" s="1141"/>
      <c r="B920" s="293"/>
      <c r="C920" s="293"/>
      <c r="D920" s="293"/>
      <c r="E920" s="293"/>
      <c r="F920" s="293"/>
      <c r="G920" s="9"/>
      <c r="H920" s="9"/>
      <c r="I920" s="9"/>
      <c r="J920" s="480"/>
      <c r="K920" s="9"/>
      <c r="L920" s="9"/>
      <c r="M920" s="9"/>
      <c r="N920" s="9"/>
      <c r="O920" s="8"/>
      <c r="P920" s="8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3.5" customHeight="1">
      <c r="A921" s="1141"/>
      <c r="B921" s="293"/>
      <c r="C921" s="293"/>
      <c r="D921" s="293"/>
      <c r="E921" s="293"/>
      <c r="F921" s="293"/>
      <c r="G921" s="9"/>
      <c r="H921" s="9"/>
      <c r="I921" s="9"/>
      <c r="J921" s="480"/>
      <c r="K921" s="9"/>
      <c r="L921" s="9"/>
      <c r="M921" s="9"/>
      <c r="N921" s="9"/>
      <c r="O921" s="8"/>
      <c r="P921" s="8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3.5" customHeight="1">
      <c r="A922" s="1141"/>
      <c r="B922" s="293"/>
      <c r="C922" s="293"/>
      <c r="D922" s="293"/>
      <c r="E922" s="293"/>
      <c r="F922" s="293"/>
      <c r="G922" s="9"/>
      <c r="H922" s="9"/>
      <c r="I922" s="9"/>
      <c r="J922" s="480"/>
      <c r="K922" s="9"/>
      <c r="L922" s="9"/>
      <c r="M922" s="9"/>
      <c r="N922" s="9"/>
      <c r="O922" s="8"/>
      <c r="P922" s="8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3.5" customHeight="1">
      <c r="A923" s="1141"/>
      <c r="B923" s="293"/>
      <c r="C923" s="293"/>
      <c r="D923" s="293"/>
      <c r="E923" s="293"/>
      <c r="F923" s="293"/>
      <c r="G923" s="9"/>
      <c r="H923" s="9"/>
      <c r="I923" s="9"/>
      <c r="J923" s="480"/>
      <c r="K923" s="9"/>
      <c r="L923" s="9"/>
      <c r="M923" s="9"/>
      <c r="N923" s="9"/>
      <c r="O923" s="8"/>
      <c r="P923" s="8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3.5" customHeight="1">
      <c r="A924" s="1141"/>
      <c r="B924" s="293"/>
      <c r="C924" s="293"/>
      <c r="D924" s="293"/>
      <c r="E924" s="293"/>
      <c r="F924" s="293"/>
      <c r="G924" s="9"/>
      <c r="H924" s="9"/>
      <c r="I924" s="9"/>
      <c r="J924" s="480"/>
      <c r="K924" s="9"/>
      <c r="L924" s="9"/>
      <c r="M924" s="9"/>
      <c r="N924" s="9"/>
      <c r="O924" s="8"/>
      <c r="P924" s="8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3.5" customHeight="1">
      <c r="A925" s="1141"/>
      <c r="B925" s="293"/>
      <c r="C925" s="293"/>
      <c r="D925" s="293"/>
      <c r="E925" s="293"/>
      <c r="F925" s="293"/>
      <c r="G925" s="9"/>
      <c r="H925" s="9"/>
      <c r="I925" s="9"/>
      <c r="J925" s="480"/>
      <c r="K925" s="9"/>
      <c r="L925" s="9"/>
      <c r="M925" s="9"/>
      <c r="N925" s="9"/>
      <c r="O925" s="8"/>
      <c r="P925" s="8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3.5" customHeight="1">
      <c r="A926" s="1141"/>
      <c r="B926" s="293"/>
      <c r="C926" s="293"/>
      <c r="D926" s="293"/>
      <c r="E926" s="293"/>
      <c r="F926" s="293"/>
      <c r="G926" s="9"/>
      <c r="H926" s="9"/>
      <c r="I926" s="9"/>
      <c r="J926" s="480"/>
      <c r="K926" s="9"/>
      <c r="L926" s="9"/>
      <c r="M926" s="9"/>
      <c r="N926" s="9"/>
      <c r="O926" s="8"/>
      <c r="P926" s="8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3.5" customHeight="1">
      <c r="A927" s="1141"/>
      <c r="B927" s="293"/>
      <c r="C927" s="293"/>
      <c r="D927" s="293"/>
      <c r="E927" s="293"/>
      <c r="F927" s="293"/>
      <c r="G927" s="9"/>
      <c r="H927" s="9"/>
      <c r="I927" s="9"/>
      <c r="J927" s="480"/>
      <c r="K927" s="9"/>
      <c r="L927" s="9"/>
      <c r="M927" s="9"/>
      <c r="N927" s="9"/>
      <c r="O927" s="8"/>
      <c r="P927" s="8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3.5" customHeight="1">
      <c r="A928" s="1141"/>
      <c r="B928" s="293"/>
      <c r="C928" s="293"/>
      <c r="D928" s="293"/>
      <c r="E928" s="293"/>
      <c r="F928" s="293"/>
      <c r="G928" s="9"/>
      <c r="H928" s="9"/>
      <c r="I928" s="9"/>
      <c r="J928" s="480"/>
      <c r="K928" s="9"/>
      <c r="L928" s="9"/>
      <c r="M928" s="9"/>
      <c r="N928" s="9"/>
      <c r="O928" s="8"/>
      <c r="P928" s="8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3.5" customHeight="1">
      <c r="A929" s="1141"/>
      <c r="B929" s="293"/>
      <c r="C929" s="293"/>
      <c r="D929" s="293"/>
      <c r="E929" s="293"/>
      <c r="F929" s="293"/>
      <c r="G929" s="9"/>
      <c r="H929" s="9"/>
      <c r="I929" s="9"/>
      <c r="J929" s="480"/>
      <c r="K929" s="9"/>
      <c r="L929" s="9"/>
      <c r="M929" s="9"/>
      <c r="N929" s="9"/>
      <c r="O929" s="8"/>
      <c r="P929" s="8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3.5" customHeight="1">
      <c r="A930" s="1141"/>
      <c r="B930" s="293"/>
      <c r="C930" s="293"/>
      <c r="D930" s="293"/>
      <c r="E930" s="293"/>
      <c r="F930" s="293"/>
      <c r="G930" s="9"/>
      <c r="H930" s="9"/>
      <c r="I930" s="9"/>
      <c r="J930" s="480"/>
      <c r="K930" s="9"/>
      <c r="L930" s="9"/>
      <c r="M930" s="9"/>
      <c r="N930" s="9"/>
      <c r="O930" s="8"/>
      <c r="P930" s="8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3.5" customHeight="1">
      <c r="A931" s="1141"/>
      <c r="B931" s="293"/>
      <c r="C931" s="293"/>
      <c r="D931" s="293"/>
      <c r="E931" s="293"/>
      <c r="F931" s="293"/>
      <c r="G931" s="9"/>
      <c r="H931" s="9"/>
      <c r="I931" s="9"/>
      <c r="J931" s="480"/>
      <c r="K931" s="9"/>
      <c r="L931" s="9"/>
      <c r="M931" s="9"/>
      <c r="N931" s="9"/>
      <c r="O931" s="8"/>
      <c r="P931" s="8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3.5" customHeight="1">
      <c r="A932" s="1141"/>
      <c r="B932" s="293"/>
      <c r="C932" s="293"/>
      <c r="D932" s="293"/>
      <c r="E932" s="293"/>
      <c r="F932" s="293"/>
      <c r="G932" s="9"/>
      <c r="H932" s="9"/>
      <c r="I932" s="9"/>
      <c r="J932" s="480"/>
      <c r="K932" s="9"/>
      <c r="L932" s="9"/>
      <c r="M932" s="9"/>
      <c r="N932" s="9"/>
      <c r="O932" s="8"/>
      <c r="P932" s="8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3.5" customHeight="1">
      <c r="A933" s="1141"/>
      <c r="B933" s="293"/>
      <c r="C933" s="293"/>
      <c r="D933" s="293"/>
      <c r="E933" s="293"/>
      <c r="F933" s="293"/>
      <c r="G933" s="9"/>
      <c r="H933" s="9"/>
      <c r="I933" s="9"/>
      <c r="J933" s="480"/>
      <c r="K933" s="9"/>
      <c r="L933" s="9"/>
      <c r="M933" s="9"/>
      <c r="N933" s="9"/>
      <c r="O933" s="8"/>
      <c r="P933" s="8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3.5" customHeight="1">
      <c r="A934" s="1141"/>
      <c r="B934" s="293"/>
      <c r="C934" s="293"/>
      <c r="D934" s="293"/>
      <c r="E934" s="293"/>
      <c r="F934" s="293"/>
      <c r="G934" s="9"/>
      <c r="H934" s="9"/>
      <c r="I934" s="9"/>
      <c r="J934" s="480"/>
      <c r="K934" s="9"/>
      <c r="L934" s="9"/>
      <c r="M934" s="9"/>
      <c r="N934" s="9"/>
      <c r="O934" s="8"/>
      <c r="P934" s="8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3.5" customHeight="1">
      <c r="A935" s="1141"/>
      <c r="B935" s="293"/>
      <c r="C935" s="293"/>
      <c r="D935" s="293"/>
      <c r="E935" s="293"/>
      <c r="F935" s="293"/>
      <c r="G935" s="9"/>
      <c r="H935" s="9"/>
      <c r="I935" s="9"/>
      <c r="J935" s="480"/>
      <c r="K935" s="9"/>
      <c r="L935" s="9"/>
      <c r="M935" s="9"/>
      <c r="N935" s="9"/>
      <c r="O935" s="8"/>
      <c r="P935" s="8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3.5" customHeight="1">
      <c r="A936" s="1141"/>
      <c r="B936" s="293"/>
      <c r="C936" s="293"/>
      <c r="D936" s="293"/>
      <c r="E936" s="293"/>
      <c r="F936" s="293"/>
      <c r="G936" s="9"/>
      <c r="H936" s="9"/>
      <c r="I936" s="9"/>
      <c r="J936" s="480"/>
      <c r="K936" s="9"/>
      <c r="L936" s="9"/>
      <c r="M936" s="9"/>
      <c r="N936" s="9"/>
      <c r="O936" s="8"/>
      <c r="P936" s="8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3.5" customHeight="1">
      <c r="A937" s="1141"/>
      <c r="B937" s="293"/>
      <c r="C937" s="293"/>
      <c r="D937" s="293"/>
      <c r="E937" s="293"/>
      <c r="F937" s="293"/>
      <c r="G937" s="9"/>
      <c r="H937" s="9"/>
      <c r="I937" s="9"/>
      <c r="J937" s="480"/>
      <c r="K937" s="9"/>
      <c r="L937" s="9"/>
      <c r="M937" s="9"/>
      <c r="N937" s="9"/>
      <c r="O937" s="8"/>
      <c r="P937" s="8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3.5" customHeight="1">
      <c r="A938" s="1141"/>
      <c r="B938" s="293"/>
      <c r="C938" s="293"/>
      <c r="D938" s="293"/>
      <c r="E938" s="293"/>
      <c r="F938" s="293"/>
      <c r="G938" s="9"/>
      <c r="H938" s="9"/>
      <c r="I938" s="9"/>
      <c r="J938" s="480"/>
      <c r="K938" s="9"/>
      <c r="L938" s="9"/>
      <c r="M938" s="9"/>
      <c r="N938" s="9"/>
      <c r="O938" s="8"/>
      <c r="P938" s="8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3.5" customHeight="1">
      <c r="A939" s="1141"/>
      <c r="B939" s="293"/>
      <c r="C939" s="293"/>
      <c r="D939" s="293"/>
      <c r="E939" s="293"/>
      <c r="F939" s="293"/>
      <c r="G939" s="9"/>
      <c r="H939" s="9"/>
      <c r="I939" s="9"/>
      <c r="J939" s="480"/>
      <c r="K939" s="9"/>
      <c r="L939" s="9"/>
      <c r="M939" s="9"/>
      <c r="N939" s="9"/>
      <c r="O939" s="8"/>
      <c r="P939" s="8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3.5" customHeight="1">
      <c r="A940" s="1141"/>
      <c r="B940" s="293"/>
      <c r="C940" s="293"/>
      <c r="D940" s="293"/>
      <c r="E940" s="293"/>
      <c r="F940" s="293"/>
      <c r="G940" s="9"/>
      <c r="H940" s="9"/>
      <c r="I940" s="9"/>
      <c r="J940" s="480"/>
      <c r="K940" s="9"/>
      <c r="L940" s="9"/>
      <c r="M940" s="9"/>
      <c r="N940" s="9"/>
      <c r="O940" s="8"/>
      <c r="P940" s="8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3.5" customHeight="1">
      <c r="A941" s="1141"/>
      <c r="B941" s="293"/>
      <c r="C941" s="293"/>
      <c r="D941" s="293"/>
      <c r="E941" s="293"/>
      <c r="F941" s="293"/>
      <c r="G941" s="9"/>
      <c r="H941" s="9"/>
      <c r="I941" s="9"/>
      <c r="J941" s="480"/>
      <c r="K941" s="9"/>
      <c r="L941" s="9"/>
      <c r="M941" s="9"/>
      <c r="N941" s="9"/>
      <c r="O941" s="8"/>
      <c r="P941" s="8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3.5" customHeight="1">
      <c r="A942" s="1141"/>
      <c r="B942" s="293"/>
      <c r="C942" s="293"/>
      <c r="D942" s="293"/>
      <c r="E942" s="293"/>
      <c r="F942" s="293"/>
      <c r="G942" s="9"/>
      <c r="H942" s="9"/>
      <c r="I942" s="9"/>
      <c r="J942" s="480"/>
      <c r="K942" s="9"/>
      <c r="L942" s="9"/>
      <c r="M942" s="9"/>
      <c r="N942" s="9"/>
      <c r="O942" s="8"/>
      <c r="P942" s="8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3.5" customHeight="1">
      <c r="A943" s="1141"/>
      <c r="B943" s="293"/>
      <c r="C943" s="293"/>
      <c r="D943" s="293"/>
      <c r="E943" s="293"/>
      <c r="F943" s="293"/>
      <c r="G943" s="9"/>
      <c r="H943" s="9"/>
      <c r="I943" s="9"/>
      <c r="J943" s="480"/>
      <c r="K943" s="9"/>
      <c r="L943" s="9"/>
      <c r="M943" s="9"/>
      <c r="N943" s="9"/>
      <c r="O943" s="8"/>
      <c r="P943" s="8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3.5" customHeight="1">
      <c r="A944" s="1141"/>
      <c r="B944" s="293"/>
      <c r="C944" s="293"/>
      <c r="D944" s="293"/>
      <c r="E944" s="293"/>
      <c r="F944" s="293"/>
      <c r="G944" s="9"/>
      <c r="H944" s="9"/>
      <c r="I944" s="9"/>
      <c r="J944" s="480"/>
      <c r="K944" s="9"/>
      <c r="L944" s="9"/>
      <c r="M944" s="9"/>
      <c r="N944" s="9"/>
      <c r="O944" s="8"/>
      <c r="P944" s="8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3.5" customHeight="1">
      <c r="A945" s="1141"/>
      <c r="B945" s="293"/>
      <c r="C945" s="293"/>
      <c r="D945" s="293"/>
      <c r="E945" s="293"/>
      <c r="F945" s="293"/>
      <c r="G945" s="9"/>
      <c r="H945" s="9"/>
      <c r="I945" s="9"/>
      <c r="J945" s="480"/>
      <c r="K945" s="9"/>
      <c r="L945" s="9"/>
      <c r="M945" s="9"/>
      <c r="N945" s="9"/>
      <c r="O945" s="8"/>
      <c r="P945" s="8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3.5" customHeight="1">
      <c r="A946" s="1141"/>
      <c r="B946" s="293"/>
      <c r="C946" s="293"/>
      <c r="D946" s="293"/>
      <c r="E946" s="293"/>
      <c r="F946" s="293"/>
      <c r="G946" s="9"/>
      <c r="H946" s="9"/>
      <c r="I946" s="9"/>
      <c r="J946" s="480"/>
      <c r="K946" s="9"/>
      <c r="L946" s="9"/>
      <c r="M946" s="9"/>
      <c r="N946" s="9"/>
      <c r="O946" s="8"/>
      <c r="P946" s="8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3.5" customHeight="1">
      <c r="A947" s="1141"/>
      <c r="B947" s="293"/>
      <c r="C947" s="293"/>
      <c r="D947" s="293"/>
      <c r="E947" s="293"/>
      <c r="F947" s="293"/>
      <c r="G947" s="9"/>
      <c r="H947" s="9"/>
      <c r="I947" s="9"/>
      <c r="J947" s="480"/>
      <c r="K947" s="9"/>
      <c r="L947" s="9"/>
      <c r="M947" s="9"/>
      <c r="N947" s="9"/>
      <c r="O947" s="8"/>
      <c r="P947" s="8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3.5" customHeight="1">
      <c r="A948" s="1141"/>
      <c r="B948" s="293"/>
      <c r="C948" s="293"/>
      <c r="D948" s="293"/>
      <c r="E948" s="293"/>
      <c r="F948" s="293"/>
      <c r="G948" s="9"/>
      <c r="H948" s="9"/>
      <c r="I948" s="9"/>
      <c r="J948" s="480"/>
      <c r="K948" s="9"/>
      <c r="L948" s="9"/>
      <c r="M948" s="9"/>
      <c r="N948" s="9"/>
      <c r="O948" s="8"/>
      <c r="P948" s="8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3.5" customHeight="1">
      <c r="A949" s="1141"/>
      <c r="B949" s="293"/>
      <c r="C949" s="293"/>
      <c r="D949" s="293"/>
      <c r="E949" s="293"/>
      <c r="F949" s="293"/>
      <c r="G949" s="9"/>
      <c r="H949" s="9"/>
      <c r="I949" s="9"/>
      <c r="J949" s="480"/>
      <c r="K949" s="9"/>
      <c r="L949" s="9"/>
      <c r="M949" s="9"/>
      <c r="N949" s="9"/>
      <c r="O949" s="8"/>
      <c r="P949" s="8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3.5" customHeight="1">
      <c r="A950" s="1141"/>
      <c r="B950" s="293"/>
      <c r="C950" s="293"/>
      <c r="D950" s="293"/>
      <c r="E950" s="293"/>
      <c r="F950" s="293"/>
      <c r="G950" s="9"/>
      <c r="H950" s="9"/>
      <c r="I950" s="9"/>
      <c r="J950" s="480"/>
      <c r="K950" s="9"/>
      <c r="L950" s="9"/>
      <c r="M950" s="9"/>
      <c r="N950" s="9"/>
      <c r="O950" s="8"/>
      <c r="P950" s="8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3.5" customHeight="1">
      <c r="A951" s="1141"/>
      <c r="B951" s="293"/>
      <c r="C951" s="293"/>
      <c r="D951" s="293"/>
      <c r="E951" s="293"/>
      <c r="F951" s="293"/>
      <c r="G951" s="9"/>
      <c r="H951" s="9"/>
      <c r="I951" s="9"/>
      <c r="J951" s="480"/>
      <c r="K951" s="9"/>
      <c r="L951" s="9"/>
      <c r="M951" s="9"/>
      <c r="N951" s="9"/>
      <c r="O951" s="8"/>
      <c r="P951" s="8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3.5" customHeight="1">
      <c r="A952" s="1141"/>
      <c r="B952" s="293"/>
      <c r="C952" s="293"/>
      <c r="D952" s="293"/>
      <c r="E952" s="293"/>
      <c r="F952" s="293"/>
      <c r="G952" s="9"/>
      <c r="H952" s="9"/>
      <c r="I952" s="9"/>
      <c r="J952" s="480"/>
      <c r="K952" s="9"/>
      <c r="L952" s="9"/>
      <c r="M952" s="9"/>
      <c r="N952" s="9"/>
      <c r="O952" s="8"/>
      <c r="P952" s="8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3.5" customHeight="1">
      <c r="A953" s="1141"/>
      <c r="B953" s="293"/>
      <c r="C953" s="293"/>
      <c r="D953" s="293"/>
      <c r="E953" s="293"/>
      <c r="F953" s="293"/>
      <c r="G953" s="9"/>
      <c r="H953" s="9"/>
      <c r="I953" s="9"/>
      <c r="J953" s="480"/>
      <c r="K953" s="9"/>
      <c r="L953" s="9"/>
      <c r="M953" s="9"/>
      <c r="N953" s="9"/>
      <c r="O953" s="8"/>
      <c r="P953" s="8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3.5" customHeight="1">
      <c r="A954" s="1141"/>
      <c r="B954" s="293"/>
      <c r="C954" s="293"/>
      <c r="D954" s="293"/>
      <c r="E954" s="293"/>
      <c r="F954" s="293"/>
      <c r="G954" s="9"/>
      <c r="H954" s="9"/>
      <c r="I954" s="9"/>
      <c r="J954" s="480"/>
      <c r="K954" s="9"/>
      <c r="L954" s="9"/>
      <c r="M954" s="9"/>
      <c r="N954" s="9"/>
      <c r="O954" s="8"/>
      <c r="P954" s="8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3.5" customHeight="1">
      <c r="A955" s="1141"/>
      <c r="B955" s="293"/>
      <c r="C955" s="293"/>
      <c r="D955" s="293"/>
      <c r="E955" s="293"/>
      <c r="F955" s="293"/>
      <c r="G955" s="9"/>
      <c r="H955" s="9"/>
      <c r="I955" s="9"/>
      <c r="J955" s="480"/>
      <c r="K955" s="9"/>
      <c r="L955" s="9"/>
      <c r="M955" s="9"/>
      <c r="N955" s="9"/>
      <c r="O955" s="8"/>
      <c r="P955" s="8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3.5" customHeight="1">
      <c r="A956" s="1141"/>
      <c r="B956" s="293"/>
      <c r="C956" s="293"/>
      <c r="D956" s="293"/>
      <c r="E956" s="293"/>
      <c r="F956" s="293"/>
      <c r="G956" s="9"/>
      <c r="H956" s="9"/>
      <c r="I956" s="9"/>
      <c r="J956" s="480"/>
      <c r="K956" s="9"/>
      <c r="L956" s="9"/>
      <c r="M956" s="9"/>
      <c r="N956" s="9"/>
      <c r="O956" s="8"/>
      <c r="P956" s="8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3.5" customHeight="1">
      <c r="A957" s="1141"/>
      <c r="B957" s="293"/>
      <c r="C957" s="293"/>
      <c r="D957" s="293"/>
      <c r="E957" s="293"/>
      <c r="F957" s="293"/>
      <c r="G957" s="9"/>
      <c r="H957" s="9"/>
      <c r="I957" s="9"/>
      <c r="J957" s="480"/>
      <c r="K957" s="9"/>
      <c r="L957" s="9"/>
      <c r="M957" s="9"/>
      <c r="N957" s="9"/>
      <c r="O957" s="8"/>
      <c r="P957" s="8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3.5" customHeight="1">
      <c r="A958" s="1141"/>
      <c r="B958" s="293"/>
      <c r="C958" s="293"/>
      <c r="D958" s="293"/>
      <c r="E958" s="293"/>
      <c r="F958" s="293"/>
      <c r="G958" s="9"/>
      <c r="H958" s="9"/>
      <c r="I958" s="9"/>
      <c r="J958" s="480"/>
      <c r="K958" s="9"/>
      <c r="L958" s="9"/>
      <c r="M958" s="9"/>
      <c r="N958" s="9"/>
      <c r="O958" s="8"/>
      <c r="P958" s="8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3.5" customHeight="1">
      <c r="A959" s="1141"/>
      <c r="B959" s="293"/>
      <c r="C959" s="293"/>
      <c r="D959" s="293"/>
      <c r="E959" s="293"/>
      <c r="F959" s="293"/>
      <c r="G959" s="9"/>
      <c r="H959" s="9"/>
      <c r="I959" s="9"/>
      <c r="J959" s="480"/>
      <c r="K959" s="9"/>
      <c r="L959" s="9"/>
      <c r="M959" s="9"/>
      <c r="N959" s="9"/>
      <c r="O959" s="8"/>
      <c r="P959" s="8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3.5" customHeight="1">
      <c r="A960" s="1141"/>
      <c r="B960" s="293"/>
      <c r="C960" s="293"/>
      <c r="D960" s="293"/>
      <c r="E960" s="293"/>
      <c r="F960" s="293"/>
      <c r="G960" s="9"/>
      <c r="H960" s="9"/>
      <c r="I960" s="9"/>
      <c r="J960" s="480"/>
      <c r="K960" s="9"/>
      <c r="L960" s="9"/>
      <c r="M960" s="9"/>
      <c r="N960" s="9"/>
      <c r="O960" s="8"/>
      <c r="P960" s="8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3.5" customHeight="1">
      <c r="A961" s="1141"/>
      <c r="B961" s="293"/>
      <c r="C961" s="293"/>
      <c r="D961" s="293"/>
      <c r="E961" s="293"/>
      <c r="F961" s="293"/>
      <c r="G961" s="9"/>
      <c r="H961" s="9"/>
      <c r="I961" s="9"/>
      <c r="J961" s="480"/>
      <c r="K961" s="9"/>
      <c r="L961" s="9"/>
      <c r="M961" s="9"/>
      <c r="N961" s="9"/>
      <c r="O961" s="8"/>
      <c r="P961" s="8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3.5" customHeight="1">
      <c r="A962" s="1141"/>
      <c r="B962" s="293"/>
      <c r="C962" s="293"/>
      <c r="D962" s="293"/>
      <c r="E962" s="293"/>
      <c r="F962" s="293"/>
      <c r="G962" s="9"/>
      <c r="H962" s="9"/>
      <c r="I962" s="9"/>
      <c r="J962" s="480"/>
      <c r="K962" s="9"/>
      <c r="L962" s="9"/>
      <c r="M962" s="9"/>
      <c r="N962" s="9"/>
      <c r="O962" s="8"/>
      <c r="P962" s="8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3.5" customHeight="1">
      <c r="A963" s="1141"/>
      <c r="B963" s="293"/>
      <c r="C963" s="293"/>
      <c r="D963" s="293"/>
      <c r="E963" s="293"/>
      <c r="F963" s="293"/>
      <c r="G963" s="9"/>
      <c r="H963" s="9"/>
      <c r="I963" s="9"/>
      <c r="J963" s="480"/>
      <c r="K963" s="9"/>
      <c r="L963" s="9"/>
      <c r="M963" s="9"/>
      <c r="N963" s="9"/>
      <c r="O963" s="8"/>
      <c r="P963" s="8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3.5" customHeight="1">
      <c r="A964" s="1141"/>
      <c r="B964" s="293"/>
      <c r="C964" s="293"/>
      <c r="D964" s="293"/>
      <c r="E964" s="293"/>
      <c r="F964" s="293"/>
      <c r="G964" s="9"/>
      <c r="H964" s="9"/>
      <c r="I964" s="9"/>
      <c r="J964" s="480"/>
      <c r="K964" s="9"/>
      <c r="L964" s="9"/>
      <c r="M964" s="9"/>
      <c r="N964" s="9"/>
      <c r="O964" s="8"/>
      <c r="P964" s="8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3.5" customHeight="1">
      <c r="A965" s="1141"/>
      <c r="B965" s="293"/>
      <c r="C965" s="293"/>
      <c r="D965" s="293"/>
      <c r="E965" s="293"/>
      <c r="F965" s="293"/>
      <c r="G965" s="9"/>
      <c r="H965" s="9"/>
      <c r="I965" s="9"/>
      <c r="J965" s="480"/>
      <c r="K965" s="9"/>
      <c r="L965" s="9"/>
      <c r="M965" s="9"/>
      <c r="N965" s="9"/>
      <c r="O965" s="8"/>
      <c r="P965" s="8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3.5" customHeight="1">
      <c r="A966" s="1141"/>
      <c r="B966" s="293"/>
      <c r="C966" s="293"/>
      <c r="D966" s="293"/>
      <c r="E966" s="293"/>
      <c r="F966" s="293"/>
      <c r="G966" s="9"/>
      <c r="H966" s="9"/>
      <c r="I966" s="9"/>
      <c r="J966" s="480"/>
      <c r="K966" s="9"/>
      <c r="L966" s="9"/>
      <c r="M966" s="9"/>
      <c r="N966" s="9"/>
      <c r="O966" s="8"/>
      <c r="P966" s="8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3.5" customHeight="1">
      <c r="A967" s="1141"/>
      <c r="B967" s="293"/>
      <c r="C967" s="293"/>
      <c r="D967" s="293"/>
      <c r="E967" s="293"/>
      <c r="F967" s="293"/>
      <c r="G967" s="9"/>
      <c r="H967" s="9"/>
      <c r="I967" s="9"/>
      <c r="J967" s="480"/>
      <c r="K967" s="9"/>
      <c r="L967" s="9"/>
      <c r="M967" s="9"/>
      <c r="N967" s="9"/>
      <c r="O967" s="8"/>
      <c r="P967" s="8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3.5" customHeight="1">
      <c r="A968" s="1141"/>
      <c r="B968" s="293"/>
      <c r="C968" s="293"/>
      <c r="D968" s="293"/>
      <c r="E968" s="293"/>
      <c r="F968" s="293"/>
      <c r="G968" s="9"/>
      <c r="H968" s="9"/>
      <c r="I968" s="9"/>
      <c r="J968" s="480"/>
      <c r="K968" s="9"/>
      <c r="L968" s="9"/>
      <c r="M968" s="9"/>
      <c r="N968" s="9"/>
      <c r="O968" s="8"/>
      <c r="P968" s="8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3.5" customHeight="1">
      <c r="A969" s="1141"/>
      <c r="B969" s="293"/>
      <c r="C969" s="293"/>
      <c r="D969" s="293"/>
      <c r="E969" s="293"/>
      <c r="F969" s="293"/>
      <c r="G969" s="9"/>
      <c r="H969" s="9"/>
      <c r="I969" s="9"/>
      <c r="J969" s="480"/>
      <c r="K969" s="9"/>
      <c r="L969" s="9"/>
      <c r="M969" s="9"/>
      <c r="N969" s="9"/>
      <c r="O969" s="8"/>
      <c r="P969" s="8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3.5" customHeight="1">
      <c r="A970" s="1141"/>
      <c r="B970" s="293"/>
      <c r="C970" s="293"/>
      <c r="D970" s="293"/>
      <c r="E970" s="293"/>
      <c r="F970" s="293"/>
      <c r="G970" s="9"/>
      <c r="H970" s="9"/>
      <c r="I970" s="9"/>
      <c r="J970" s="480"/>
      <c r="K970" s="9"/>
      <c r="L970" s="9"/>
      <c r="M970" s="9"/>
      <c r="N970" s="9"/>
      <c r="O970" s="8"/>
      <c r="P970" s="8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3.5" customHeight="1">
      <c r="A971" s="1141"/>
      <c r="B971" s="293"/>
      <c r="C971" s="293"/>
      <c r="D971" s="293"/>
      <c r="E971" s="293"/>
      <c r="F971" s="293"/>
      <c r="G971" s="9"/>
      <c r="H971" s="9"/>
      <c r="I971" s="9"/>
      <c r="J971" s="480"/>
      <c r="K971" s="9"/>
      <c r="L971" s="9"/>
      <c r="M971" s="9"/>
      <c r="N971" s="9"/>
      <c r="O971" s="8"/>
      <c r="P971" s="8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3.5" customHeight="1">
      <c r="A972" s="1141"/>
      <c r="B972" s="293"/>
      <c r="C972" s="293"/>
      <c r="D972" s="293"/>
      <c r="E972" s="293"/>
      <c r="F972" s="293"/>
      <c r="G972" s="9"/>
      <c r="H972" s="9"/>
      <c r="I972" s="9"/>
      <c r="J972" s="480"/>
      <c r="K972" s="9"/>
      <c r="L972" s="9"/>
      <c r="M972" s="9"/>
      <c r="N972" s="9"/>
      <c r="O972" s="8"/>
      <c r="P972" s="8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3.5" customHeight="1">
      <c r="A973" s="1141"/>
      <c r="B973" s="293"/>
      <c r="C973" s="293"/>
      <c r="D973" s="293"/>
      <c r="E973" s="293"/>
      <c r="F973" s="293"/>
      <c r="G973" s="9"/>
      <c r="H973" s="9"/>
      <c r="I973" s="9"/>
      <c r="J973" s="480"/>
      <c r="K973" s="9"/>
      <c r="L973" s="9"/>
      <c r="M973" s="9"/>
      <c r="N973" s="9"/>
      <c r="O973" s="8"/>
      <c r="P973" s="8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3.5" customHeight="1">
      <c r="A974" s="1141"/>
      <c r="B974" s="293"/>
      <c r="C974" s="293"/>
      <c r="D974" s="293"/>
      <c r="E974" s="293"/>
      <c r="F974" s="293"/>
      <c r="G974" s="9"/>
      <c r="H974" s="9"/>
      <c r="I974" s="9"/>
      <c r="J974" s="480"/>
      <c r="K974" s="9"/>
      <c r="L974" s="9"/>
      <c r="M974" s="9"/>
      <c r="N974" s="9"/>
      <c r="O974" s="8"/>
      <c r="P974" s="8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3.5" customHeight="1">
      <c r="A975" s="1141"/>
      <c r="B975" s="293"/>
      <c r="C975" s="293"/>
      <c r="D975" s="293"/>
      <c r="E975" s="293"/>
      <c r="F975" s="293"/>
      <c r="G975" s="9"/>
      <c r="H975" s="9"/>
      <c r="I975" s="9"/>
      <c r="J975" s="480"/>
      <c r="K975" s="9"/>
      <c r="L975" s="9"/>
      <c r="M975" s="9"/>
      <c r="N975" s="9"/>
      <c r="O975" s="8"/>
      <c r="P975" s="8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3.5" customHeight="1">
      <c r="A976" s="1141"/>
      <c r="B976" s="293"/>
      <c r="C976" s="293"/>
      <c r="D976" s="293"/>
      <c r="E976" s="293"/>
      <c r="F976" s="293"/>
      <c r="G976" s="9"/>
      <c r="H976" s="9"/>
      <c r="I976" s="9"/>
      <c r="J976" s="480"/>
      <c r="K976" s="9"/>
      <c r="L976" s="9"/>
      <c r="M976" s="9"/>
      <c r="N976" s="9"/>
      <c r="O976" s="8"/>
      <c r="P976" s="8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3.5" customHeight="1">
      <c r="A977" s="1141"/>
      <c r="B977" s="293"/>
      <c r="C977" s="293"/>
      <c r="D977" s="293"/>
      <c r="E977" s="293"/>
      <c r="F977" s="293"/>
      <c r="G977" s="9"/>
      <c r="H977" s="9"/>
      <c r="I977" s="9"/>
      <c r="J977" s="480"/>
      <c r="K977" s="9"/>
      <c r="L977" s="9"/>
      <c r="M977" s="9"/>
      <c r="N977" s="9"/>
      <c r="O977" s="8"/>
      <c r="P977" s="8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3.5" customHeight="1">
      <c r="A978" s="1141"/>
      <c r="B978" s="293"/>
      <c r="C978" s="293"/>
      <c r="D978" s="293"/>
      <c r="E978" s="293"/>
      <c r="F978" s="293"/>
      <c r="G978" s="9"/>
      <c r="H978" s="9"/>
      <c r="I978" s="9"/>
      <c r="J978" s="480"/>
      <c r="K978" s="9"/>
      <c r="L978" s="9"/>
      <c r="M978" s="9"/>
      <c r="N978" s="9"/>
      <c r="O978" s="8"/>
      <c r="P978" s="8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3.5" customHeight="1">
      <c r="A979" s="1141"/>
      <c r="B979" s="293"/>
      <c r="C979" s="293"/>
      <c r="D979" s="293"/>
      <c r="E979" s="293"/>
      <c r="F979" s="293"/>
      <c r="G979" s="9"/>
      <c r="H979" s="9"/>
      <c r="I979" s="9"/>
      <c r="J979" s="480"/>
      <c r="K979" s="9"/>
      <c r="L979" s="9"/>
      <c r="M979" s="9"/>
      <c r="N979" s="9"/>
      <c r="O979" s="8"/>
      <c r="P979" s="8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3.5" customHeight="1">
      <c r="A980" s="1141"/>
      <c r="B980" s="293"/>
      <c r="C980" s="293"/>
      <c r="D980" s="293"/>
      <c r="E980" s="293"/>
      <c r="F980" s="293"/>
      <c r="G980" s="9"/>
      <c r="H980" s="9"/>
      <c r="I980" s="9"/>
      <c r="J980" s="480"/>
      <c r="K980" s="9"/>
      <c r="L980" s="9"/>
      <c r="M980" s="9"/>
      <c r="N980" s="9"/>
      <c r="O980" s="8"/>
      <c r="P980" s="8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3.5" customHeight="1">
      <c r="A981" s="1141"/>
      <c r="B981" s="293"/>
      <c r="C981" s="293"/>
      <c r="D981" s="293"/>
      <c r="E981" s="293"/>
      <c r="F981" s="293"/>
      <c r="G981" s="9"/>
      <c r="H981" s="9"/>
      <c r="I981" s="9"/>
      <c r="J981" s="480"/>
      <c r="K981" s="9"/>
      <c r="L981" s="9"/>
      <c r="M981" s="9"/>
      <c r="N981" s="9"/>
      <c r="O981" s="8"/>
      <c r="P981" s="8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3.5" customHeight="1">
      <c r="A982" s="1141"/>
      <c r="B982" s="293"/>
      <c r="C982" s="293"/>
      <c r="D982" s="293"/>
      <c r="E982" s="293"/>
      <c r="F982" s="293"/>
      <c r="G982" s="9"/>
      <c r="H982" s="9"/>
      <c r="I982" s="9"/>
      <c r="J982" s="480"/>
      <c r="K982" s="9"/>
      <c r="L982" s="9"/>
      <c r="M982" s="9"/>
      <c r="N982" s="9"/>
      <c r="O982" s="8"/>
      <c r="P982" s="8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3.5" customHeight="1">
      <c r="A983" s="1141"/>
      <c r="B983" s="293"/>
      <c r="C983" s="293"/>
      <c r="D983" s="293"/>
      <c r="E983" s="293"/>
      <c r="F983" s="293"/>
      <c r="G983" s="9"/>
      <c r="H983" s="9"/>
      <c r="I983" s="9"/>
      <c r="J983" s="480"/>
      <c r="K983" s="9"/>
      <c r="L983" s="9"/>
      <c r="M983" s="9"/>
      <c r="N983" s="9"/>
      <c r="O983" s="8"/>
      <c r="P983" s="8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3.5" customHeight="1">
      <c r="A984" s="1141"/>
      <c r="B984" s="293"/>
      <c r="C984" s="293"/>
      <c r="D984" s="293"/>
      <c r="E984" s="293"/>
      <c r="F984" s="293"/>
      <c r="G984" s="9"/>
      <c r="H984" s="9"/>
      <c r="I984" s="9"/>
      <c r="J984" s="480"/>
      <c r="K984" s="9"/>
      <c r="L984" s="9"/>
      <c r="M984" s="9"/>
      <c r="N984" s="9"/>
      <c r="O984" s="8"/>
      <c r="P984" s="8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3.5" customHeight="1">
      <c r="A985" s="1141"/>
      <c r="B985" s="293"/>
      <c r="C985" s="293"/>
      <c r="D985" s="293"/>
      <c r="E985" s="293"/>
      <c r="F985" s="293"/>
      <c r="G985" s="9"/>
      <c r="H985" s="9"/>
      <c r="I985" s="9"/>
      <c r="J985" s="480"/>
      <c r="K985" s="9"/>
      <c r="L985" s="9"/>
      <c r="M985" s="9"/>
      <c r="N985" s="9"/>
      <c r="O985" s="8"/>
      <c r="P985" s="8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3.5" customHeight="1">
      <c r="A986" s="1141"/>
      <c r="B986" s="293"/>
      <c r="C986" s="293"/>
      <c r="D986" s="293"/>
      <c r="E986" s="293"/>
      <c r="F986" s="293"/>
      <c r="G986" s="9"/>
      <c r="H986" s="9"/>
      <c r="I986" s="9"/>
      <c r="J986" s="480"/>
      <c r="K986" s="9"/>
      <c r="L986" s="9"/>
      <c r="M986" s="9"/>
      <c r="N986" s="9"/>
      <c r="O986" s="8"/>
      <c r="P986" s="8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3.5" customHeight="1">
      <c r="A987" s="1141"/>
      <c r="B987" s="293"/>
      <c r="C987" s="293"/>
      <c r="D987" s="293"/>
      <c r="E987" s="293"/>
      <c r="F987" s="293"/>
      <c r="G987" s="9"/>
      <c r="H987" s="9"/>
      <c r="I987" s="9"/>
      <c r="J987" s="480"/>
      <c r="K987" s="9"/>
      <c r="L987" s="9"/>
      <c r="M987" s="9"/>
      <c r="N987" s="9"/>
      <c r="O987" s="8"/>
      <c r="P987" s="8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3.5" customHeight="1">
      <c r="A988" s="1141"/>
      <c r="B988" s="293"/>
      <c r="C988" s="293"/>
      <c r="D988" s="293"/>
      <c r="E988" s="293"/>
      <c r="F988" s="293"/>
      <c r="G988" s="9"/>
      <c r="H988" s="9"/>
      <c r="I988" s="9"/>
      <c r="J988" s="480"/>
      <c r="K988" s="9"/>
      <c r="L988" s="9"/>
      <c r="M988" s="9"/>
      <c r="N988" s="9"/>
      <c r="O988" s="8"/>
      <c r="P988" s="8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3.5" customHeight="1">
      <c r="A989" s="1141"/>
      <c r="B989" s="293"/>
      <c r="C989" s="293"/>
      <c r="D989" s="293"/>
      <c r="E989" s="293"/>
      <c r="F989" s="293"/>
      <c r="G989" s="9"/>
      <c r="H989" s="9"/>
      <c r="I989" s="9"/>
      <c r="J989" s="480"/>
      <c r="K989" s="9"/>
      <c r="L989" s="9"/>
      <c r="M989" s="9"/>
      <c r="N989" s="9"/>
      <c r="O989" s="8"/>
      <c r="P989" s="8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3.5" customHeight="1">
      <c r="A990" s="1141"/>
      <c r="B990" s="293"/>
      <c r="C990" s="293"/>
      <c r="D990" s="293"/>
      <c r="E990" s="293"/>
      <c r="F990" s="293"/>
      <c r="G990" s="9"/>
      <c r="H990" s="9"/>
      <c r="I990" s="9"/>
      <c r="J990" s="480"/>
      <c r="K990" s="9"/>
      <c r="L990" s="9"/>
      <c r="M990" s="9"/>
      <c r="N990" s="9"/>
      <c r="O990" s="8"/>
      <c r="P990" s="8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3.5" customHeight="1">
      <c r="A991" s="1141"/>
      <c r="B991" s="293"/>
      <c r="C991" s="293"/>
      <c r="D991" s="293"/>
      <c r="E991" s="293"/>
      <c r="F991" s="293"/>
      <c r="G991" s="9"/>
      <c r="H991" s="9"/>
      <c r="I991" s="9"/>
      <c r="J991" s="480"/>
      <c r="K991" s="9"/>
      <c r="L991" s="9"/>
      <c r="M991" s="9"/>
      <c r="N991" s="9"/>
      <c r="O991" s="8"/>
      <c r="P991" s="8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3.5" customHeight="1">
      <c r="A992" s="1141"/>
      <c r="B992" s="293"/>
      <c r="C992" s="293"/>
      <c r="D992" s="293"/>
      <c r="E992" s="293"/>
      <c r="F992" s="293"/>
      <c r="G992" s="9"/>
      <c r="H992" s="9"/>
      <c r="I992" s="9"/>
      <c r="J992" s="480"/>
      <c r="K992" s="9"/>
      <c r="L992" s="9"/>
      <c r="M992" s="9"/>
      <c r="N992" s="9"/>
      <c r="O992" s="8"/>
      <c r="P992" s="8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3.5" customHeight="1">
      <c r="A993" s="1141"/>
      <c r="B993" s="293"/>
      <c r="C993" s="293"/>
      <c r="D993" s="293"/>
      <c r="E993" s="293"/>
      <c r="F993" s="293"/>
      <c r="G993" s="9"/>
      <c r="H993" s="9"/>
      <c r="I993" s="9"/>
      <c r="J993" s="480"/>
      <c r="K993" s="9"/>
      <c r="L993" s="9"/>
      <c r="M993" s="9"/>
      <c r="N993" s="9"/>
      <c r="O993" s="8"/>
      <c r="P993" s="8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3.5" customHeight="1">
      <c r="A994" s="1141"/>
      <c r="B994" s="293"/>
      <c r="C994" s="293"/>
      <c r="D994" s="293"/>
      <c r="E994" s="293"/>
      <c r="F994" s="293"/>
      <c r="G994" s="9"/>
      <c r="H994" s="9"/>
      <c r="I994" s="9"/>
      <c r="J994" s="480"/>
      <c r="K994" s="9"/>
      <c r="L994" s="9"/>
      <c r="M994" s="9"/>
      <c r="N994" s="9"/>
      <c r="O994" s="8"/>
      <c r="P994" s="8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3.5" customHeight="1">
      <c r="A995" s="1141"/>
      <c r="B995" s="293"/>
      <c r="C995" s="293"/>
      <c r="D995" s="293"/>
      <c r="E995" s="293"/>
      <c r="F995" s="293"/>
      <c r="G995" s="9"/>
      <c r="H995" s="9"/>
      <c r="I995" s="9"/>
      <c r="J995" s="480"/>
      <c r="K995" s="9"/>
      <c r="L995" s="9"/>
      <c r="M995" s="9"/>
      <c r="N995" s="9"/>
      <c r="O995" s="8"/>
      <c r="P995" s="8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3.5" customHeight="1">
      <c r="A996" s="1141"/>
      <c r="B996" s="293"/>
      <c r="C996" s="293"/>
      <c r="D996" s="293"/>
      <c r="E996" s="293"/>
      <c r="F996" s="293"/>
      <c r="G996" s="9"/>
      <c r="H996" s="9"/>
      <c r="I996" s="9"/>
      <c r="J996" s="480"/>
      <c r="K996" s="9"/>
      <c r="L996" s="9"/>
      <c r="M996" s="9"/>
      <c r="N996" s="9"/>
      <c r="O996" s="8"/>
      <c r="P996" s="8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3.5" customHeight="1">
      <c r="A997" s="1141"/>
      <c r="B997" s="293"/>
      <c r="C997" s="293"/>
      <c r="D997" s="293"/>
      <c r="E997" s="293"/>
      <c r="F997" s="293"/>
      <c r="G997" s="9"/>
      <c r="H997" s="9"/>
      <c r="I997" s="9"/>
      <c r="J997" s="480"/>
      <c r="K997" s="9"/>
      <c r="L997" s="9"/>
      <c r="M997" s="9"/>
      <c r="N997" s="9"/>
      <c r="O997" s="8"/>
      <c r="P997" s="8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3.5" customHeight="1">
      <c r="A998" s="1141"/>
      <c r="B998" s="293"/>
      <c r="C998" s="293"/>
      <c r="D998" s="293"/>
      <c r="E998" s="293"/>
      <c r="F998" s="293"/>
      <c r="G998" s="9"/>
      <c r="H998" s="9"/>
      <c r="I998" s="9"/>
      <c r="J998" s="480"/>
      <c r="K998" s="9"/>
      <c r="L998" s="9"/>
      <c r="M998" s="9"/>
      <c r="N998" s="9"/>
      <c r="O998" s="8"/>
      <c r="P998" s="8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3.5" customHeight="1">
      <c r="A999" s="1141"/>
      <c r="B999" s="293"/>
      <c r="C999" s="293"/>
      <c r="D999" s="293"/>
      <c r="E999" s="293"/>
      <c r="F999" s="293"/>
      <c r="G999" s="9"/>
      <c r="H999" s="9"/>
      <c r="I999" s="9"/>
      <c r="J999" s="480"/>
      <c r="K999" s="9"/>
      <c r="L999" s="9"/>
      <c r="M999" s="9"/>
      <c r="N999" s="9"/>
      <c r="O999" s="8"/>
      <c r="P999" s="8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3.5" customHeight="1">
      <c r="A1000" s="1141"/>
      <c r="B1000" s="293"/>
      <c r="C1000" s="293"/>
      <c r="D1000" s="293"/>
      <c r="E1000" s="293"/>
      <c r="F1000" s="293"/>
      <c r="G1000" s="9"/>
      <c r="H1000" s="9"/>
      <c r="I1000" s="9"/>
      <c r="J1000" s="480"/>
      <c r="K1000" s="9"/>
      <c r="L1000" s="9"/>
      <c r="M1000" s="9"/>
      <c r="N1000" s="9"/>
      <c r="O1000" s="8"/>
      <c r="P1000" s="8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ht="13.5" customHeight="1">
      <c r="A1001" s="1141"/>
      <c r="B1001" s="293"/>
      <c r="C1001" s="293"/>
      <c r="D1001" s="293"/>
      <c r="E1001" s="293"/>
      <c r="F1001" s="293"/>
      <c r="G1001" s="9"/>
      <c r="H1001" s="9"/>
      <c r="I1001" s="9"/>
      <c r="J1001" s="480"/>
      <c r="K1001" s="9"/>
      <c r="L1001" s="9"/>
      <c r="M1001" s="9"/>
      <c r="N1001" s="9"/>
      <c r="O1001" s="8"/>
      <c r="P1001" s="8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ht="13.5" customHeight="1">
      <c r="A1002" s="1141"/>
      <c r="B1002" s="293"/>
      <c r="C1002" s="293"/>
      <c r="D1002" s="293"/>
      <c r="E1002" s="293"/>
      <c r="F1002" s="293"/>
      <c r="G1002" s="9"/>
      <c r="H1002" s="9"/>
      <c r="I1002" s="9"/>
      <c r="J1002" s="480"/>
      <c r="K1002" s="9"/>
      <c r="L1002" s="9"/>
      <c r="M1002" s="9"/>
      <c r="N1002" s="9"/>
      <c r="O1002" s="8"/>
      <c r="P1002" s="8"/>
      <c r="Q1002" s="9"/>
      <c r="R1002" s="9"/>
      <c r="S1002" s="9"/>
      <c r="T1002" s="9"/>
      <c r="U1002" s="9"/>
      <c r="V1002" s="9"/>
      <c r="W1002" s="9"/>
      <c r="X1002" s="9"/>
      <c r="Y1002" s="9"/>
      <c r="Z1002" s="9"/>
    </row>
  </sheetData>
  <mergeCells count="19">
    <mergeCell ref="E82:F82"/>
    <mergeCell ref="E101:F101"/>
    <mergeCell ref="E5:F5"/>
    <mergeCell ref="E28:F28"/>
    <mergeCell ref="E31:F31"/>
    <mergeCell ref="Q2:T4"/>
    <mergeCell ref="A4:F4"/>
    <mergeCell ref="E52:F53"/>
    <mergeCell ref="E54:F54"/>
    <mergeCell ref="E79:F79"/>
    <mergeCell ref="A52:B53"/>
    <mergeCell ref="C52:D53"/>
    <mergeCell ref="I52:J52"/>
    <mergeCell ref="K52:O53"/>
    <mergeCell ref="A2:B3"/>
    <mergeCell ref="C2:D3"/>
    <mergeCell ref="E2:F3"/>
    <mergeCell ref="I2:J2"/>
    <mergeCell ref="K2:O3"/>
  </mergeCells>
  <phoneticPr fontId="106" type="noConversion"/>
  <printOptions horizontalCentered="1" verticalCentered="1"/>
  <pageMargins left="0.27559055118110237" right="0.19685039370078741" top="0.31496062992125984" bottom="0.27559055118110237" header="0" footer="0"/>
  <pageSetup paperSize="9" fitToHeight="0" orientation="landscape"/>
  <headerFooter>
    <oddFooter>&amp;C&amp;P</oddFooter>
  </headerFooter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Z1035"/>
  <sheetViews>
    <sheetView workbookViewId="0">
      <pane ySplit="4" topLeftCell="A5" activePane="bottomLeft" state="frozen"/>
      <selection pane="bottomLeft" activeCell="B6" sqref="B6"/>
    </sheetView>
  </sheetViews>
  <sheetFormatPr defaultColWidth="14.42578125" defaultRowHeight="15" customHeight="1"/>
  <cols>
    <col min="1" max="1" width="3.5703125" customWidth="1"/>
    <col min="2" max="2" width="13.140625" customWidth="1"/>
    <col min="3" max="3" width="3.5703125" customWidth="1"/>
    <col min="4" max="4" width="13.140625" customWidth="1"/>
    <col min="5" max="5" width="9.140625" customWidth="1"/>
    <col min="6" max="6" width="24.5703125" customWidth="1"/>
    <col min="7" max="8" width="18.42578125" customWidth="1"/>
    <col min="9" max="9" width="15.28515625" customWidth="1"/>
    <col min="10" max="10" width="17.7109375" customWidth="1"/>
    <col min="11" max="11" width="34.140625" customWidth="1"/>
    <col min="12" max="12" width="12.7109375" customWidth="1"/>
    <col min="13" max="13" width="15.42578125" customWidth="1"/>
    <col min="14" max="14" width="14.42578125" customWidth="1"/>
    <col min="15" max="15" width="22.7109375" customWidth="1"/>
    <col min="16" max="16" width="6.5703125" customWidth="1"/>
    <col min="17" max="17" width="16.7109375" customWidth="1"/>
    <col min="18" max="19" width="8.85546875" customWidth="1"/>
    <col min="20" max="20" width="12.28515625" customWidth="1"/>
    <col min="21" max="26" width="8.85546875" customWidth="1"/>
  </cols>
  <sheetData>
    <row r="1" spans="1:26" ht="14.25" customHeight="1">
      <c r="A1" s="2682"/>
      <c r="B1" s="2683"/>
      <c r="C1" s="2683"/>
      <c r="D1" s="2683"/>
      <c r="E1" s="2683"/>
      <c r="F1" s="2683"/>
      <c r="G1" s="2683"/>
      <c r="H1" s="6"/>
      <c r="I1" s="6"/>
      <c r="J1" s="6"/>
      <c r="K1" s="6"/>
      <c r="L1" s="6"/>
      <c r="M1" s="6"/>
      <c r="N1" s="6"/>
      <c r="O1" s="6"/>
      <c r="P1" s="8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20.25" customHeight="1">
      <c r="A2" s="2661" t="s">
        <v>4</v>
      </c>
      <c r="B2" s="2657"/>
      <c r="C2" s="2669" t="s">
        <v>6</v>
      </c>
      <c r="D2" s="2657"/>
      <c r="E2" s="2670" t="s">
        <v>8</v>
      </c>
      <c r="F2" s="2657"/>
      <c r="G2" s="13" t="s">
        <v>737</v>
      </c>
      <c r="H2" s="13" t="s">
        <v>738</v>
      </c>
      <c r="I2" s="2671" t="s">
        <v>15</v>
      </c>
      <c r="J2" s="2643"/>
      <c r="K2" s="2664" t="s">
        <v>805</v>
      </c>
      <c r="L2" s="2634"/>
      <c r="M2" s="2634"/>
      <c r="N2" s="2634"/>
      <c r="O2" s="2635"/>
      <c r="P2" s="8"/>
      <c r="Q2" s="2654" t="s">
        <v>806</v>
      </c>
      <c r="R2" s="2565"/>
      <c r="S2" s="2565"/>
      <c r="T2" s="2565"/>
      <c r="U2" s="9"/>
      <c r="V2" s="9"/>
      <c r="W2" s="9"/>
      <c r="X2" s="9"/>
      <c r="Y2" s="9"/>
      <c r="Z2" s="9"/>
    </row>
    <row r="3" spans="1:26" ht="17.25" customHeight="1">
      <c r="A3" s="2662"/>
      <c r="B3" s="2569"/>
      <c r="C3" s="2575"/>
      <c r="D3" s="2569"/>
      <c r="E3" s="2575"/>
      <c r="F3" s="2569"/>
      <c r="G3" s="20" t="s">
        <v>29</v>
      </c>
      <c r="H3" s="20" t="s">
        <v>30</v>
      </c>
      <c r="I3" s="21" t="s">
        <v>33</v>
      </c>
      <c r="J3" s="21" t="s">
        <v>35</v>
      </c>
      <c r="K3" s="2575"/>
      <c r="L3" s="2590"/>
      <c r="M3" s="2590"/>
      <c r="N3" s="2590"/>
      <c r="O3" s="2637"/>
      <c r="P3" s="8"/>
      <c r="Q3" s="2565"/>
      <c r="R3" s="2565"/>
      <c r="S3" s="2565"/>
      <c r="T3" s="2565"/>
      <c r="U3" s="9"/>
      <c r="V3" s="9"/>
      <c r="W3" s="9"/>
      <c r="X3" s="9"/>
      <c r="Y3" s="9"/>
      <c r="Z3" s="9"/>
    </row>
    <row r="4" spans="1:26" ht="26.25" customHeight="1">
      <c r="A4" s="2684" t="s">
        <v>37</v>
      </c>
      <c r="B4" s="2685"/>
      <c r="C4" s="2685"/>
      <c r="D4" s="2685"/>
      <c r="E4" s="2685"/>
      <c r="F4" s="2686"/>
      <c r="G4" s="29">
        <f t="shared" ref="G4:H4" si="0">SUM(G6+G105+G115+G153+G163+G346+G348)</f>
        <v>1803956576</v>
      </c>
      <c r="H4" s="29">
        <f t="shared" si="0"/>
        <v>1713261576</v>
      </c>
      <c r="I4" s="35">
        <f t="shared" ref="I4:I7" si="1">H4-G4</f>
        <v>-90695000</v>
      </c>
      <c r="J4" s="42">
        <f t="shared" ref="J4:J7" si="2">I4/G4</f>
        <v>-5.0275600425539288E-2</v>
      </c>
      <c r="K4" s="45"/>
      <c r="L4" s="47"/>
      <c r="M4" s="47"/>
      <c r="N4" s="47"/>
      <c r="O4" s="52">
        <f>SUM(H4)</f>
        <v>1713261576</v>
      </c>
      <c r="P4" s="8"/>
      <c r="Q4" s="2565"/>
      <c r="R4" s="2565"/>
      <c r="S4" s="2565"/>
      <c r="T4" s="2565"/>
      <c r="U4" s="9"/>
      <c r="V4" s="9"/>
      <c r="W4" s="9"/>
      <c r="X4" s="9"/>
      <c r="Y4" s="9"/>
      <c r="Z4" s="9"/>
    </row>
    <row r="5" spans="1:26" ht="26.25" customHeight="1">
      <c r="A5" s="54" t="s">
        <v>51</v>
      </c>
      <c r="B5" s="56" t="s">
        <v>54</v>
      </c>
      <c r="C5" s="2687" t="s">
        <v>55</v>
      </c>
      <c r="D5" s="2577"/>
      <c r="E5" s="2577"/>
      <c r="F5" s="2578"/>
      <c r="G5" s="57">
        <f>G6+'세출1(2025)'!G105+'세출1(2025)'!G115</f>
        <v>820300599</v>
      </c>
      <c r="H5" s="57">
        <f>H6+'세출1(2025)'!H105+'세출1(2025)'!H115</f>
        <v>791633919</v>
      </c>
      <c r="I5" s="57">
        <f t="shared" si="1"/>
        <v>-28666680</v>
      </c>
      <c r="J5" s="63">
        <f t="shared" si="2"/>
        <v>-3.4946555000626059E-2</v>
      </c>
      <c r="K5" s="64"/>
      <c r="L5" s="66"/>
      <c r="M5" s="66"/>
      <c r="N5" s="68"/>
      <c r="O5" s="62">
        <f>O6+'세출1(2025)'!O105+'세출1(2025)'!O115</f>
        <v>791633919</v>
      </c>
      <c r="P5" s="8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6.25" customHeight="1">
      <c r="A6" s="75"/>
      <c r="B6" s="77"/>
      <c r="C6" s="1133">
        <v>11</v>
      </c>
      <c r="D6" s="81" t="s">
        <v>59</v>
      </c>
      <c r="E6" s="2688" t="s">
        <v>55</v>
      </c>
      <c r="F6" s="2578"/>
      <c r="G6" s="57">
        <f t="shared" ref="G6:H6" si="3">G7+G46+G90+G94+G100</f>
        <v>718646450</v>
      </c>
      <c r="H6" s="57">
        <f t="shared" si="3"/>
        <v>700809770</v>
      </c>
      <c r="I6" s="57">
        <f t="shared" si="1"/>
        <v>-17836680</v>
      </c>
      <c r="J6" s="63">
        <f t="shared" si="2"/>
        <v>-2.4819826216354372E-2</v>
      </c>
      <c r="K6" s="64"/>
      <c r="L6" s="66"/>
      <c r="M6" s="66"/>
      <c r="N6" s="68"/>
      <c r="O6" s="95">
        <f>SUM(O7+O46+O90+O94+O100)</f>
        <v>700809770</v>
      </c>
      <c r="P6" s="8"/>
      <c r="Q6" s="8"/>
      <c r="R6" s="9"/>
      <c r="S6" s="9"/>
      <c r="T6" s="9"/>
      <c r="U6" s="9"/>
      <c r="V6" s="9"/>
      <c r="W6" s="9"/>
      <c r="X6" s="9"/>
      <c r="Y6" s="9"/>
      <c r="Z6" s="9"/>
    </row>
    <row r="7" spans="1:26" ht="26.25" customHeight="1">
      <c r="A7" s="75"/>
      <c r="B7" s="77"/>
      <c r="C7" s="100"/>
      <c r="D7" s="102"/>
      <c r="E7" s="104">
        <v>111</v>
      </c>
      <c r="F7" s="21" t="s">
        <v>63</v>
      </c>
      <c r="G7" s="73">
        <v>516099920</v>
      </c>
      <c r="H7" s="78">
        <f>O7</f>
        <v>507619770</v>
      </c>
      <c r="I7" s="78">
        <f t="shared" si="1"/>
        <v>-8480150</v>
      </c>
      <c r="J7" s="108">
        <f t="shared" si="2"/>
        <v>-1.6431217427819018E-2</v>
      </c>
      <c r="K7" s="2675" t="s">
        <v>64</v>
      </c>
      <c r="L7" s="2577"/>
      <c r="M7" s="2577"/>
      <c r="N7" s="2577"/>
      <c r="O7" s="115">
        <f>SUM(O8,O44)</f>
        <v>507619770</v>
      </c>
      <c r="P7" s="8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5.5" customHeight="1">
      <c r="A8" s="75"/>
      <c r="B8" s="77"/>
      <c r="C8" s="100"/>
      <c r="D8" s="117"/>
      <c r="E8" s="119"/>
      <c r="F8" s="117"/>
      <c r="G8" s="120"/>
      <c r="H8" s="120"/>
      <c r="I8" s="120"/>
      <c r="J8" s="1148" t="s">
        <v>20</v>
      </c>
      <c r="K8" s="1149"/>
      <c r="L8" s="1150"/>
      <c r="M8" s="1150"/>
      <c r="N8" s="1150"/>
      <c r="O8" s="413">
        <f>SUM(O9:O43)</f>
        <v>488520370</v>
      </c>
      <c r="P8" s="8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5.5" customHeight="1">
      <c r="A9" s="75"/>
      <c r="B9" s="77"/>
      <c r="C9" s="100"/>
      <c r="D9" s="117"/>
      <c r="E9" s="119"/>
      <c r="F9" s="117"/>
      <c r="G9" s="120"/>
      <c r="H9" s="120"/>
      <c r="I9" s="120"/>
      <c r="J9" s="132"/>
      <c r="K9" s="301" t="s">
        <v>75</v>
      </c>
      <c r="L9" s="158"/>
      <c r="M9" s="135">
        <v>3324500</v>
      </c>
      <c r="N9" s="136">
        <v>3</v>
      </c>
      <c r="O9" s="159">
        <f t="shared" ref="O9:O19" si="4">PRODUCT(M9:N9)</f>
        <v>9973500</v>
      </c>
      <c r="P9" s="8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25.5" customHeight="1">
      <c r="A10" s="75"/>
      <c r="B10" s="77"/>
      <c r="C10" s="100"/>
      <c r="D10" s="117"/>
      <c r="E10" s="119"/>
      <c r="F10" s="117"/>
      <c r="G10" s="120"/>
      <c r="H10" s="120"/>
      <c r="I10" s="120"/>
      <c r="J10" s="132"/>
      <c r="K10" s="290" t="s">
        <v>821</v>
      </c>
      <c r="L10" s="141"/>
      <c r="M10" s="161">
        <v>3461600</v>
      </c>
      <c r="N10" s="163">
        <v>9</v>
      </c>
      <c r="O10" s="144">
        <f t="shared" si="4"/>
        <v>31154400</v>
      </c>
      <c r="P10" s="8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25.5" customHeight="1">
      <c r="A11" s="75"/>
      <c r="B11" s="77"/>
      <c r="C11" s="146"/>
      <c r="D11" s="120"/>
      <c r="E11" s="147"/>
      <c r="F11" s="148"/>
      <c r="G11" s="150"/>
      <c r="H11" s="120"/>
      <c r="I11" s="120"/>
      <c r="J11" s="1152"/>
      <c r="K11" s="290" t="s">
        <v>822</v>
      </c>
      <c r="L11" s="141"/>
      <c r="M11" s="161">
        <v>4776700</v>
      </c>
      <c r="N11" s="163">
        <v>12</v>
      </c>
      <c r="O11" s="144">
        <f t="shared" si="4"/>
        <v>57320400</v>
      </c>
      <c r="P11" s="8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25.5" customHeight="1">
      <c r="A12" s="75"/>
      <c r="B12" s="77"/>
      <c r="C12" s="146"/>
      <c r="D12" s="120"/>
      <c r="E12" s="147"/>
      <c r="F12" s="148"/>
      <c r="G12" s="150"/>
      <c r="H12" s="120"/>
      <c r="I12" s="120"/>
      <c r="J12" s="1152"/>
      <c r="K12" s="301" t="s">
        <v>86</v>
      </c>
      <c r="L12" s="158"/>
      <c r="M12" s="135">
        <v>3613100</v>
      </c>
      <c r="N12" s="136">
        <v>2</v>
      </c>
      <c r="O12" s="159">
        <f t="shared" si="4"/>
        <v>7226200</v>
      </c>
      <c r="P12" s="8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5.5" customHeight="1">
      <c r="A13" s="75"/>
      <c r="B13" s="77"/>
      <c r="C13" s="146"/>
      <c r="D13" s="120"/>
      <c r="E13" s="147"/>
      <c r="F13" s="148"/>
      <c r="G13" s="150"/>
      <c r="H13" s="120"/>
      <c r="I13" s="120"/>
      <c r="J13" s="1152"/>
      <c r="K13" s="290" t="s">
        <v>823</v>
      </c>
      <c r="L13" s="141"/>
      <c r="M13" s="161">
        <v>3699100</v>
      </c>
      <c r="N13" s="163">
        <v>10</v>
      </c>
      <c r="O13" s="144">
        <f t="shared" si="4"/>
        <v>36991000</v>
      </c>
      <c r="P13" s="8"/>
      <c r="Q13" s="1153"/>
      <c r="R13" s="9"/>
      <c r="S13" s="9"/>
      <c r="T13" s="9"/>
      <c r="U13" s="9"/>
      <c r="V13" s="9"/>
      <c r="W13" s="9"/>
      <c r="X13" s="9"/>
      <c r="Y13" s="9"/>
      <c r="Z13" s="9"/>
    </row>
    <row r="14" spans="1:26" ht="25.5" customHeight="1">
      <c r="A14" s="75"/>
      <c r="B14" s="77"/>
      <c r="C14" s="146"/>
      <c r="D14" s="120"/>
      <c r="E14" s="147"/>
      <c r="F14" s="148"/>
      <c r="G14" s="150"/>
      <c r="H14" s="120"/>
      <c r="I14" s="120"/>
      <c r="J14" s="1152"/>
      <c r="K14" s="301" t="s">
        <v>825</v>
      </c>
      <c r="L14" s="158"/>
      <c r="M14" s="135">
        <v>3613100</v>
      </c>
      <c r="N14" s="136">
        <v>5</v>
      </c>
      <c r="O14" s="159">
        <f t="shared" si="4"/>
        <v>18065500</v>
      </c>
      <c r="P14" s="8"/>
      <c r="Q14" s="1154" t="s">
        <v>70</v>
      </c>
      <c r="R14" s="9"/>
      <c r="S14" s="9"/>
      <c r="T14" s="9"/>
      <c r="U14" s="9"/>
      <c r="V14" s="9"/>
      <c r="W14" s="9"/>
      <c r="X14" s="9"/>
      <c r="Y14" s="9"/>
      <c r="Z14" s="9"/>
    </row>
    <row r="15" spans="1:26" ht="25.5" customHeight="1">
      <c r="A15" s="75"/>
      <c r="B15" s="77"/>
      <c r="C15" s="146"/>
      <c r="D15" s="120"/>
      <c r="E15" s="147"/>
      <c r="F15" s="148"/>
      <c r="G15" s="150"/>
      <c r="H15" s="120"/>
      <c r="I15" s="120"/>
      <c r="J15" s="1152"/>
      <c r="K15" s="290" t="s">
        <v>827</v>
      </c>
      <c r="L15" s="141"/>
      <c r="M15" s="161">
        <v>3699100</v>
      </c>
      <c r="N15" s="163">
        <v>7</v>
      </c>
      <c r="O15" s="144">
        <f t="shared" si="4"/>
        <v>25893700</v>
      </c>
      <c r="P15" s="8"/>
      <c r="Q15" s="1153"/>
      <c r="R15" s="9"/>
      <c r="S15" s="9"/>
      <c r="T15" s="9"/>
      <c r="U15" s="9"/>
      <c r="V15" s="9"/>
      <c r="W15" s="9"/>
      <c r="X15" s="9"/>
      <c r="Y15" s="9"/>
      <c r="Z15" s="9"/>
    </row>
    <row r="16" spans="1:26" ht="25.5" customHeight="1">
      <c r="A16" s="75"/>
      <c r="B16" s="77"/>
      <c r="C16" s="146"/>
      <c r="D16" s="120"/>
      <c r="E16" s="147"/>
      <c r="F16" s="148"/>
      <c r="G16" s="150"/>
      <c r="H16" s="120"/>
      <c r="I16" s="120"/>
      <c r="J16" s="1152"/>
      <c r="K16" s="301" t="s">
        <v>829</v>
      </c>
      <c r="L16" s="158"/>
      <c r="M16" s="135">
        <v>3365100</v>
      </c>
      <c r="N16" s="136">
        <v>10</v>
      </c>
      <c r="O16" s="159">
        <f t="shared" si="4"/>
        <v>33651000</v>
      </c>
      <c r="P16" s="8"/>
      <c r="Q16" s="1156" t="s">
        <v>74</v>
      </c>
      <c r="R16" s="9"/>
      <c r="S16" s="9"/>
      <c r="T16" s="9"/>
      <c r="U16" s="9"/>
      <c r="V16" s="9"/>
      <c r="W16" s="9"/>
      <c r="X16" s="9"/>
      <c r="Y16" s="9"/>
      <c r="Z16" s="9"/>
    </row>
    <row r="17" spans="1:26" ht="25.5" customHeight="1">
      <c r="A17" s="75"/>
      <c r="B17" s="77"/>
      <c r="C17" s="146"/>
      <c r="D17" s="120"/>
      <c r="E17" s="147"/>
      <c r="F17" s="148"/>
      <c r="G17" s="150"/>
      <c r="H17" s="120"/>
      <c r="I17" s="120"/>
      <c r="J17" s="1152"/>
      <c r="K17" s="290" t="s">
        <v>830</v>
      </c>
      <c r="L17" s="141"/>
      <c r="M17" s="161">
        <v>3440800</v>
      </c>
      <c r="N17" s="163">
        <v>2</v>
      </c>
      <c r="O17" s="144">
        <f t="shared" si="4"/>
        <v>6881600</v>
      </c>
      <c r="P17" s="8"/>
      <c r="Q17" s="1153"/>
      <c r="R17" s="9"/>
      <c r="S17" s="9"/>
      <c r="T17" s="9"/>
      <c r="U17" s="9"/>
      <c r="V17" s="9"/>
      <c r="W17" s="9"/>
      <c r="X17" s="9"/>
      <c r="Y17" s="9"/>
      <c r="Z17" s="9"/>
    </row>
    <row r="18" spans="1:26" ht="25.5" customHeight="1">
      <c r="A18" s="75"/>
      <c r="B18" s="77"/>
      <c r="C18" s="146"/>
      <c r="D18" s="120"/>
      <c r="E18" s="147"/>
      <c r="F18" s="148"/>
      <c r="G18" s="150"/>
      <c r="H18" s="120"/>
      <c r="I18" s="120"/>
      <c r="J18" s="1152"/>
      <c r="K18" s="301" t="s">
        <v>94</v>
      </c>
      <c r="L18" s="158"/>
      <c r="M18" s="135">
        <v>3286200</v>
      </c>
      <c r="N18" s="136">
        <v>4</v>
      </c>
      <c r="O18" s="159">
        <f t="shared" si="4"/>
        <v>13144800</v>
      </c>
      <c r="P18" s="8"/>
      <c r="Q18" s="1156" t="s">
        <v>832</v>
      </c>
      <c r="R18" s="9"/>
      <c r="S18" s="9"/>
      <c r="T18" s="9"/>
      <c r="U18" s="9"/>
      <c r="V18" s="9"/>
      <c r="W18" s="9"/>
      <c r="X18" s="9"/>
      <c r="Y18" s="9"/>
      <c r="Z18" s="9"/>
    </row>
    <row r="19" spans="1:26" ht="25.5" customHeight="1">
      <c r="A19" s="75"/>
      <c r="B19" s="77"/>
      <c r="C19" s="146"/>
      <c r="D19" s="120"/>
      <c r="E19" s="147"/>
      <c r="F19" s="148"/>
      <c r="G19" s="150"/>
      <c r="H19" s="120"/>
      <c r="I19" s="120"/>
      <c r="J19" s="1152"/>
      <c r="K19" s="290" t="s">
        <v>97</v>
      </c>
      <c r="L19" s="141"/>
      <c r="M19" s="161">
        <v>3365100</v>
      </c>
      <c r="N19" s="163">
        <v>7</v>
      </c>
      <c r="O19" s="144">
        <f t="shared" si="4"/>
        <v>23555700</v>
      </c>
      <c r="P19" s="8"/>
      <c r="Q19" s="1153"/>
      <c r="R19" s="9"/>
      <c r="S19" s="9"/>
      <c r="T19" s="9"/>
      <c r="U19" s="9"/>
      <c r="V19" s="9"/>
      <c r="W19" s="9"/>
      <c r="X19" s="9"/>
      <c r="Y19" s="9"/>
      <c r="Z19" s="9"/>
    </row>
    <row r="20" spans="1:26" ht="28.5" customHeight="1">
      <c r="A20" s="75"/>
      <c r="B20" s="77"/>
      <c r="C20" s="146"/>
      <c r="D20" s="120"/>
      <c r="E20" s="147"/>
      <c r="F20" s="148"/>
      <c r="G20" s="120"/>
      <c r="H20" s="120"/>
      <c r="I20" s="120"/>
      <c r="J20" s="204"/>
      <c r="K20" s="1158" t="s">
        <v>94</v>
      </c>
      <c r="L20" s="201"/>
      <c r="M20" s="135">
        <v>2229930</v>
      </c>
      <c r="N20" s="136">
        <v>1</v>
      </c>
      <c r="O20" s="159">
        <f>M20*N20</f>
        <v>2229930</v>
      </c>
      <c r="P20" s="8"/>
      <c r="Q20" s="1156"/>
      <c r="R20" s="9"/>
      <c r="S20" s="9"/>
      <c r="T20" s="9"/>
      <c r="U20" s="9"/>
      <c r="V20" s="9"/>
      <c r="W20" s="9"/>
      <c r="X20" s="9"/>
      <c r="Y20" s="9"/>
      <c r="Z20" s="9"/>
    </row>
    <row r="21" spans="1:26" ht="28.5" customHeight="1">
      <c r="A21" s="75"/>
      <c r="B21" s="77"/>
      <c r="C21" s="146"/>
      <c r="D21" s="120"/>
      <c r="E21" s="147"/>
      <c r="F21" s="148"/>
      <c r="G21" s="120"/>
      <c r="H21" s="120"/>
      <c r="I21" s="120"/>
      <c r="J21" s="204"/>
      <c r="K21" s="1158" t="s">
        <v>94</v>
      </c>
      <c r="L21" s="201"/>
      <c r="M21" s="135">
        <v>3286200</v>
      </c>
      <c r="N21" s="136">
        <v>4</v>
      </c>
      <c r="O21" s="159">
        <f t="shared" ref="O21:O22" si="5">PRODUCT(M21:N21)</f>
        <v>13144800</v>
      </c>
      <c r="P21" s="8"/>
      <c r="Q21" s="1156" t="s">
        <v>834</v>
      </c>
      <c r="R21" s="9"/>
      <c r="S21" s="9"/>
      <c r="T21" s="9"/>
      <c r="U21" s="9"/>
      <c r="V21" s="9"/>
      <c r="W21" s="9"/>
      <c r="X21" s="9"/>
      <c r="Y21" s="9"/>
      <c r="Z21" s="9"/>
    </row>
    <row r="22" spans="1:26" ht="28.5" customHeight="1">
      <c r="A22" s="75"/>
      <c r="B22" s="77"/>
      <c r="C22" s="146"/>
      <c r="D22" s="120"/>
      <c r="E22" s="147"/>
      <c r="F22" s="148"/>
      <c r="G22" s="120"/>
      <c r="H22" s="120"/>
      <c r="I22" s="120"/>
      <c r="J22" s="204"/>
      <c r="K22" s="345" t="s">
        <v>94</v>
      </c>
      <c r="L22" s="208"/>
      <c r="M22" s="161">
        <v>1060070</v>
      </c>
      <c r="N22" s="163">
        <v>1</v>
      </c>
      <c r="O22" s="144">
        <f t="shared" si="5"/>
        <v>1060070</v>
      </c>
      <c r="P22" s="8"/>
      <c r="Q22" s="1153"/>
      <c r="R22" s="9"/>
      <c r="S22" s="9"/>
      <c r="T22" s="9"/>
      <c r="U22" s="9"/>
      <c r="V22" s="9"/>
      <c r="W22" s="9"/>
      <c r="X22" s="9"/>
      <c r="Y22" s="9"/>
      <c r="Z22" s="9"/>
    </row>
    <row r="23" spans="1:26" ht="28.5" customHeight="1">
      <c r="A23" s="75"/>
      <c r="B23" s="77"/>
      <c r="C23" s="146"/>
      <c r="D23" s="120"/>
      <c r="E23" s="147"/>
      <c r="F23" s="148"/>
      <c r="G23" s="120"/>
      <c r="H23" s="120"/>
      <c r="I23" s="120"/>
      <c r="J23" s="204"/>
      <c r="K23" s="1158" t="s">
        <v>94</v>
      </c>
      <c r="L23" s="201"/>
      <c r="M23" s="135">
        <v>1908120</v>
      </c>
      <c r="N23" s="136">
        <v>1</v>
      </c>
      <c r="O23" s="159">
        <f>M23*N23</f>
        <v>1908120</v>
      </c>
      <c r="P23" s="8"/>
      <c r="Q23" s="1156"/>
      <c r="R23" s="9"/>
      <c r="S23" s="9"/>
      <c r="T23" s="9"/>
      <c r="U23" s="9"/>
      <c r="V23" s="9"/>
      <c r="W23" s="9"/>
      <c r="X23" s="9"/>
      <c r="Y23" s="9"/>
      <c r="Z23" s="9"/>
    </row>
    <row r="24" spans="1:26" ht="28.5" customHeight="1">
      <c r="A24" s="75"/>
      <c r="B24" s="77"/>
      <c r="C24" s="146"/>
      <c r="D24" s="120"/>
      <c r="E24" s="147"/>
      <c r="F24" s="148"/>
      <c r="G24" s="120"/>
      <c r="H24" s="120"/>
      <c r="I24" s="120"/>
      <c r="J24" s="204"/>
      <c r="K24" s="1158" t="s">
        <v>94</v>
      </c>
      <c r="L24" s="201"/>
      <c r="M24" s="135">
        <v>3286200</v>
      </c>
      <c r="N24" s="136">
        <v>2</v>
      </c>
      <c r="O24" s="159">
        <f t="shared" ref="O24:O43" si="6">PRODUCT(M24:N24)</f>
        <v>6572400</v>
      </c>
      <c r="P24" s="8"/>
      <c r="Q24" s="1156"/>
      <c r="R24" s="9"/>
      <c r="S24" s="9"/>
      <c r="T24" s="9"/>
      <c r="U24" s="9"/>
      <c r="V24" s="9"/>
      <c r="W24" s="9"/>
      <c r="X24" s="9"/>
      <c r="Y24" s="9"/>
      <c r="Z24" s="9"/>
    </row>
    <row r="25" spans="1:26" ht="28.5" customHeight="1">
      <c r="A25" s="75"/>
      <c r="B25" s="77"/>
      <c r="C25" s="146"/>
      <c r="D25" s="120"/>
      <c r="E25" s="147"/>
      <c r="F25" s="148"/>
      <c r="G25" s="120"/>
      <c r="H25" s="120"/>
      <c r="I25" s="120"/>
      <c r="J25" s="204"/>
      <c r="K25" s="345" t="s">
        <v>97</v>
      </c>
      <c r="L25" s="208"/>
      <c r="M25" s="161">
        <v>3365100</v>
      </c>
      <c r="N25" s="163">
        <v>3</v>
      </c>
      <c r="O25" s="144">
        <f t="shared" si="6"/>
        <v>10095300</v>
      </c>
      <c r="P25" s="8"/>
      <c r="Q25" s="1156"/>
      <c r="R25" s="9"/>
      <c r="S25" s="9"/>
      <c r="T25" s="9"/>
      <c r="U25" s="9"/>
      <c r="V25" s="9"/>
      <c r="W25" s="9"/>
      <c r="X25" s="9"/>
      <c r="Y25" s="9"/>
      <c r="Z25" s="9"/>
    </row>
    <row r="26" spans="1:26" ht="28.5" customHeight="1">
      <c r="A26" s="75"/>
      <c r="B26" s="77"/>
      <c r="C26" s="146"/>
      <c r="D26" s="120"/>
      <c r="E26" s="147"/>
      <c r="F26" s="148"/>
      <c r="G26" s="120"/>
      <c r="H26" s="120"/>
      <c r="I26" s="120"/>
      <c r="J26" s="204"/>
      <c r="K26" s="345" t="s">
        <v>125</v>
      </c>
      <c r="L26" s="208"/>
      <c r="M26" s="161">
        <v>2329900</v>
      </c>
      <c r="N26" s="163">
        <v>4</v>
      </c>
      <c r="O26" s="144">
        <f t="shared" si="6"/>
        <v>9319600</v>
      </c>
      <c r="P26" s="8"/>
      <c r="Q26" s="1156" t="s">
        <v>184</v>
      </c>
      <c r="R26" s="9"/>
      <c r="S26" s="9"/>
      <c r="T26" s="9"/>
      <c r="U26" s="9"/>
      <c r="V26" s="9"/>
      <c r="W26" s="9"/>
      <c r="X26" s="9"/>
      <c r="Y26" s="9"/>
      <c r="Z26" s="9"/>
    </row>
    <row r="27" spans="1:26" ht="28.5" customHeight="1">
      <c r="A27" s="75"/>
      <c r="B27" s="77"/>
      <c r="C27" s="146"/>
      <c r="D27" s="120"/>
      <c r="E27" s="147"/>
      <c r="F27" s="148"/>
      <c r="G27" s="120"/>
      <c r="H27" s="120"/>
      <c r="I27" s="120"/>
      <c r="J27" s="204"/>
      <c r="K27" s="1158" t="s">
        <v>114</v>
      </c>
      <c r="L27" s="201"/>
      <c r="M27" s="135">
        <v>1811050</v>
      </c>
      <c r="N27" s="136">
        <v>1</v>
      </c>
      <c r="O27" s="159">
        <f t="shared" si="6"/>
        <v>1811050</v>
      </c>
      <c r="P27" s="8"/>
      <c r="Q27" s="1156" t="s">
        <v>178</v>
      </c>
      <c r="R27" s="9"/>
      <c r="S27" s="9"/>
      <c r="T27" s="9"/>
      <c r="U27" s="9"/>
      <c r="V27" s="9"/>
      <c r="W27" s="9"/>
      <c r="X27" s="9"/>
      <c r="Y27" s="9"/>
      <c r="Z27" s="9"/>
    </row>
    <row r="28" spans="1:26" ht="28.5" customHeight="1">
      <c r="A28" s="75"/>
      <c r="B28" s="77"/>
      <c r="C28" s="146"/>
      <c r="D28" s="120"/>
      <c r="E28" s="147"/>
      <c r="F28" s="148"/>
      <c r="G28" s="120"/>
      <c r="H28" s="120"/>
      <c r="I28" s="120"/>
      <c r="J28" s="204"/>
      <c r="K28" s="1158" t="s">
        <v>114</v>
      </c>
      <c r="L28" s="201"/>
      <c r="M28" s="135">
        <v>2245700</v>
      </c>
      <c r="N28" s="136">
        <v>3</v>
      </c>
      <c r="O28" s="159">
        <f t="shared" si="6"/>
        <v>6737100</v>
      </c>
      <c r="P28" s="8"/>
      <c r="Q28" s="1156"/>
      <c r="R28" s="9"/>
      <c r="S28" s="9"/>
      <c r="T28" s="9"/>
      <c r="U28" s="9"/>
      <c r="V28" s="9"/>
      <c r="W28" s="9"/>
      <c r="X28" s="9"/>
      <c r="Y28" s="9"/>
      <c r="Z28" s="9"/>
    </row>
    <row r="29" spans="1:26" ht="28.5" customHeight="1">
      <c r="A29" s="75"/>
      <c r="B29" s="77"/>
      <c r="C29" s="146"/>
      <c r="D29" s="120"/>
      <c r="E29" s="147"/>
      <c r="F29" s="148"/>
      <c r="G29" s="120"/>
      <c r="H29" s="120"/>
      <c r="I29" s="120"/>
      <c r="J29" s="204"/>
      <c r="K29" s="345" t="s">
        <v>133</v>
      </c>
      <c r="L29" s="208"/>
      <c r="M29" s="161">
        <v>2286400</v>
      </c>
      <c r="N29" s="163">
        <v>4</v>
      </c>
      <c r="O29" s="144">
        <f t="shared" si="6"/>
        <v>9145600</v>
      </c>
      <c r="P29" s="8"/>
      <c r="Q29" s="1156" t="s">
        <v>836</v>
      </c>
      <c r="R29" s="9"/>
      <c r="S29" s="9"/>
      <c r="T29" s="9"/>
      <c r="U29" s="9"/>
      <c r="V29" s="9"/>
      <c r="W29" s="9"/>
      <c r="X29" s="9"/>
      <c r="Y29" s="9"/>
      <c r="Z29" s="9"/>
    </row>
    <row r="30" spans="1:26" ht="28.5" customHeight="1">
      <c r="A30" s="75"/>
      <c r="B30" s="77"/>
      <c r="C30" s="146"/>
      <c r="D30" s="120"/>
      <c r="E30" s="147"/>
      <c r="F30" s="148"/>
      <c r="G30" s="120"/>
      <c r="H30" s="120"/>
      <c r="I30" s="120"/>
      <c r="J30" s="204"/>
      <c r="K30" s="345" t="s">
        <v>114</v>
      </c>
      <c r="L30" s="208"/>
      <c r="M30" s="161">
        <v>2245700</v>
      </c>
      <c r="N30" s="163">
        <v>4</v>
      </c>
      <c r="O30" s="144">
        <f t="shared" si="6"/>
        <v>8982800</v>
      </c>
      <c r="P30" s="8"/>
      <c r="Q30" s="1153"/>
      <c r="R30" s="9"/>
      <c r="S30" s="9"/>
      <c r="T30" s="9"/>
      <c r="U30" s="9"/>
      <c r="V30" s="9"/>
      <c r="W30" s="9"/>
      <c r="X30" s="9"/>
      <c r="Y30" s="9"/>
      <c r="Z30" s="9"/>
    </row>
    <row r="31" spans="1:26" ht="28.5" customHeight="1">
      <c r="A31" s="75"/>
      <c r="B31" s="77"/>
      <c r="C31" s="146"/>
      <c r="D31" s="120"/>
      <c r="E31" s="147"/>
      <c r="F31" s="148"/>
      <c r="G31" s="120"/>
      <c r="H31" s="120"/>
      <c r="I31" s="120"/>
      <c r="J31" s="204"/>
      <c r="K31" s="1158" t="s">
        <v>111</v>
      </c>
      <c r="L31" s="201"/>
      <c r="M31" s="135">
        <v>1777910</v>
      </c>
      <c r="N31" s="136">
        <v>1</v>
      </c>
      <c r="O31" s="159">
        <f t="shared" si="6"/>
        <v>1777910</v>
      </c>
      <c r="P31" s="8"/>
      <c r="Q31" s="1153"/>
      <c r="R31" s="9"/>
      <c r="S31" s="9"/>
      <c r="T31" s="9"/>
      <c r="U31" s="9"/>
      <c r="V31" s="9"/>
      <c r="W31" s="9"/>
      <c r="X31" s="9"/>
      <c r="Y31" s="9"/>
      <c r="Z31" s="9"/>
    </row>
    <row r="32" spans="1:26" ht="28.5" customHeight="1">
      <c r="A32" s="75"/>
      <c r="B32" s="77"/>
      <c r="C32" s="146"/>
      <c r="D32" s="120"/>
      <c r="E32" s="147"/>
      <c r="F32" s="148"/>
      <c r="G32" s="120"/>
      <c r="H32" s="120"/>
      <c r="I32" s="120"/>
      <c r="J32" s="204"/>
      <c r="K32" s="345" t="s">
        <v>111</v>
      </c>
      <c r="L32" s="208"/>
      <c r="M32" s="161">
        <v>2204600</v>
      </c>
      <c r="N32" s="163">
        <v>7</v>
      </c>
      <c r="O32" s="144">
        <f t="shared" si="6"/>
        <v>15432200</v>
      </c>
      <c r="P32" s="8"/>
      <c r="Q32" s="1153"/>
      <c r="R32" s="9"/>
      <c r="S32" s="9"/>
      <c r="T32" s="9"/>
      <c r="U32" s="9"/>
      <c r="V32" s="9"/>
      <c r="W32" s="9"/>
      <c r="X32" s="9"/>
      <c r="Y32" s="9"/>
      <c r="Z32" s="9"/>
    </row>
    <row r="33" spans="1:26" ht="28.5" customHeight="1">
      <c r="A33" s="75"/>
      <c r="B33" s="77"/>
      <c r="C33" s="146"/>
      <c r="D33" s="120"/>
      <c r="E33" s="147"/>
      <c r="F33" s="148"/>
      <c r="G33" s="120"/>
      <c r="H33" s="120"/>
      <c r="I33" s="120"/>
      <c r="J33" s="204"/>
      <c r="K33" s="345" t="s">
        <v>125</v>
      </c>
      <c r="L33" s="208"/>
      <c r="M33" s="161">
        <v>2329900</v>
      </c>
      <c r="N33" s="163">
        <v>12</v>
      </c>
      <c r="O33" s="144">
        <f t="shared" si="6"/>
        <v>27958800</v>
      </c>
      <c r="P33" s="8"/>
      <c r="Q33" s="1153"/>
      <c r="R33" s="9"/>
      <c r="S33" s="9"/>
      <c r="T33" s="9"/>
      <c r="U33" s="9"/>
      <c r="V33" s="9"/>
      <c r="W33" s="9"/>
      <c r="X33" s="9"/>
      <c r="Y33" s="9"/>
      <c r="Z33" s="9"/>
    </row>
    <row r="34" spans="1:26" ht="28.5" customHeight="1">
      <c r="A34" s="75"/>
      <c r="B34" s="77"/>
      <c r="C34" s="146"/>
      <c r="D34" s="120"/>
      <c r="E34" s="147"/>
      <c r="F34" s="148"/>
      <c r="G34" s="120"/>
      <c r="H34" s="120"/>
      <c r="I34" s="120"/>
      <c r="J34" s="204"/>
      <c r="K34" s="1158" t="s">
        <v>111</v>
      </c>
      <c r="L34" s="201"/>
      <c r="M34" s="135">
        <v>2204600</v>
      </c>
      <c r="N34" s="136">
        <v>4</v>
      </c>
      <c r="O34" s="159">
        <f t="shared" si="6"/>
        <v>8818400</v>
      </c>
      <c r="P34" s="8"/>
      <c r="Q34" s="1156" t="s">
        <v>181</v>
      </c>
      <c r="R34" s="9"/>
      <c r="S34" s="9"/>
      <c r="T34" s="9"/>
      <c r="U34" s="9"/>
      <c r="V34" s="9"/>
      <c r="W34" s="9"/>
      <c r="X34" s="9"/>
      <c r="Y34" s="9"/>
      <c r="Z34" s="9"/>
    </row>
    <row r="35" spans="1:26" ht="28.5" customHeight="1">
      <c r="A35" s="75"/>
      <c r="B35" s="77"/>
      <c r="C35" s="146"/>
      <c r="D35" s="120"/>
      <c r="E35" s="147"/>
      <c r="F35" s="148"/>
      <c r="G35" s="120"/>
      <c r="H35" s="120"/>
      <c r="I35" s="120"/>
      <c r="J35" s="204"/>
      <c r="K35" s="345" t="s">
        <v>114</v>
      </c>
      <c r="L35" s="208"/>
      <c r="M35" s="161">
        <v>2245700</v>
      </c>
      <c r="N35" s="163">
        <v>8</v>
      </c>
      <c r="O35" s="144">
        <f t="shared" si="6"/>
        <v>17965600</v>
      </c>
      <c r="P35" s="8"/>
      <c r="Q35" s="1153"/>
      <c r="R35" s="9"/>
      <c r="S35" s="9"/>
      <c r="T35" s="9"/>
      <c r="U35" s="9"/>
      <c r="V35" s="9"/>
      <c r="W35" s="9"/>
      <c r="X35" s="9"/>
      <c r="Y35" s="9"/>
      <c r="Z35" s="9"/>
    </row>
    <row r="36" spans="1:26" ht="28.5" customHeight="1">
      <c r="A36" s="75"/>
      <c r="B36" s="77"/>
      <c r="C36" s="146"/>
      <c r="D36" s="120"/>
      <c r="E36" s="147"/>
      <c r="F36" s="148"/>
      <c r="G36" s="120"/>
      <c r="H36" s="120"/>
      <c r="I36" s="120"/>
      <c r="J36" s="204"/>
      <c r="K36" s="1158" t="s">
        <v>114</v>
      </c>
      <c r="L36" s="201"/>
      <c r="M36" s="135">
        <v>2245700</v>
      </c>
      <c r="N36" s="1165">
        <v>6</v>
      </c>
      <c r="O36" s="159">
        <f t="shared" si="6"/>
        <v>13474200</v>
      </c>
      <c r="P36" s="8"/>
      <c r="Q36" s="1156" t="s">
        <v>175</v>
      </c>
      <c r="R36" s="9"/>
      <c r="S36" s="9"/>
      <c r="T36" s="9"/>
      <c r="U36" s="9"/>
      <c r="V36" s="9"/>
      <c r="W36" s="9"/>
      <c r="X36" s="9"/>
      <c r="Y36" s="9"/>
      <c r="Z36" s="9"/>
    </row>
    <row r="37" spans="1:26" ht="28.5" customHeight="1">
      <c r="A37" s="75"/>
      <c r="B37" s="77"/>
      <c r="C37" s="146"/>
      <c r="D37" s="120"/>
      <c r="E37" s="147"/>
      <c r="F37" s="148"/>
      <c r="G37" s="120"/>
      <c r="H37" s="120"/>
      <c r="I37" s="120"/>
      <c r="J37" s="204"/>
      <c r="K37" s="345" t="s">
        <v>133</v>
      </c>
      <c r="L37" s="208"/>
      <c r="M37" s="161">
        <v>2286400</v>
      </c>
      <c r="N37" s="163">
        <v>6</v>
      </c>
      <c r="O37" s="144">
        <f t="shared" si="6"/>
        <v>13718400</v>
      </c>
      <c r="P37" s="8"/>
      <c r="Q37" s="1153"/>
      <c r="R37" s="9"/>
      <c r="S37" s="9"/>
      <c r="T37" s="9"/>
      <c r="U37" s="9"/>
      <c r="V37" s="9"/>
      <c r="W37" s="9"/>
      <c r="X37" s="9"/>
      <c r="Y37" s="9"/>
      <c r="Z37" s="9"/>
    </row>
    <row r="38" spans="1:26" ht="28.5" customHeight="1">
      <c r="A38" s="75"/>
      <c r="B38" s="77"/>
      <c r="C38" s="146"/>
      <c r="D38" s="120"/>
      <c r="E38" s="147"/>
      <c r="F38" s="148"/>
      <c r="G38" s="120"/>
      <c r="H38" s="120"/>
      <c r="I38" s="120"/>
      <c r="J38" s="204"/>
      <c r="K38" s="345" t="s">
        <v>837</v>
      </c>
      <c r="L38" s="208"/>
      <c r="M38" s="161">
        <v>2645000</v>
      </c>
      <c r="N38" s="1168">
        <v>1</v>
      </c>
      <c r="O38" s="144">
        <f t="shared" si="6"/>
        <v>2645000</v>
      </c>
      <c r="P38" s="8"/>
      <c r="Q38" s="1156" t="s">
        <v>838</v>
      </c>
      <c r="R38" s="9"/>
      <c r="S38" s="9"/>
      <c r="T38" s="9"/>
      <c r="U38" s="9"/>
      <c r="V38" s="9"/>
      <c r="W38" s="9"/>
      <c r="X38" s="9"/>
      <c r="Y38" s="9"/>
      <c r="Z38" s="9"/>
    </row>
    <row r="39" spans="1:26" ht="28.5" customHeight="1">
      <c r="A39" s="75"/>
      <c r="B39" s="77"/>
      <c r="C39" s="146"/>
      <c r="D39" s="120"/>
      <c r="E39" s="147"/>
      <c r="F39" s="148"/>
      <c r="G39" s="120"/>
      <c r="H39" s="120"/>
      <c r="I39" s="120"/>
      <c r="J39" s="204"/>
      <c r="K39" s="1158" t="s">
        <v>133</v>
      </c>
      <c r="L39" s="201"/>
      <c r="M39" s="135">
        <v>2123090</v>
      </c>
      <c r="N39" s="1165">
        <v>1</v>
      </c>
      <c r="O39" s="159">
        <f t="shared" si="6"/>
        <v>2123090</v>
      </c>
      <c r="P39" s="8"/>
      <c r="Q39" s="1156"/>
      <c r="R39" s="9"/>
      <c r="S39" s="9"/>
      <c r="T39" s="9"/>
      <c r="U39" s="9"/>
      <c r="V39" s="9"/>
      <c r="W39" s="9"/>
      <c r="X39" s="9"/>
      <c r="Y39" s="9"/>
      <c r="Z39" s="9"/>
    </row>
    <row r="40" spans="1:26" ht="28.5" customHeight="1">
      <c r="A40" s="75"/>
      <c r="B40" s="77"/>
      <c r="C40" s="146"/>
      <c r="D40" s="120"/>
      <c r="E40" s="147"/>
      <c r="F40" s="148"/>
      <c r="G40" s="120"/>
      <c r="H40" s="120"/>
      <c r="I40" s="120"/>
      <c r="J40" s="204"/>
      <c r="K40" s="1158" t="s">
        <v>133</v>
      </c>
      <c r="L40" s="201"/>
      <c r="M40" s="135">
        <v>2286400</v>
      </c>
      <c r="N40" s="1165">
        <v>5</v>
      </c>
      <c r="O40" s="159">
        <f t="shared" si="6"/>
        <v>11432000</v>
      </c>
      <c r="P40" s="8"/>
      <c r="Q40" s="1156"/>
      <c r="R40" s="9"/>
      <c r="S40" s="9"/>
      <c r="T40" s="9"/>
      <c r="U40" s="9"/>
      <c r="V40" s="9"/>
      <c r="W40" s="9"/>
      <c r="X40" s="9"/>
      <c r="Y40" s="9"/>
      <c r="Z40" s="9"/>
    </row>
    <row r="41" spans="1:26" ht="28.5" customHeight="1">
      <c r="A41" s="75"/>
      <c r="B41" s="77"/>
      <c r="C41" s="146"/>
      <c r="D41" s="120"/>
      <c r="E41" s="147"/>
      <c r="F41" s="148"/>
      <c r="G41" s="120"/>
      <c r="H41" s="120"/>
      <c r="I41" s="120"/>
      <c r="J41" s="204"/>
      <c r="K41" s="345" t="s">
        <v>125</v>
      </c>
      <c r="L41" s="208"/>
      <c r="M41" s="161">
        <v>2329900</v>
      </c>
      <c r="N41" s="1168">
        <v>5</v>
      </c>
      <c r="O41" s="144">
        <f t="shared" si="6"/>
        <v>11649500</v>
      </c>
      <c r="P41" s="8"/>
      <c r="Q41" s="1156"/>
      <c r="R41" s="9"/>
      <c r="S41" s="9"/>
      <c r="T41" s="9"/>
      <c r="U41" s="9"/>
      <c r="V41" s="9"/>
      <c r="W41" s="9"/>
      <c r="X41" s="9"/>
      <c r="Y41" s="9"/>
      <c r="Z41" s="9"/>
    </row>
    <row r="42" spans="1:26" ht="28.5" customHeight="1">
      <c r="A42" s="75"/>
      <c r="B42" s="77"/>
      <c r="C42" s="146"/>
      <c r="D42" s="120"/>
      <c r="E42" s="147"/>
      <c r="F42" s="148"/>
      <c r="G42" s="120"/>
      <c r="H42" s="120"/>
      <c r="I42" s="120"/>
      <c r="J42" s="204"/>
      <c r="K42" s="1158" t="s">
        <v>111</v>
      </c>
      <c r="L42" s="201"/>
      <c r="M42" s="135">
        <v>2204600</v>
      </c>
      <c r="N42" s="1165">
        <v>7</v>
      </c>
      <c r="O42" s="159">
        <f t="shared" si="6"/>
        <v>15432200</v>
      </c>
      <c r="P42" s="8"/>
      <c r="Q42" s="1156" t="s">
        <v>840</v>
      </c>
      <c r="R42" s="9"/>
      <c r="S42" s="9"/>
      <c r="T42" s="9"/>
      <c r="U42" s="9"/>
      <c r="V42" s="9"/>
      <c r="W42" s="9"/>
      <c r="X42" s="9"/>
      <c r="Y42" s="9"/>
      <c r="Z42" s="9"/>
    </row>
    <row r="43" spans="1:26" ht="28.5" customHeight="1">
      <c r="A43" s="75"/>
      <c r="B43" s="77"/>
      <c r="C43" s="146"/>
      <c r="D43" s="120"/>
      <c r="E43" s="147"/>
      <c r="F43" s="148"/>
      <c r="G43" s="120"/>
      <c r="H43" s="120"/>
      <c r="I43" s="120"/>
      <c r="J43" s="204"/>
      <c r="K43" s="345" t="s">
        <v>114</v>
      </c>
      <c r="L43" s="208"/>
      <c r="M43" s="161">
        <v>2245700</v>
      </c>
      <c r="N43" s="1168">
        <v>5</v>
      </c>
      <c r="O43" s="144">
        <f t="shared" si="6"/>
        <v>11228500</v>
      </c>
      <c r="P43" s="8"/>
      <c r="Q43" s="1153"/>
      <c r="R43" s="9"/>
      <c r="S43" s="9"/>
      <c r="T43" s="9"/>
      <c r="U43" s="9"/>
      <c r="V43" s="9"/>
      <c r="W43" s="9"/>
      <c r="X43" s="9"/>
      <c r="Y43" s="9"/>
      <c r="Z43" s="9"/>
    </row>
    <row r="44" spans="1:26" ht="28.5" customHeight="1">
      <c r="A44" s="533"/>
      <c r="B44" s="1026"/>
      <c r="C44" s="534"/>
      <c r="D44" s="361"/>
      <c r="E44" s="1180"/>
      <c r="F44" s="536"/>
      <c r="G44" s="361"/>
      <c r="H44" s="361"/>
      <c r="I44" s="361"/>
      <c r="J44" s="1184" t="s">
        <v>158</v>
      </c>
      <c r="K44" s="1186" t="s">
        <v>160</v>
      </c>
      <c r="L44" s="542"/>
      <c r="M44" s="1187"/>
      <c r="N44" s="1188">
        <v>12</v>
      </c>
      <c r="O44" s="1189">
        <v>19099400</v>
      </c>
      <c r="P44" s="8"/>
      <c r="Q44" s="1153"/>
      <c r="R44" s="9"/>
      <c r="S44" s="9"/>
      <c r="T44" s="9"/>
      <c r="U44" s="9"/>
      <c r="V44" s="9"/>
      <c r="W44" s="9"/>
      <c r="X44" s="9"/>
      <c r="Y44" s="9"/>
      <c r="Z44" s="9"/>
    </row>
    <row r="45" spans="1:26" ht="9" customHeight="1">
      <c r="A45" s="245"/>
      <c r="B45" s="245"/>
      <c r="C45" s="245"/>
      <c r="D45" s="246"/>
      <c r="E45" s="248"/>
      <c r="F45" s="249"/>
      <c r="G45" s="246"/>
      <c r="H45" s="246"/>
      <c r="I45" s="246"/>
      <c r="J45" s="246"/>
      <c r="K45" s="250"/>
      <c r="L45" s="250"/>
      <c r="M45" s="250"/>
      <c r="N45" s="251"/>
      <c r="O45" s="246"/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24" customHeight="1">
      <c r="A46" s="254" t="s">
        <v>51</v>
      </c>
      <c r="B46" s="256" t="s">
        <v>54</v>
      </c>
      <c r="C46" s="258">
        <v>11</v>
      </c>
      <c r="D46" s="259" t="s">
        <v>59</v>
      </c>
      <c r="E46" s="263">
        <v>112</v>
      </c>
      <c r="F46" s="259" t="s">
        <v>26</v>
      </c>
      <c r="G46" s="265">
        <v>84431880</v>
      </c>
      <c r="H46" s="267">
        <f>O46</f>
        <v>78996430</v>
      </c>
      <c r="I46" s="267">
        <f>H46-G46</f>
        <v>-5435450</v>
      </c>
      <c r="J46" s="270">
        <f>I46/G46</f>
        <v>-6.4376749635327316E-2</v>
      </c>
      <c r="K46" s="2671" t="s">
        <v>164</v>
      </c>
      <c r="L46" s="2639"/>
      <c r="M46" s="2639"/>
      <c r="N46" s="2639"/>
      <c r="O46" s="276">
        <f>SUM(O47,O71,O72,O75,O76,O86)</f>
        <v>78996430</v>
      </c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22.5" customHeight="1">
      <c r="A47" s="75"/>
      <c r="B47" s="77"/>
      <c r="C47" s="146"/>
      <c r="D47" s="120"/>
      <c r="E47" s="147"/>
      <c r="F47" s="148"/>
      <c r="G47" s="320"/>
      <c r="H47" s="120"/>
      <c r="I47" s="120"/>
      <c r="J47" s="1196" t="s">
        <v>41</v>
      </c>
      <c r="K47" s="2749" t="s">
        <v>168</v>
      </c>
      <c r="L47" s="2577"/>
      <c r="M47" s="2577"/>
      <c r="N47" s="2577"/>
      <c r="O47" s="93">
        <f>SUM(O48:O70)</f>
        <v>45934980</v>
      </c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8.75" customHeight="1">
      <c r="A48" s="75"/>
      <c r="B48" s="77"/>
      <c r="C48" s="146"/>
      <c r="D48" s="120"/>
      <c r="E48" s="147"/>
      <c r="F48" s="148"/>
      <c r="G48" s="120"/>
      <c r="H48" s="120"/>
      <c r="I48" s="120"/>
      <c r="J48" s="120"/>
      <c r="K48" s="1198" t="s">
        <v>75</v>
      </c>
      <c r="L48" s="1199"/>
      <c r="M48" s="1200">
        <v>3324500</v>
      </c>
      <c r="N48" s="1201">
        <v>0.6</v>
      </c>
      <c r="O48" s="1202">
        <f t="shared" ref="O48:O70" si="7">ROUNDUP((M48*N48),-1)</f>
        <v>1994700</v>
      </c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8.75" customHeight="1">
      <c r="A49" s="75"/>
      <c r="B49" s="77"/>
      <c r="C49" s="146"/>
      <c r="D49" s="120"/>
      <c r="E49" s="147"/>
      <c r="F49" s="148"/>
      <c r="G49" s="120"/>
      <c r="H49" s="120"/>
      <c r="I49" s="120"/>
      <c r="J49" s="120"/>
      <c r="K49" s="1203" t="s">
        <v>821</v>
      </c>
      <c r="L49" s="1204"/>
      <c r="M49" s="1205">
        <v>3461600</v>
      </c>
      <c r="N49" s="1206">
        <v>0.6</v>
      </c>
      <c r="O49" s="1207">
        <f t="shared" si="7"/>
        <v>2076960</v>
      </c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8.75" customHeight="1">
      <c r="A50" s="75"/>
      <c r="B50" s="77"/>
      <c r="C50" s="146"/>
      <c r="D50" s="120"/>
      <c r="E50" s="147"/>
      <c r="F50" s="148"/>
      <c r="G50" s="120"/>
      <c r="H50" s="120"/>
      <c r="I50" s="120"/>
      <c r="J50" s="120"/>
      <c r="K50" s="1203" t="s">
        <v>822</v>
      </c>
      <c r="L50" s="1204"/>
      <c r="M50" s="1205">
        <v>4776700</v>
      </c>
      <c r="N50" s="1206">
        <v>1.2</v>
      </c>
      <c r="O50" s="1202">
        <f t="shared" si="7"/>
        <v>5732040</v>
      </c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8.75" customHeight="1">
      <c r="A51" s="75"/>
      <c r="B51" s="77"/>
      <c r="C51" s="146"/>
      <c r="D51" s="120"/>
      <c r="E51" s="147"/>
      <c r="F51" s="148"/>
      <c r="G51" s="120"/>
      <c r="H51" s="120"/>
      <c r="I51" s="120"/>
      <c r="J51" s="300" t="s">
        <v>173</v>
      </c>
      <c r="K51" s="1211" t="s">
        <v>86</v>
      </c>
      <c r="L51" s="1212"/>
      <c r="M51" s="1213">
        <v>3613100</v>
      </c>
      <c r="N51" s="1201">
        <v>0.6</v>
      </c>
      <c r="O51" s="1202">
        <f t="shared" si="7"/>
        <v>2167860</v>
      </c>
      <c r="P51" s="8"/>
      <c r="Q51" s="155"/>
      <c r="R51" s="9"/>
      <c r="S51" s="9"/>
      <c r="T51" s="9"/>
      <c r="U51" s="9"/>
      <c r="V51" s="9"/>
      <c r="W51" s="9"/>
      <c r="X51" s="9"/>
      <c r="Y51" s="9"/>
      <c r="Z51" s="9"/>
    </row>
    <row r="52" spans="1:26" ht="18.75" customHeight="1">
      <c r="A52" s="75"/>
      <c r="B52" s="77"/>
      <c r="C52" s="146"/>
      <c r="D52" s="120"/>
      <c r="E52" s="147"/>
      <c r="F52" s="148"/>
      <c r="G52" s="120"/>
      <c r="H52" s="120"/>
      <c r="I52" s="120"/>
      <c r="J52" s="300" t="s">
        <v>67</v>
      </c>
      <c r="K52" s="1203" t="s">
        <v>823</v>
      </c>
      <c r="L52" s="1204"/>
      <c r="M52" s="1205">
        <v>3699100</v>
      </c>
      <c r="N52" s="1206">
        <v>0.6</v>
      </c>
      <c r="O52" s="1207">
        <f t="shared" si="7"/>
        <v>2219460</v>
      </c>
      <c r="P52" s="8"/>
      <c r="Q52" s="155"/>
      <c r="R52" s="9"/>
      <c r="S52" s="9"/>
      <c r="T52" s="9"/>
      <c r="U52" s="9"/>
      <c r="V52" s="9"/>
      <c r="W52" s="9"/>
      <c r="X52" s="9"/>
      <c r="Y52" s="9"/>
      <c r="Z52" s="9"/>
    </row>
    <row r="53" spans="1:26" ht="18.75" customHeight="1">
      <c r="A53" s="75"/>
      <c r="B53" s="77"/>
      <c r="C53" s="146"/>
      <c r="D53" s="120"/>
      <c r="E53" s="147"/>
      <c r="F53" s="148"/>
      <c r="G53" s="120"/>
      <c r="H53" s="120"/>
      <c r="I53" s="120"/>
      <c r="J53" s="300" t="s">
        <v>70</v>
      </c>
      <c r="K53" s="1211" t="s">
        <v>86</v>
      </c>
      <c r="L53" s="1212"/>
      <c r="M53" s="1213">
        <v>3613100</v>
      </c>
      <c r="N53" s="1201">
        <v>0.6</v>
      </c>
      <c r="O53" s="1202">
        <f t="shared" si="7"/>
        <v>2167860</v>
      </c>
      <c r="P53" s="8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8.75" customHeight="1">
      <c r="A54" s="75"/>
      <c r="B54" s="77"/>
      <c r="C54" s="146"/>
      <c r="D54" s="120"/>
      <c r="E54" s="147"/>
      <c r="F54" s="148"/>
      <c r="G54" s="120"/>
      <c r="H54" s="120"/>
      <c r="I54" s="120"/>
      <c r="J54" s="300"/>
      <c r="K54" s="1203" t="s">
        <v>823</v>
      </c>
      <c r="L54" s="1204"/>
      <c r="M54" s="1205">
        <v>3699100</v>
      </c>
      <c r="N54" s="1206">
        <v>0.6</v>
      </c>
      <c r="O54" s="1207">
        <f t="shared" si="7"/>
        <v>2219460</v>
      </c>
      <c r="P54" s="8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8.75" customHeight="1">
      <c r="A55" s="75"/>
      <c r="B55" s="77"/>
      <c r="C55" s="146"/>
      <c r="D55" s="120"/>
      <c r="E55" s="147"/>
      <c r="F55" s="148"/>
      <c r="G55" s="120"/>
      <c r="H55" s="120"/>
      <c r="I55" s="120"/>
      <c r="J55" s="300" t="s">
        <v>80</v>
      </c>
      <c r="K55" s="1203" t="s">
        <v>97</v>
      </c>
      <c r="L55" s="1204"/>
      <c r="M55" s="1205">
        <v>3365100</v>
      </c>
      <c r="N55" s="1206">
        <v>1.2</v>
      </c>
      <c r="O55" s="1220">
        <f t="shared" si="7"/>
        <v>4038120</v>
      </c>
      <c r="P55" s="8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8.75" customHeight="1">
      <c r="A56" s="75"/>
      <c r="B56" s="77"/>
      <c r="C56" s="146"/>
      <c r="D56" s="120"/>
      <c r="E56" s="147"/>
      <c r="F56" s="148"/>
      <c r="G56" s="120"/>
      <c r="H56" s="120"/>
      <c r="I56" s="120"/>
      <c r="J56" s="300"/>
      <c r="K56" s="1203" t="s">
        <v>97</v>
      </c>
      <c r="L56" s="1204"/>
      <c r="M56" s="1205">
        <v>3365100</v>
      </c>
      <c r="N56" s="1206">
        <v>0.6</v>
      </c>
      <c r="O56" s="1202">
        <f t="shared" si="7"/>
        <v>2019060</v>
      </c>
      <c r="P56" s="8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8.75" customHeight="1">
      <c r="A57" s="75"/>
      <c r="B57" s="77"/>
      <c r="C57" s="146"/>
      <c r="D57" s="120"/>
      <c r="E57" s="147"/>
      <c r="F57" s="148"/>
      <c r="G57" s="120"/>
      <c r="H57" s="120"/>
      <c r="I57" s="120"/>
      <c r="J57" s="300"/>
      <c r="K57" s="1221" t="s">
        <v>97</v>
      </c>
      <c r="L57" s="1222"/>
      <c r="M57" s="1205">
        <v>3365100</v>
      </c>
      <c r="N57" s="1206">
        <v>0.6</v>
      </c>
      <c r="O57" s="1202">
        <f t="shared" si="7"/>
        <v>2019060</v>
      </c>
      <c r="P57" s="8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8.75" customHeight="1">
      <c r="A58" s="75"/>
      <c r="B58" s="77"/>
      <c r="C58" s="146"/>
      <c r="D58" s="120"/>
      <c r="E58" s="147"/>
      <c r="F58" s="148"/>
      <c r="G58" s="120"/>
      <c r="H58" s="120"/>
      <c r="I58" s="120"/>
      <c r="J58" s="300"/>
      <c r="K58" s="1224" t="s">
        <v>125</v>
      </c>
      <c r="L58" s="1225"/>
      <c r="M58" s="1213">
        <v>2329900</v>
      </c>
      <c r="N58" s="1201">
        <v>0.6</v>
      </c>
      <c r="O58" s="1202">
        <f t="shared" si="7"/>
        <v>1397940</v>
      </c>
      <c r="P58" s="8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8.75" customHeight="1">
      <c r="A59" s="75"/>
      <c r="B59" s="77"/>
      <c r="C59" s="146"/>
      <c r="D59" s="120"/>
      <c r="E59" s="147"/>
      <c r="F59" s="148"/>
      <c r="G59" s="120"/>
      <c r="H59" s="120"/>
      <c r="I59" s="120"/>
      <c r="J59" s="300"/>
      <c r="K59" s="1226" t="s">
        <v>133</v>
      </c>
      <c r="L59" s="1227"/>
      <c r="M59" s="1228">
        <v>2286400</v>
      </c>
      <c r="N59" s="1229">
        <v>0.6</v>
      </c>
      <c r="O59" s="1202">
        <f t="shared" si="7"/>
        <v>1371840</v>
      </c>
      <c r="P59" s="8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8.75" customHeight="1">
      <c r="A60" s="75"/>
      <c r="B60" s="77"/>
      <c r="C60" s="146"/>
      <c r="D60" s="120"/>
      <c r="E60" s="147"/>
      <c r="F60" s="148"/>
      <c r="G60" s="120"/>
      <c r="H60" s="120"/>
      <c r="I60" s="120"/>
      <c r="J60" s="300"/>
      <c r="K60" s="1224" t="s">
        <v>114</v>
      </c>
      <c r="L60" s="1230"/>
      <c r="M60" s="1213">
        <v>2245700</v>
      </c>
      <c r="N60" s="1201">
        <v>0.6</v>
      </c>
      <c r="O60" s="1202">
        <f t="shared" si="7"/>
        <v>1347420</v>
      </c>
      <c r="P60" s="8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8.75" customHeight="1">
      <c r="A61" s="75"/>
      <c r="B61" s="77"/>
      <c r="C61" s="146"/>
      <c r="D61" s="120"/>
      <c r="E61" s="147"/>
      <c r="F61" s="148"/>
      <c r="G61" s="120"/>
      <c r="H61" s="120"/>
      <c r="I61" s="120"/>
      <c r="J61" s="338"/>
      <c r="K61" s="1226" t="s">
        <v>111</v>
      </c>
      <c r="L61" s="1231"/>
      <c r="M61" s="1228">
        <v>2204600</v>
      </c>
      <c r="N61" s="1229">
        <v>0.6</v>
      </c>
      <c r="O61" s="1202">
        <f t="shared" si="7"/>
        <v>1322760</v>
      </c>
      <c r="P61" s="8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8.75" customHeight="1">
      <c r="A62" s="75"/>
      <c r="B62" s="77"/>
      <c r="C62" s="146"/>
      <c r="D62" s="120"/>
      <c r="E62" s="147"/>
      <c r="F62" s="148"/>
      <c r="G62" s="120"/>
      <c r="H62" s="120"/>
      <c r="I62" s="120"/>
      <c r="J62" s="300"/>
      <c r="K62" s="1221" t="s">
        <v>125</v>
      </c>
      <c r="L62" s="1234"/>
      <c r="M62" s="1205">
        <v>2329900</v>
      </c>
      <c r="N62" s="1206">
        <v>1.2</v>
      </c>
      <c r="O62" s="1202">
        <f t="shared" si="7"/>
        <v>2795880</v>
      </c>
      <c r="P62" s="8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8.75" customHeight="1">
      <c r="A63" s="75"/>
      <c r="B63" s="77"/>
      <c r="C63" s="146"/>
      <c r="D63" s="120"/>
      <c r="E63" s="147"/>
      <c r="F63" s="148"/>
      <c r="G63" s="120"/>
      <c r="H63" s="120"/>
      <c r="I63" s="120"/>
      <c r="J63" s="338"/>
      <c r="K63" s="1224" t="s">
        <v>111</v>
      </c>
      <c r="L63" s="1230"/>
      <c r="M63" s="1213">
        <v>2204600</v>
      </c>
      <c r="N63" s="1201">
        <v>0.6</v>
      </c>
      <c r="O63" s="1202">
        <f t="shared" si="7"/>
        <v>1322760</v>
      </c>
      <c r="P63" s="8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22.5" customHeight="1">
      <c r="A64" s="342"/>
      <c r="B64" s="129"/>
      <c r="C64" s="343"/>
      <c r="D64" s="117"/>
      <c r="E64" s="119"/>
      <c r="F64" s="117"/>
      <c r="G64" s="120"/>
      <c r="H64" s="120"/>
      <c r="I64" s="120"/>
      <c r="J64" s="344"/>
      <c r="K64" s="1221" t="s">
        <v>114</v>
      </c>
      <c r="L64" s="1222"/>
      <c r="M64" s="1205">
        <v>2245700</v>
      </c>
      <c r="N64" s="1206">
        <v>0.6</v>
      </c>
      <c r="O64" s="1207">
        <f t="shared" si="7"/>
        <v>1347420</v>
      </c>
      <c r="P64" s="8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22.5" customHeight="1">
      <c r="A65" s="342"/>
      <c r="B65" s="129"/>
      <c r="C65" s="343"/>
      <c r="D65" s="117"/>
      <c r="E65" s="119"/>
      <c r="F65" s="117"/>
      <c r="G65" s="120"/>
      <c r="H65" s="120"/>
      <c r="I65" s="120"/>
      <c r="J65" s="344"/>
      <c r="K65" s="1224" t="s">
        <v>114</v>
      </c>
      <c r="L65" s="1225"/>
      <c r="M65" s="1213">
        <v>2245700</v>
      </c>
      <c r="N65" s="1201">
        <v>0.6</v>
      </c>
      <c r="O65" s="1202">
        <f t="shared" si="7"/>
        <v>1347420</v>
      </c>
      <c r="P65" s="8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22.5" customHeight="1">
      <c r="A66" s="342"/>
      <c r="B66" s="129"/>
      <c r="C66" s="343"/>
      <c r="D66" s="117"/>
      <c r="E66" s="119"/>
      <c r="F66" s="117"/>
      <c r="G66" s="120"/>
      <c r="H66" s="120"/>
      <c r="I66" s="120"/>
      <c r="J66" s="344"/>
      <c r="K66" s="1221" t="s">
        <v>133</v>
      </c>
      <c r="L66" s="1222"/>
      <c r="M66" s="1205">
        <v>2286400</v>
      </c>
      <c r="N66" s="1206">
        <v>0.6</v>
      </c>
      <c r="O66" s="1207">
        <f t="shared" si="7"/>
        <v>1371840</v>
      </c>
      <c r="P66" s="8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22.5" customHeight="1">
      <c r="A67" s="342"/>
      <c r="B67" s="129"/>
      <c r="C67" s="343"/>
      <c r="D67" s="117"/>
      <c r="E67" s="119"/>
      <c r="F67" s="117"/>
      <c r="G67" s="120"/>
      <c r="H67" s="120"/>
      <c r="I67" s="120"/>
      <c r="J67" s="344"/>
      <c r="K67" s="1221" t="s">
        <v>837</v>
      </c>
      <c r="L67" s="1222"/>
      <c r="M67" s="1205">
        <v>2645000</v>
      </c>
      <c r="N67" s="1206">
        <v>0.6</v>
      </c>
      <c r="O67" s="1220">
        <f t="shared" si="7"/>
        <v>1587000</v>
      </c>
      <c r="P67" s="8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22.5" customHeight="1">
      <c r="A68" s="342"/>
      <c r="B68" s="129"/>
      <c r="C68" s="343"/>
      <c r="D68" s="117"/>
      <c r="E68" s="119"/>
      <c r="F68" s="117"/>
      <c r="G68" s="120"/>
      <c r="H68" s="120"/>
      <c r="I68" s="120"/>
      <c r="J68" s="344"/>
      <c r="K68" s="1221" t="s">
        <v>125</v>
      </c>
      <c r="L68" s="1222"/>
      <c r="M68" s="1205">
        <v>2329900</v>
      </c>
      <c r="N68" s="1206">
        <v>0.6</v>
      </c>
      <c r="O68" s="1207">
        <f t="shared" si="7"/>
        <v>1397940</v>
      </c>
      <c r="P68" s="8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22.5" customHeight="1">
      <c r="A69" s="342"/>
      <c r="B69" s="129"/>
      <c r="C69" s="343"/>
      <c r="D69" s="117"/>
      <c r="E69" s="119"/>
      <c r="F69" s="117"/>
      <c r="G69" s="120"/>
      <c r="H69" s="120"/>
      <c r="I69" s="120"/>
      <c r="J69" s="344"/>
      <c r="K69" s="1224" t="s">
        <v>111</v>
      </c>
      <c r="L69" s="1225"/>
      <c r="M69" s="1213">
        <v>2204600</v>
      </c>
      <c r="N69" s="1201">
        <v>0.6</v>
      </c>
      <c r="O69" s="1202">
        <f t="shared" si="7"/>
        <v>1322760</v>
      </c>
      <c r="P69" s="8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22.5" customHeight="1">
      <c r="A70" s="342"/>
      <c r="B70" s="129"/>
      <c r="C70" s="343"/>
      <c r="D70" s="117"/>
      <c r="E70" s="119"/>
      <c r="F70" s="117"/>
      <c r="G70" s="120"/>
      <c r="H70" s="120"/>
      <c r="I70" s="120"/>
      <c r="J70" s="344"/>
      <c r="K70" s="1221" t="s">
        <v>114</v>
      </c>
      <c r="L70" s="1222"/>
      <c r="M70" s="1205">
        <v>2245700</v>
      </c>
      <c r="N70" s="1206">
        <v>0.6</v>
      </c>
      <c r="O70" s="1242">
        <f t="shared" si="7"/>
        <v>1347420</v>
      </c>
      <c r="P70" s="8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21.75" customHeight="1">
      <c r="A71" s="342"/>
      <c r="B71" s="129"/>
      <c r="C71" s="367"/>
      <c r="D71" s="117"/>
      <c r="E71" s="119"/>
      <c r="F71" s="117"/>
      <c r="G71" s="120"/>
      <c r="H71" s="120"/>
      <c r="I71" s="120"/>
      <c r="J71" s="368"/>
      <c r="K71" s="1245" t="s">
        <v>43</v>
      </c>
      <c r="L71" s="1246"/>
      <c r="M71" s="1247">
        <v>9</v>
      </c>
      <c r="N71" s="1248">
        <v>12</v>
      </c>
      <c r="O71" s="1249">
        <v>8572350</v>
      </c>
      <c r="P71" s="8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22.5" customHeight="1">
      <c r="A72" s="75"/>
      <c r="B72" s="77"/>
      <c r="C72" s="77"/>
      <c r="D72" s="77"/>
      <c r="E72" s="94"/>
      <c r="F72" s="77"/>
      <c r="G72" s="77"/>
      <c r="H72" s="77"/>
      <c r="I72" s="77"/>
      <c r="J72" s="77"/>
      <c r="K72" s="407" t="s">
        <v>205</v>
      </c>
      <c r="L72" s="2750"/>
      <c r="M72" s="2565"/>
      <c r="N72" s="2565"/>
      <c r="O72" s="1253">
        <f>SUM(O73,O74)</f>
        <v>13260000</v>
      </c>
      <c r="P72" s="8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>
      <c r="A73" s="75"/>
      <c r="B73" s="77"/>
      <c r="C73" s="77"/>
      <c r="D73" s="77"/>
      <c r="E73" s="94"/>
      <c r="F73" s="77"/>
      <c r="G73" s="77"/>
      <c r="H73" s="77"/>
      <c r="I73" s="77"/>
      <c r="J73" s="77"/>
      <c r="K73" s="1255"/>
      <c r="L73" s="1252" t="s">
        <v>865</v>
      </c>
      <c r="M73" s="404">
        <v>13</v>
      </c>
      <c r="N73" s="401">
        <v>6</v>
      </c>
      <c r="O73" s="428">
        <v>5460000</v>
      </c>
      <c r="P73" s="8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>
      <c r="A74" s="75"/>
      <c r="B74" s="77"/>
      <c r="C74" s="146"/>
      <c r="D74" s="120"/>
      <c r="E74" s="147"/>
      <c r="F74" s="148"/>
      <c r="G74" s="120"/>
      <c r="H74" s="120"/>
      <c r="I74" s="120"/>
      <c r="J74" s="101"/>
      <c r="K74" s="1257"/>
      <c r="L74" s="1258" t="s">
        <v>867</v>
      </c>
      <c r="M74" s="242">
        <v>13</v>
      </c>
      <c r="N74" s="1259">
        <v>6</v>
      </c>
      <c r="O74" s="1260">
        <v>7800000</v>
      </c>
      <c r="P74" s="8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22.5" customHeight="1">
      <c r="A75" s="75"/>
      <c r="B75" s="77"/>
      <c r="C75" s="146"/>
      <c r="D75" s="120"/>
      <c r="E75" s="147"/>
      <c r="F75" s="148"/>
      <c r="G75" s="120"/>
      <c r="H75" s="120"/>
      <c r="I75" s="120"/>
      <c r="J75" s="101"/>
      <c r="K75" s="407" t="s">
        <v>46</v>
      </c>
      <c r="L75" s="421"/>
      <c r="M75" s="409">
        <v>14</v>
      </c>
      <c r="N75" s="1262">
        <v>1</v>
      </c>
      <c r="O75" s="1263">
        <v>600000</v>
      </c>
      <c r="P75" s="8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22.5" customHeight="1">
      <c r="A76" s="75"/>
      <c r="B76" s="77"/>
      <c r="C76" s="146"/>
      <c r="D76" s="120"/>
      <c r="E76" s="147"/>
      <c r="F76" s="148"/>
      <c r="G76" s="120"/>
      <c r="H76" s="120"/>
      <c r="I76" s="120"/>
      <c r="J76" s="101"/>
      <c r="K76" s="1265" t="s">
        <v>44</v>
      </c>
      <c r="L76" s="1266"/>
      <c r="M76" s="1267"/>
      <c r="N76" s="1268"/>
      <c r="O76" s="1272">
        <f>SUM(O77:O85)</f>
        <v>6429100</v>
      </c>
      <c r="P76" s="8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22.5" customHeight="1">
      <c r="A77" s="75"/>
      <c r="B77" s="77"/>
      <c r="C77" s="146"/>
      <c r="D77" s="120"/>
      <c r="E77" s="147"/>
      <c r="F77" s="148"/>
      <c r="G77" s="120"/>
      <c r="H77" s="120"/>
      <c r="I77" s="120"/>
      <c r="J77" s="101"/>
      <c r="K77" s="394"/>
      <c r="L77" s="232">
        <v>50000</v>
      </c>
      <c r="M77" s="399">
        <v>1</v>
      </c>
      <c r="N77" s="401">
        <v>12</v>
      </c>
      <c r="O77" s="406">
        <f t="shared" ref="O77:O85" si="8">L77*M77*N77</f>
        <v>600000</v>
      </c>
      <c r="P77" s="8"/>
      <c r="Q77" s="155"/>
      <c r="R77" s="9"/>
      <c r="S77" s="9"/>
      <c r="T77" s="9"/>
      <c r="U77" s="9"/>
      <c r="V77" s="9"/>
      <c r="W77" s="9"/>
      <c r="X77" s="9"/>
      <c r="Y77" s="9"/>
      <c r="Z77" s="9"/>
    </row>
    <row r="78" spans="1:26" ht="22.5" customHeight="1">
      <c r="A78" s="75"/>
      <c r="B78" s="77"/>
      <c r="C78" s="146"/>
      <c r="D78" s="120"/>
      <c r="E78" s="147"/>
      <c r="F78" s="148"/>
      <c r="G78" s="120"/>
      <c r="H78" s="120"/>
      <c r="I78" s="120"/>
      <c r="J78" s="101"/>
      <c r="K78" s="386"/>
      <c r="L78" s="395">
        <v>50000</v>
      </c>
      <c r="M78" s="389">
        <v>1</v>
      </c>
      <c r="N78" s="390">
        <v>10</v>
      </c>
      <c r="O78" s="393">
        <f t="shared" si="8"/>
        <v>500000</v>
      </c>
      <c r="P78" s="8"/>
      <c r="Q78" s="155"/>
      <c r="R78" s="9"/>
      <c r="S78" s="9"/>
      <c r="T78" s="9"/>
      <c r="U78" s="9"/>
      <c r="V78" s="9"/>
      <c r="W78" s="9"/>
      <c r="X78" s="9"/>
      <c r="Y78" s="9"/>
      <c r="Z78" s="9"/>
    </row>
    <row r="79" spans="1:26" ht="22.5" customHeight="1">
      <c r="A79" s="75"/>
      <c r="B79" s="77"/>
      <c r="C79" s="146"/>
      <c r="D79" s="120"/>
      <c r="E79" s="147"/>
      <c r="F79" s="148"/>
      <c r="G79" s="120"/>
      <c r="H79" s="120"/>
      <c r="I79" s="120"/>
      <c r="J79" s="101"/>
      <c r="K79" s="386"/>
      <c r="L79" s="395">
        <v>50000</v>
      </c>
      <c r="M79" s="389">
        <v>1</v>
      </c>
      <c r="N79" s="390">
        <v>4</v>
      </c>
      <c r="O79" s="393">
        <f t="shared" si="8"/>
        <v>200000</v>
      </c>
      <c r="P79" s="8"/>
      <c r="Q79" s="155"/>
      <c r="R79" s="9"/>
      <c r="S79" s="9"/>
      <c r="T79" s="9"/>
      <c r="U79" s="9"/>
      <c r="V79" s="9"/>
      <c r="W79" s="9"/>
      <c r="X79" s="9"/>
      <c r="Y79" s="9"/>
      <c r="Z79" s="9"/>
    </row>
    <row r="80" spans="1:26" ht="22.5" customHeight="1">
      <c r="A80" s="75"/>
      <c r="B80" s="77"/>
      <c r="C80" s="146"/>
      <c r="D80" s="120"/>
      <c r="E80" s="147"/>
      <c r="F80" s="148"/>
      <c r="G80" s="120"/>
      <c r="H80" s="120"/>
      <c r="I80" s="120"/>
      <c r="J80" s="101"/>
      <c r="K80" s="386"/>
      <c r="L80" s="395">
        <v>50000</v>
      </c>
      <c r="M80" s="389">
        <v>1</v>
      </c>
      <c r="N80" s="390">
        <v>5</v>
      </c>
      <c r="O80" s="393">
        <f t="shared" si="8"/>
        <v>250000</v>
      </c>
      <c r="P80" s="8"/>
      <c r="Q80" s="155"/>
      <c r="R80" s="9"/>
      <c r="S80" s="9"/>
      <c r="T80" s="9"/>
      <c r="U80" s="9"/>
      <c r="V80" s="9"/>
      <c r="W80" s="9"/>
      <c r="X80" s="9"/>
      <c r="Y80" s="9"/>
      <c r="Z80" s="9"/>
    </row>
    <row r="81" spans="1:26" ht="22.5" customHeight="1">
      <c r="A81" s="75"/>
      <c r="B81" s="77"/>
      <c r="C81" s="146"/>
      <c r="D81" s="120"/>
      <c r="E81" s="147"/>
      <c r="F81" s="148"/>
      <c r="G81" s="120"/>
      <c r="H81" s="120"/>
      <c r="I81" s="120"/>
      <c r="J81" s="101"/>
      <c r="K81" s="386"/>
      <c r="L81" s="1283">
        <v>33930</v>
      </c>
      <c r="M81" s="682">
        <v>1</v>
      </c>
      <c r="N81" s="1285">
        <v>1</v>
      </c>
      <c r="O81" s="1286">
        <f t="shared" si="8"/>
        <v>33930</v>
      </c>
      <c r="P81" s="8"/>
      <c r="Q81" s="155"/>
      <c r="R81" s="9"/>
      <c r="S81" s="9"/>
      <c r="T81" s="9"/>
      <c r="U81" s="9"/>
      <c r="V81" s="9"/>
      <c r="W81" s="9"/>
      <c r="X81" s="9"/>
      <c r="Y81" s="9"/>
      <c r="Z81" s="9"/>
    </row>
    <row r="82" spans="1:26" ht="22.5" customHeight="1">
      <c r="A82" s="75"/>
      <c r="B82" s="77"/>
      <c r="C82" s="146"/>
      <c r="D82" s="120"/>
      <c r="E82" s="147"/>
      <c r="F82" s="148"/>
      <c r="G82" s="120"/>
      <c r="H82" s="120"/>
      <c r="I82" s="120"/>
      <c r="J82" s="101"/>
      <c r="K82" s="386"/>
      <c r="L82" s="1283">
        <v>16130</v>
      </c>
      <c r="M82" s="682">
        <v>1</v>
      </c>
      <c r="N82" s="1285">
        <v>1</v>
      </c>
      <c r="O82" s="1286">
        <f t="shared" si="8"/>
        <v>16130</v>
      </c>
      <c r="P82" s="8"/>
      <c r="Q82" s="155"/>
      <c r="R82" s="9"/>
      <c r="S82" s="9"/>
      <c r="T82" s="9"/>
      <c r="U82" s="9"/>
      <c r="V82" s="9"/>
      <c r="W82" s="9"/>
      <c r="X82" s="9"/>
      <c r="Y82" s="9"/>
      <c r="Z82" s="9"/>
    </row>
    <row r="83" spans="1:26" ht="22.5" customHeight="1">
      <c r="A83" s="75"/>
      <c r="B83" s="77"/>
      <c r="C83" s="146"/>
      <c r="D83" s="120"/>
      <c r="E83" s="147"/>
      <c r="F83" s="148"/>
      <c r="G83" s="120"/>
      <c r="H83" s="120"/>
      <c r="I83" s="120"/>
      <c r="J83" s="101"/>
      <c r="K83" s="386"/>
      <c r="L83" s="1283">
        <v>29040</v>
      </c>
      <c r="M83" s="682">
        <v>1</v>
      </c>
      <c r="N83" s="1285">
        <v>1</v>
      </c>
      <c r="O83" s="1286">
        <f t="shared" si="8"/>
        <v>29040</v>
      </c>
      <c r="P83" s="8"/>
      <c r="Q83" s="155"/>
      <c r="R83" s="9"/>
      <c r="S83" s="9"/>
      <c r="T83" s="9"/>
      <c r="U83" s="9"/>
      <c r="V83" s="9"/>
      <c r="W83" s="9"/>
      <c r="X83" s="9"/>
      <c r="Y83" s="9"/>
      <c r="Z83" s="9"/>
    </row>
    <row r="84" spans="1:26" ht="22.5" customHeight="1">
      <c r="A84" s="75"/>
      <c r="B84" s="77"/>
      <c r="C84" s="146"/>
      <c r="D84" s="120"/>
      <c r="E84" s="147"/>
      <c r="F84" s="148"/>
      <c r="G84" s="120"/>
      <c r="H84" s="120"/>
      <c r="I84" s="120"/>
      <c r="J84" s="101"/>
      <c r="K84" s="386"/>
      <c r="L84" s="232">
        <v>100000</v>
      </c>
      <c r="M84" s="404">
        <v>2</v>
      </c>
      <c r="N84" s="405">
        <v>12</v>
      </c>
      <c r="O84" s="406">
        <f t="shared" si="8"/>
        <v>2400000</v>
      </c>
      <c r="P84" s="8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22.5" customHeight="1">
      <c r="A85" s="75"/>
      <c r="B85" s="77"/>
      <c r="C85" s="146"/>
      <c r="D85" s="120"/>
      <c r="E85" s="147"/>
      <c r="F85" s="148"/>
      <c r="G85" s="120"/>
      <c r="H85" s="120"/>
      <c r="I85" s="120"/>
      <c r="J85" s="101"/>
      <c r="K85" s="1291"/>
      <c r="L85" s="1293">
        <v>200000</v>
      </c>
      <c r="M85" s="1294">
        <v>1</v>
      </c>
      <c r="N85" s="1259">
        <v>12</v>
      </c>
      <c r="O85" s="1295">
        <f t="shared" si="8"/>
        <v>2400000</v>
      </c>
      <c r="P85" s="8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22.5" customHeight="1">
      <c r="A86" s="75"/>
      <c r="B86" s="77"/>
      <c r="C86" s="146"/>
      <c r="D86" s="120"/>
      <c r="E86" s="147"/>
      <c r="F86" s="148"/>
      <c r="G86" s="120"/>
      <c r="H86" s="120"/>
      <c r="I86" s="120"/>
      <c r="J86" s="101"/>
      <c r="K86" s="1265" t="s">
        <v>45</v>
      </c>
      <c r="L86" s="395"/>
      <c r="M86" s="404"/>
      <c r="N86" s="401"/>
      <c r="O86" s="1297">
        <f>SUM(O87,O88)</f>
        <v>4200000</v>
      </c>
      <c r="P86" s="8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22.5" customHeight="1">
      <c r="A87" s="75"/>
      <c r="B87" s="77"/>
      <c r="C87" s="146"/>
      <c r="D87" s="120"/>
      <c r="E87" s="147"/>
      <c r="F87" s="148"/>
      <c r="G87" s="120"/>
      <c r="H87" s="120"/>
      <c r="I87" s="120"/>
      <c r="J87" s="101"/>
      <c r="K87" s="1299"/>
      <c r="L87" s="395">
        <v>300000</v>
      </c>
      <c r="M87" s="404">
        <v>1</v>
      </c>
      <c r="N87" s="401">
        <v>9</v>
      </c>
      <c r="O87" s="295">
        <f t="shared" ref="O87:O89" si="9">SUM(L87*M87*N87)</f>
        <v>2700000</v>
      </c>
      <c r="P87" s="8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22.5" customHeight="1">
      <c r="A88" s="75"/>
      <c r="B88" s="77"/>
      <c r="C88" s="146"/>
      <c r="D88" s="120"/>
      <c r="E88" s="147"/>
      <c r="F88" s="148"/>
      <c r="G88" s="120"/>
      <c r="H88" s="120"/>
      <c r="I88" s="120"/>
      <c r="J88" s="101"/>
      <c r="K88" s="1299"/>
      <c r="L88" s="1293">
        <v>500000</v>
      </c>
      <c r="M88" s="242">
        <v>1</v>
      </c>
      <c r="N88" s="1259">
        <v>3</v>
      </c>
      <c r="O88" s="339">
        <f t="shared" si="9"/>
        <v>1500000</v>
      </c>
      <c r="P88" s="8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22.5" customHeight="1">
      <c r="A89" s="75"/>
      <c r="B89" s="77"/>
      <c r="C89" s="146"/>
      <c r="D89" s="120"/>
      <c r="E89" s="417" t="s">
        <v>221</v>
      </c>
      <c r="F89" s="21" t="s">
        <v>222</v>
      </c>
      <c r="G89" s="78">
        <v>0</v>
      </c>
      <c r="H89" s="78">
        <v>0</v>
      </c>
      <c r="I89" s="78">
        <f t="shared" ref="I89:I90" si="10">H89-G89</f>
        <v>0</v>
      </c>
      <c r="J89" s="108">
        <v>0</v>
      </c>
      <c r="K89" s="420" t="s">
        <v>222</v>
      </c>
      <c r="L89" s="421"/>
      <c r="M89" s="409"/>
      <c r="N89" s="410"/>
      <c r="O89" s="413">
        <f t="shared" si="9"/>
        <v>0</v>
      </c>
      <c r="P89" s="8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3" customHeight="1">
      <c r="A90" s="75"/>
      <c r="B90" s="77"/>
      <c r="C90" s="94"/>
      <c r="D90" s="148"/>
      <c r="E90" s="417" t="s">
        <v>226</v>
      </c>
      <c r="F90" s="424" t="s">
        <v>129</v>
      </c>
      <c r="G90" s="73">
        <v>52044320</v>
      </c>
      <c r="H90" s="78">
        <f>O90</f>
        <v>49884690</v>
      </c>
      <c r="I90" s="78">
        <f t="shared" si="10"/>
        <v>-2159630</v>
      </c>
      <c r="J90" s="108">
        <f>I90/G90</f>
        <v>-4.1495978811904928E-2</v>
      </c>
      <c r="K90" s="524"/>
      <c r="L90" s="40"/>
      <c r="M90" s="299"/>
      <c r="N90" s="181"/>
      <c r="O90" s="527">
        <f>SUM(O91:O93)</f>
        <v>49884690</v>
      </c>
      <c r="P90" s="8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22.5" customHeight="1">
      <c r="A91" s="75"/>
      <c r="B91" s="77"/>
      <c r="C91" s="391"/>
      <c r="D91" s="148"/>
      <c r="E91" s="432"/>
      <c r="F91" s="434"/>
      <c r="G91" s="120"/>
      <c r="H91" s="120"/>
      <c r="I91" s="120"/>
      <c r="J91" s="101"/>
      <c r="K91" s="530" t="s">
        <v>240</v>
      </c>
      <c r="L91" s="7"/>
      <c r="M91" s="1308">
        <f>O8+O46</f>
        <v>567516800</v>
      </c>
      <c r="N91" s="1309" t="s">
        <v>248</v>
      </c>
      <c r="O91" s="287">
        <f t="shared" ref="O91:O92" si="11">ROUNDUP((M91/12),-1)</f>
        <v>47293070</v>
      </c>
      <c r="P91" s="8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22.5" customHeight="1">
      <c r="A92" s="75"/>
      <c r="B92" s="77"/>
      <c r="C92" s="391"/>
      <c r="D92" s="148"/>
      <c r="E92" s="432"/>
      <c r="F92" s="434"/>
      <c r="G92" s="120"/>
      <c r="H92" s="120"/>
      <c r="I92" s="120"/>
      <c r="J92" s="101"/>
      <c r="K92" s="530" t="s">
        <v>251</v>
      </c>
      <c r="L92" s="7"/>
      <c r="M92" s="232">
        <f>O44</f>
        <v>19099400</v>
      </c>
      <c r="N92" s="1309" t="s">
        <v>248</v>
      </c>
      <c r="O92" s="295">
        <f t="shared" si="11"/>
        <v>1591620</v>
      </c>
      <c r="P92" s="8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22.5" customHeight="1">
      <c r="A93" s="75"/>
      <c r="B93" s="77"/>
      <c r="C93" s="391"/>
      <c r="D93" s="148"/>
      <c r="E93" s="432"/>
      <c r="F93" s="434"/>
      <c r="G93" s="120"/>
      <c r="H93" s="120"/>
      <c r="I93" s="120"/>
      <c r="J93" s="101"/>
      <c r="K93" s="530" t="s">
        <v>256</v>
      </c>
      <c r="L93" s="1"/>
      <c r="M93" s="1313"/>
      <c r="N93" s="1314" t="s">
        <v>258</v>
      </c>
      <c r="O93" s="1260">
        <v>1000000</v>
      </c>
      <c r="P93" s="8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22.5" customHeight="1">
      <c r="A94" s="75"/>
      <c r="B94" s="77"/>
      <c r="C94" s="391"/>
      <c r="D94" s="148"/>
      <c r="E94" s="417" t="s">
        <v>260</v>
      </c>
      <c r="F94" s="424" t="s">
        <v>137</v>
      </c>
      <c r="G94" s="73">
        <v>65970330</v>
      </c>
      <c r="H94" s="78">
        <f>O94</f>
        <v>64208880</v>
      </c>
      <c r="I94" s="78">
        <f>H94-G94</f>
        <v>-1761450</v>
      </c>
      <c r="J94" s="108">
        <f>I94/G94</f>
        <v>-2.6700639514763681E-2</v>
      </c>
      <c r="K94" s="524"/>
      <c r="L94" s="40"/>
      <c r="M94" s="299"/>
      <c r="N94" s="181"/>
      <c r="O94" s="527">
        <f>SUM(O95:O99)</f>
        <v>64208880</v>
      </c>
      <c r="P94" s="8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22.5" customHeight="1">
      <c r="A95" s="75"/>
      <c r="B95" s="77"/>
      <c r="C95" s="391"/>
      <c r="D95" s="148"/>
      <c r="E95" s="471"/>
      <c r="F95" s="148"/>
      <c r="G95" s="120"/>
      <c r="H95" s="120"/>
      <c r="I95" s="120"/>
      <c r="J95" s="101"/>
      <c r="K95" s="530" t="s">
        <v>882</v>
      </c>
      <c r="L95" s="1"/>
      <c r="M95" s="232">
        <f>SUM(M91:M92)+30000000</f>
        <v>616616200</v>
      </c>
      <c r="N95" s="5">
        <v>4.4999999999999998E-2</v>
      </c>
      <c r="O95" s="1317">
        <f>ROUNDUP((M95*N95),-1)</f>
        <v>27747730</v>
      </c>
      <c r="P95" s="478"/>
      <c r="Q95" s="480"/>
      <c r="R95" s="9"/>
      <c r="S95" s="9"/>
      <c r="T95" s="9"/>
      <c r="U95" s="9"/>
      <c r="V95" s="9"/>
      <c r="W95" s="9"/>
      <c r="X95" s="9"/>
      <c r="Y95" s="9"/>
      <c r="Z95" s="9"/>
    </row>
    <row r="96" spans="1:26" ht="22.5" customHeight="1">
      <c r="A96" s="75"/>
      <c r="B96" s="77"/>
      <c r="C96" s="391"/>
      <c r="D96" s="148"/>
      <c r="E96" s="471"/>
      <c r="F96" s="148"/>
      <c r="G96" s="120"/>
      <c r="H96" s="120"/>
      <c r="I96" s="120"/>
      <c r="J96" s="101"/>
      <c r="K96" s="530" t="s">
        <v>885</v>
      </c>
      <c r="L96" s="1"/>
      <c r="M96" s="232">
        <f>SUM(M95)</f>
        <v>616616200</v>
      </c>
      <c r="N96" s="1319">
        <v>3.5450000000000002E-2</v>
      </c>
      <c r="O96" s="406">
        <f>ROUNDUP((M96*N96),-1)</f>
        <v>21859050</v>
      </c>
      <c r="P96" s="8"/>
      <c r="Q96" s="480"/>
      <c r="R96" s="9"/>
      <c r="S96" s="9"/>
      <c r="T96" s="9"/>
      <c r="U96" s="9"/>
      <c r="V96" s="9"/>
      <c r="W96" s="9"/>
      <c r="X96" s="9"/>
      <c r="Y96" s="9"/>
      <c r="Z96" s="9"/>
    </row>
    <row r="97" spans="1:26" ht="22.5" customHeight="1">
      <c r="A97" s="75"/>
      <c r="B97" s="77"/>
      <c r="C97" s="391"/>
      <c r="D97" s="148"/>
      <c r="E97" s="471"/>
      <c r="F97" s="148"/>
      <c r="G97" s="120"/>
      <c r="H97" s="120"/>
      <c r="I97" s="120"/>
      <c r="J97" s="101"/>
      <c r="K97" s="140" t="s">
        <v>294</v>
      </c>
      <c r="L97" s="131"/>
      <c r="M97" s="387">
        <f>SUM(O96)</f>
        <v>21859050</v>
      </c>
      <c r="N97" s="491" t="s">
        <v>299</v>
      </c>
      <c r="O97" s="393">
        <f>ROUNDUP(O96*(0.9082%/7.09%),-1)</f>
        <v>2800060</v>
      </c>
      <c r="P97" s="8"/>
      <c r="Q97" s="480"/>
      <c r="R97" s="9"/>
      <c r="S97" s="9"/>
      <c r="T97" s="9"/>
      <c r="U97" s="9"/>
      <c r="V97" s="9"/>
      <c r="W97" s="9"/>
      <c r="X97" s="9"/>
      <c r="Y97" s="9"/>
      <c r="Z97" s="9"/>
    </row>
    <row r="98" spans="1:26" ht="22.5" customHeight="1">
      <c r="A98" s="75"/>
      <c r="B98" s="77"/>
      <c r="C98" s="391"/>
      <c r="D98" s="148"/>
      <c r="E98" s="471"/>
      <c r="F98" s="148"/>
      <c r="G98" s="120"/>
      <c r="H98" s="120"/>
      <c r="I98" s="120"/>
      <c r="J98" s="101"/>
      <c r="K98" s="130" t="s">
        <v>889</v>
      </c>
      <c r="L98" s="131"/>
      <c r="M98" s="387">
        <f>SUM(M96)</f>
        <v>616616200</v>
      </c>
      <c r="N98" s="475">
        <v>1.15E-2</v>
      </c>
      <c r="O98" s="393">
        <f t="shared" ref="O98:O99" si="12">ROUNDUP((M98*N98),-1)</f>
        <v>7091090</v>
      </c>
      <c r="P98" s="8"/>
      <c r="Q98" s="1321"/>
      <c r="R98" s="9"/>
      <c r="S98" s="9"/>
      <c r="T98" s="9"/>
      <c r="U98" s="9"/>
      <c r="V98" s="9"/>
      <c r="W98" s="9"/>
      <c r="X98" s="9"/>
      <c r="Y98" s="9"/>
      <c r="Z98" s="9"/>
    </row>
    <row r="99" spans="1:26" ht="22.5" customHeight="1">
      <c r="A99" s="75"/>
      <c r="B99" s="77"/>
      <c r="C99" s="391"/>
      <c r="D99" s="148"/>
      <c r="E99" s="471"/>
      <c r="F99" s="148"/>
      <c r="G99" s="120"/>
      <c r="H99" s="120"/>
      <c r="I99" s="120"/>
      <c r="J99" s="101"/>
      <c r="K99" s="130" t="s">
        <v>892</v>
      </c>
      <c r="L99" s="131"/>
      <c r="M99" s="387">
        <f>SUM(M96)</f>
        <v>616616200</v>
      </c>
      <c r="N99" s="475">
        <v>7.6400000000000001E-3</v>
      </c>
      <c r="O99" s="393">
        <f t="shared" si="12"/>
        <v>4710950</v>
      </c>
      <c r="P99" s="8"/>
      <c r="Q99" s="1321"/>
      <c r="R99" s="9"/>
      <c r="S99" s="9"/>
      <c r="T99" s="9"/>
      <c r="U99" s="9"/>
      <c r="V99" s="9"/>
      <c r="W99" s="9"/>
      <c r="X99" s="9"/>
      <c r="Y99" s="9"/>
      <c r="Z99" s="9"/>
    </row>
    <row r="100" spans="1:26" ht="22.5" customHeight="1">
      <c r="A100" s="75"/>
      <c r="B100" s="146"/>
      <c r="C100" s="391"/>
      <c r="D100" s="148"/>
      <c r="E100" s="417" t="s">
        <v>309</v>
      </c>
      <c r="F100" s="21" t="s">
        <v>141</v>
      </c>
      <c r="G100" s="73">
        <v>100000</v>
      </c>
      <c r="H100" s="78">
        <f>SUM(O100)</f>
        <v>100000</v>
      </c>
      <c r="I100" s="78">
        <f>H100-G100</f>
        <v>0</v>
      </c>
      <c r="J100" s="85">
        <f>I100/G100</f>
        <v>0</v>
      </c>
      <c r="K100" s="524"/>
      <c r="L100" s="40"/>
      <c r="M100" s="299"/>
      <c r="N100" s="181"/>
      <c r="O100" s="527">
        <f>SUM(O102)</f>
        <v>100000</v>
      </c>
      <c r="P100" s="8"/>
      <c r="Q100" s="1321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22.5" customHeight="1">
      <c r="A101" s="75"/>
      <c r="B101" s="146"/>
      <c r="C101" s="391"/>
      <c r="D101" s="148"/>
      <c r="E101" s="471"/>
      <c r="F101" s="148"/>
      <c r="G101" s="120"/>
      <c r="H101" s="120"/>
      <c r="I101" s="120"/>
      <c r="J101" s="110"/>
      <c r="K101" s="530" t="s">
        <v>325</v>
      </c>
      <c r="L101" s="1"/>
      <c r="M101" s="283"/>
      <c r="N101" s="7"/>
      <c r="O101" s="532"/>
      <c r="P101" s="8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22.5" customHeight="1">
      <c r="A102" s="533"/>
      <c r="B102" s="534"/>
      <c r="C102" s="535"/>
      <c r="D102" s="536"/>
      <c r="E102" s="537"/>
      <c r="F102" s="536"/>
      <c r="G102" s="361"/>
      <c r="H102" s="361"/>
      <c r="I102" s="361"/>
      <c r="J102" s="539"/>
      <c r="K102" s="540" t="s">
        <v>337</v>
      </c>
      <c r="L102" s="541"/>
      <c r="M102" s="1324">
        <v>100000</v>
      </c>
      <c r="N102" s="543">
        <v>1</v>
      </c>
      <c r="O102" s="545">
        <f>SUM(M102*N102)</f>
        <v>100000</v>
      </c>
      <c r="P102" s="8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7.25" customHeight="1">
      <c r="A103" s="2661" t="s">
        <v>4</v>
      </c>
      <c r="B103" s="2657"/>
      <c r="C103" s="2669" t="s">
        <v>6</v>
      </c>
      <c r="D103" s="2657"/>
      <c r="E103" s="2670" t="s">
        <v>8</v>
      </c>
      <c r="F103" s="2657"/>
      <c r="G103" s="13" t="s">
        <v>737</v>
      </c>
      <c r="H103" s="13" t="s">
        <v>738</v>
      </c>
      <c r="I103" s="2690" t="s">
        <v>15</v>
      </c>
      <c r="J103" s="2643"/>
      <c r="K103" s="2664" t="s">
        <v>805</v>
      </c>
      <c r="L103" s="2634"/>
      <c r="M103" s="2634"/>
      <c r="N103" s="2634"/>
      <c r="O103" s="2635"/>
      <c r="P103" s="8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7.25" customHeight="1">
      <c r="A104" s="2662"/>
      <c r="B104" s="2569"/>
      <c r="C104" s="2575"/>
      <c r="D104" s="2569"/>
      <c r="E104" s="2575"/>
      <c r="F104" s="2569"/>
      <c r="G104" s="20" t="s">
        <v>29</v>
      </c>
      <c r="H104" s="553" t="s">
        <v>30</v>
      </c>
      <c r="I104" s="21" t="s">
        <v>33</v>
      </c>
      <c r="J104" s="21" t="s">
        <v>35</v>
      </c>
      <c r="K104" s="2575"/>
      <c r="L104" s="2590"/>
      <c r="M104" s="2590"/>
      <c r="N104" s="2590"/>
      <c r="O104" s="2637"/>
      <c r="P104" s="8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6.5" customHeight="1">
      <c r="A105" s="557" t="s">
        <v>51</v>
      </c>
      <c r="B105" s="56" t="s">
        <v>54</v>
      </c>
      <c r="C105" s="56">
        <v>12</v>
      </c>
      <c r="D105" s="559" t="s">
        <v>155</v>
      </c>
      <c r="E105" s="2691" t="s">
        <v>53</v>
      </c>
      <c r="F105" s="2578"/>
      <c r="G105" s="57">
        <f t="shared" ref="G105:H105" si="13">G106+G108+G110</f>
        <v>12060000</v>
      </c>
      <c r="H105" s="57">
        <f t="shared" si="13"/>
        <v>7560000</v>
      </c>
      <c r="I105" s="57">
        <f t="shared" ref="I105:I106" si="14">H105-G105</f>
        <v>-4500000</v>
      </c>
      <c r="J105" s="63">
        <f t="shared" ref="J105:J106" si="15">I105/G105</f>
        <v>-0.37313432835820898</v>
      </c>
      <c r="K105" s="2687"/>
      <c r="L105" s="2577"/>
      <c r="M105" s="2577"/>
      <c r="N105" s="2578"/>
      <c r="O105" s="95">
        <f>SUM(O106,O108,O110)</f>
        <v>7560000</v>
      </c>
      <c r="P105" s="8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20.25" customHeight="1">
      <c r="A106" s="566"/>
      <c r="B106" s="567"/>
      <c r="C106" s="568"/>
      <c r="D106" s="569"/>
      <c r="E106" s="570">
        <v>121</v>
      </c>
      <c r="F106" s="117" t="s">
        <v>156</v>
      </c>
      <c r="G106" s="73">
        <v>8500000</v>
      </c>
      <c r="H106" s="120">
        <f>O106</f>
        <v>5000000</v>
      </c>
      <c r="I106" s="120">
        <f t="shared" si="14"/>
        <v>-3500000</v>
      </c>
      <c r="J106" s="110">
        <f t="shared" si="15"/>
        <v>-0.41176470588235292</v>
      </c>
      <c r="K106" s="1"/>
      <c r="L106" s="1"/>
      <c r="M106" s="7"/>
      <c r="N106" s="7"/>
      <c r="O106" s="413">
        <f>SUM(O107)</f>
        <v>5000000</v>
      </c>
      <c r="P106" s="8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27.75" customHeight="1">
      <c r="A107" s="272"/>
      <c r="B107" s="343"/>
      <c r="C107" s="568"/>
      <c r="D107" s="148"/>
      <c r="E107" s="577"/>
      <c r="F107" s="21"/>
      <c r="G107" s="78"/>
      <c r="H107" s="78"/>
      <c r="I107" s="78"/>
      <c r="J107" s="575"/>
      <c r="K107" s="1330" t="s">
        <v>389</v>
      </c>
      <c r="L107" s="15"/>
      <c r="M107" s="1332">
        <v>500000</v>
      </c>
      <c r="N107" s="1333">
        <v>10</v>
      </c>
      <c r="O107" s="44">
        <f>SUM(M107*N107)</f>
        <v>5000000</v>
      </c>
      <c r="P107" s="8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20.25" customHeight="1">
      <c r="A108" s="272"/>
      <c r="B108" s="343"/>
      <c r="C108" s="568"/>
      <c r="D108" s="569"/>
      <c r="E108" s="589">
        <v>122</v>
      </c>
      <c r="F108" s="21" t="s">
        <v>162</v>
      </c>
      <c r="G108" s="73">
        <v>1500000</v>
      </c>
      <c r="H108" s="78">
        <f>O108</f>
        <v>500000</v>
      </c>
      <c r="I108" s="78">
        <f>H108-G108</f>
        <v>-1000000</v>
      </c>
      <c r="J108" s="575">
        <f>I108/G108</f>
        <v>-0.66666666666666663</v>
      </c>
      <c r="K108" s="40"/>
      <c r="L108" s="40"/>
      <c r="M108" s="40"/>
      <c r="N108" s="40"/>
      <c r="O108" s="413">
        <f>SUM(O109)</f>
        <v>500000</v>
      </c>
      <c r="P108" s="8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21" customHeight="1">
      <c r="A109" s="272"/>
      <c r="B109" s="343"/>
      <c r="C109" s="391"/>
      <c r="D109" s="148"/>
      <c r="E109" s="593"/>
      <c r="F109" s="21"/>
      <c r="G109" s="78"/>
      <c r="H109" s="78"/>
      <c r="I109" s="78"/>
      <c r="J109" s="575"/>
      <c r="K109" s="2" t="s">
        <v>409</v>
      </c>
      <c r="L109" s="1"/>
      <c r="M109" s="1336">
        <v>50000</v>
      </c>
      <c r="N109" s="1337">
        <v>10</v>
      </c>
      <c r="O109" s="44">
        <f>M109*N109</f>
        <v>500000</v>
      </c>
      <c r="P109" s="8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20.25" customHeight="1">
      <c r="A110" s="272"/>
      <c r="B110" s="343"/>
      <c r="C110" s="391"/>
      <c r="D110" s="148"/>
      <c r="E110" s="589">
        <v>123</v>
      </c>
      <c r="F110" s="21" t="s">
        <v>163</v>
      </c>
      <c r="G110" s="73">
        <v>2060000</v>
      </c>
      <c r="H110" s="78">
        <f>O110</f>
        <v>2060000</v>
      </c>
      <c r="I110" s="78">
        <f>H110-G110</f>
        <v>0</v>
      </c>
      <c r="J110" s="85">
        <f>I110/G110</f>
        <v>0</v>
      </c>
      <c r="K110" s="40"/>
      <c r="L110" s="40"/>
      <c r="M110" s="299"/>
      <c r="N110" s="299"/>
      <c r="O110" s="413">
        <f>SUM(O112:O114)</f>
        <v>2060000</v>
      </c>
      <c r="P110" s="8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20.25" customHeight="1">
      <c r="A111" s="272"/>
      <c r="B111" s="343"/>
      <c r="C111" s="391"/>
      <c r="D111" s="148"/>
      <c r="E111" s="598"/>
      <c r="F111" s="262"/>
      <c r="G111" s="266"/>
      <c r="H111" s="266"/>
      <c r="I111" s="266"/>
      <c r="J111" s="110"/>
      <c r="K111" s="2" t="s">
        <v>429</v>
      </c>
      <c r="L111" s="1"/>
      <c r="M111" s="1338"/>
      <c r="N111" s="1338"/>
      <c r="O111" s="1339"/>
      <c r="P111" s="8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20.25" customHeight="1">
      <c r="A112" s="272"/>
      <c r="B112" s="343"/>
      <c r="C112" s="391"/>
      <c r="D112" s="148"/>
      <c r="E112" s="598"/>
      <c r="F112" s="273"/>
      <c r="G112" s="120"/>
      <c r="H112" s="120"/>
      <c r="I112" s="120"/>
      <c r="J112" s="110"/>
      <c r="K112" s="1" t="s">
        <v>436</v>
      </c>
      <c r="L112" s="1313">
        <v>50000</v>
      </c>
      <c r="M112" s="404">
        <v>2</v>
      </c>
      <c r="N112" s="1337">
        <v>5</v>
      </c>
      <c r="O112" s="295">
        <f t="shared" ref="O112:O114" si="16">L112*M112*N112</f>
        <v>500000</v>
      </c>
      <c r="P112" s="8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20.25" customHeight="1">
      <c r="A113" s="272"/>
      <c r="B113" s="343"/>
      <c r="C113" s="391"/>
      <c r="D113" s="148"/>
      <c r="E113" s="598"/>
      <c r="F113" s="273"/>
      <c r="G113" s="120"/>
      <c r="H113" s="120"/>
      <c r="I113" s="120"/>
      <c r="J113" s="110"/>
      <c r="K113" s="2" t="s">
        <v>446</v>
      </c>
      <c r="L113" s="232">
        <v>50000</v>
      </c>
      <c r="M113" s="404">
        <v>6</v>
      </c>
      <c r="N113" s="1340">
        <v>4</v>
      </c>
      <c r="O113" s="295">
        <f t="shared" si="16"/>
        <v>1200000</v>
      </c>
      <c r="P113" s="8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20.25" customHeight="1">
      <c r="A114" s="272"/>
      <c r="B114" s="343"/>
      <c r="C114" s="391"/>
      <c r="D114" s="148"/>
      <c r="E114" s="598"/>
      <c r="F114" s="512"/>
      <c r="G114" s="516"/>
      <c r="H114" s="516"/>
      <c r="I114" s="516"/>
      <c r="J114" s="110"/>
      <c r="K114" s="2" t="s">
        <v>458</v>
      </c>
      <c r="L114" s="232">
        <v>10000</v>
      </c>
      <c r="M114" s="404">
        <v>9</v>
      </c>
      <c r="N114" s="1340">
        <v>4</v>
      </c>
      <c r="O114" s="339">
        <f t="shared" si="16"/>
        <v>360000</v>
      </c>
      <c r="P114" s="8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21.75" customHeight="1">
      <c r="A115" s="272"/>
      <c r="B115" s="367"/>
      <c r="C115" s="56">
        <v>13</v>
      </c>
      <c r="D115" s="53" t="s">
        <v>170</v>
      </c>
      <c r="E115" s="2691" t="s">
        <v>53</v>
      </c>
      <c r="F115" s="2578"/>
      <c r="G115" s="57">
        <f t="shared" ref="G115:H115" si="17">SUM(G116,G118,G126,G132,G136,G140,G142)</f>
        <v>89594149</v>
      </c>
      <c r="H115" s="57">
        <f t="shared" si="17"/>
        <v>83264149</v>
      </c>
      <c r="I115" s="57">
        <f t="shared" ref="I115:I116" si="18">H115-G115</f>
        <v>-6330000</v>
      </c>
      <c r="J115" s="63">
        <f t="shared" ref="J115:J116" si="19">I115/G115</f>
        <v>-7.0651935094556237E-2</v>
      </c>
      <c r="K115" s="2751"/>
      <c r="L115" s="2577"/>
      <c r="M115" s="2577"/>
      <c r="N115" s="2668"/>
      <c r="O115" s="95">
        <f>SUM(O116,O118,O126,O132,O136,O140,O142)</f>
        <v>83264149</v>
      </c>
      <c r="P115" s="8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20.25" customHeight="1">
      <c r="A116" s="272"/>
      <c r="B116" s="343"/>
      <c r="C116" s="391"/>
      <c r="D116" s="273"/>
      <c r="E116" s="621">
        <v>131</v>
      </c>
      <c r="F116" s="20" t="s">
        <v>172</v>
      </c>
      <c r="G116" s="73">
        <v>400000</v>
      </c>
      <c r="H116" s="516">
        <f>O116</f>
        <v>400000</v>
      </c>
      <c r="I116" s="516">
        <f t="shared" si="18"/>
        <v>0</v>
      </c>
      <c r="J116" s="229">
        <f t="shared" si="19"/>
        <v>0</v>
      </c>
      <c r="K116" s="1111"/>
      <c r="L116" s="1111"/>
      <c r="M116" s="1111"/>
      <c r="N116" s="1111"/>
      <c r="O116" s="1341">
        <f>SUM(O117)</f>
        <v>400000</v>
      </c>
      <c r="P116" s="8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23.25" customHeight="1">
      <c r="A117" s="272"/>
      <c r="B117" s="343"/>
      <c r="C117" s="391"/>
      <c r="D117" s="273"/>
      <c r="E117" s="630"/>
      <c r="F117" s="31"/>
      <c r="G117" s="78"/>
      <c r="H117" s="78"/>
      <c r="I117" s="632"/>
      <c r="J117" s="325"/>
      <c r="K117" s="2" t="s">
        <v>485</v>
      </c>
      <c r="L117" s="1313">
        <v>4000</v>
      </c>
      <c r="M117" s="404">
        <v>10</v>
      </c>
      <c r="N117" s="1337">
        <v>10</v>
      </c>
      <c r="O117" s="287">
        <f>SUM(L117*M117*N117)</f>
        <v>400000</v>
      </c>
      <c r="P117" s="8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8.75" customHeight="1">
      <c r="A118" s="272"/>
      <c r="B118" s="343"/>
      <c r="C118" s="391"/>
      <c r="D118" s="273"/>
      <c r="E118" s="417">
        <v>132</v>
      </c>
      <c r="F118" s="31" t="s">
        <v>489</v>
      </c>
      <c r="G118" s="73">
        <v>31404149</v>
      </c>
      <c r="H118" s="78">
        <f>O118</f>
        <v>31404149</v>
      </c>
      <c r="I118" s="78">
        <f>H118-G118</f>
        <v>0</v>
      </c>
      <c r="J118" s="108">
        <f>I118/G118</f>
        <v>0</v>
      </c>
      <c r="K118" s="162"/>
      <c r="L118" s="162"/>
      <c r="M118" s="162"/>
      <c r="N118" s="162"/>
      <c r="O118" s="93">
        <f>SUM(O119)</f>
        <v>31404149</v>
      </c>
      <c r="P118" s="8"/>
      <c r="Q118" s="454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7.25" customHeight="1">
      <c r="A119" s="272"/>
      <c r="B119" s="343"/>
      <c r="C119" s="391"/>
      <c r="D119" s="273"/>
      <c r="E119" s="432"/>
      <c r="F119" s="23"/>
      <c r="G119" s="266"/>
      <c r="H119" s="266"/>
      <c r="I119" s="595"/>
      <c r="J119" s="101"/>
      <c r="K119" s="2693" t="s">
        <v>491</v>
      </c>
      <c r="L119" s="2674"/>
      <c r="M119" s="457"/>
      <c r="N119" s="594"/>
      <c r="O119" s="149">
        <f>O120+O121+O124+O123+O122+O125</f>
        <v>31404149</v>
      </c>
      <c r="P119" s="8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7.25" customHeight="1">
      <c r="A120" s="272"/>
      <c r="B120" s="343"/>
      <c r="C120" s="391"/>
      <c r="D120" s="273"/>
      <c r="E120" s="432"/>
      <c r="F120" s="69"/>
      <c r="G120" s="120"/>
      <c r="H120" s="120"/>
      <c r="I120" s="99"/>
      <c r="J120" s="101"/>
      <c r="K120" s="200" t="s">
        <v>501</v>
      </c>
      <c r="L120" s="641"/>
      <c r="M120" s="642">
        <v>900000</v>
      </c>
      <c r="N120" s="643">
        <v>12</v>
      </c>
      <c r="O120" s="206">
        <f>SUM(M120*N120)</f>
        <v>10800000</v>
      </c>
      <c r="P120" s="8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7.25" customHeight="1">
      <c r="A121" s="272"/>
      <c r="B121" s="343"/>
      <c r="C121" s="391"/>
      <c r="D121" s="273"/>
      <c r="E121" s="432"/>
      <c r="F121" s="69"/>
      <c r="G121" s="120"/>
      <c r="H121" s="120"/>
      <c r="I121" s="99"/>
      <c r="J121" s="101"/>
      <c r="K121" s="200" t="s">
        <v>507</v>
      </c>
      <c r="L121" s="641"/>
      <c r="M121" s="642">
        <v>1123214</v>
      </c>
      <c r="N121" s="646">
        <v>10</v>
      </c>
      <c r="O121" s="206">
        <f>SUM(M121*N121)+9</f>
        <v>11232149</v>
      </c>
      <c r="P121" s="8"/>
      <c r="Q121" s="155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7.25" customHeight="1">
      <c r="A122" s="272"/>
      <c r="B122" s="343"/>
      <c r="C122" s="391"/>
      <c r="D122" s="273"/>
      <c r="E122" s="432"/>
      <c r="F122" s="69"/>
      <c r="G122" s="120"/>
      <c r="H122" s="120"/>
      <c r="I122" s="99"/>
      <c r="J122" s="101"/>
      <c r="K122" s="200" t="s">
        <v>512</v>
      </c>
      <c r="L122" s="641"/>
      <c r="M122" s="642">
        <v>150000</v>
      </c>
      <c r="N122" s="643">
        <v>12</v>
      </c>
      <c r="O122" s="206">
        <f t="shared" ref="O122:O125" si="20">SUM(M122*N122)</f>
        <v>1800000</v>
      </c>
      <c r="P122" s="8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7.25" customHeight="1">
      <c r="A123" s="272"/>
      <c r="B123" s="343"/>
      <c r="C123" s="391"/>
      <c r="D123" s="273"/>
      <c r="E123" s="432"/>
      <c r="F123" s="69"/>
      <c r="G123" s="120"/>
      <c r="H123" s="120"/>
      <c r="I123" s="99"/>
      <c r="J123" s="101"/>
      <c r="K123" s="653" t="s">
        <v>904</v>
      </c>
      <c r="L123" s="641"/>
      <c r="M123" s="642">
        <v>220000</v>
      </c>
      <c r="N123" s="646">
        <v>12</v>
      </c>
      <c r="O123" s="206">
        <f t="shared" si="20"/>
        <v>2640000</v>
      </c>
      <c r="P123" s="8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7.25" customHeight="1">
      <c r="A124" s="272"/>
      <c r="B124" s="343"/>
      <c r="C124" s="391"/>
      <c r="D124" s="273"/>
      <c r="E124" s="432"/>
      <c r="F124" s="67"/>
      <c r="G124" s="586"/>
      <c r="H124" s="586"/>
      <c r="I124" s="109"/>
      <c r="J124" s="110"/>
      <c r="K124" s="200" t="s">
        <v>520</v>
      </c>
      <c r="L124" s="654"/>
      <c r="M124" s="642">
        <v>400000</v>
      </c>
      <c r="N124" s="646">
        <v>12</v>
      </c>
      <c r="O124" s="206">
        <f t="shared" si="20"/>
        <v>4800000</v>
      </c>
      <c r="P124" s="8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7.25" customHeight="1">
      <c r="A125" s="272"/>
      <c r="B125" s="343"/>
      <c r="C125" s="391"/>
      <c r="D125" s="273"/>
      <c r="E125" s="432"/>
      <c r="F125" s="20"/>
      <c r="G125" s="551"/>
      <c r="H125" s="516"/>
      <c r="I125" s="516"/>
      <c r="J125" s="101"/>
      <c r="K125" s="1342" t="s">
        <v>905</v>
      </c>
      <c r="L125" s="131"/>
      <c r="M125" s="642">
        <v>11000</v>
      </c>
      <c r="N125" s="643">
        <v>12</v>
      </c>
      <c r="O125" s="206">
        <f t="shared" si="20"/>
        <v>132000</v>
      </c>
      <c r="P125" s="8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7.25" customHeight="1">
      <c r="A126" s="272"/>
      <c r="B126" s="343"/>
      <c r="C126" s="391"/>
      <c r="D126" s="273"/>
      <c r="E126" s="417">
        <v>133</v>
      </c>
      <c r="F126" s="31" t="s">
        <v>182</v>
      </c>
      <c r="G126" s="73">
        <v>20760000</v>
      </c>
      <c r="H126" s="78">
        <f>O126</f>
        <v>20760000</v>
      </c>
      <c r="I126" s="78">
        <f>H126-G126</f>
        <v>0</v>
      </c>
      <c r="J126" s="108">
        <f>I126/G126</f>
        <v>0</v>
      </c>
      <c r="K126" s="162"/>
      <c r="L126" s="162"/>
      <c r="M126" s="162"/>
      <c r="N126" s="162"/>
      <c r="O126" s="93">
        <f>SUM(O127:O131)</f>
        <v>20760000</v>
      </c>
      <c r="P126" s="8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7.25" customHeight="1">
      <c r="A127" s="272"/>
      <c r="B127" s="343"/>
      <c r="C127" s="391"/>
      <c r="D127" s="273"/>
      <c r="E127" s="471"/>
      <c r="F127" s="262"/>
      <c r="G127" s="266"/>
      <c r="H127" s="266"/>
      <c r="I127" s="595"/>
      <c r="J127" s="101"/>
      <c r="K127" s="2" t="s">
        <v>527</v>
      </c>
      <c r="L127" s="1"/>
      <c r="M127" s="1336">
        <v>600000</v>
      </c>
      <c r="N127" s="1337">
        <v>6</v>
      </c>
      <c r="O127" s="295">
        <f t="shared" ref="O127:O131" si="21">SUM(M127*N127)</f>
        <v>3600000</v>
      </c>
      <c r="P127" s="8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7.25" customHeight="1">
      <c r="A128" s="272"/>
      <c r="B128" s="343"/>
      <c r="C128" s="391"/>
      <c r="D128" s="273"/>
      <c r="E128" s="471"/>
      <c r="F128" s="273"/>
      <c r="G128" s="120"/>
      <c r="H128" s="120"/>
      <c r="I128" s="99"/>
      <c r="J128" s="101"/>
      <c r="K128" s="2" t="s">
        <v>528</v>
      </c>
      <c r="L128" s="1"/>
      <c r="M128" s="1336">
        <v>300000</v>
      </c>
      <c r="N128" s="1337">
        <v>12</v>
      </c>
      <c r="O128" s="295">
        <f t="shared" si="21"/>
        <v>3600000</v>
      </c>
      <c r="P128" s="8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7.25" customHeight="1">
      <c r="A129" s="272"/>
      <c r="B129" s="343"/>
      <c r="C129" s="391"/>
      <c r="D129" s="273"/>
      <c r="E129" s="663"/>
      <c r="F129" s="273"/>
      <c r="G129" s="120"/>
      <c r="H129" s="120"/>
      <c r="I129" s="99"/>
      <c r="J129" s="101"/>
      <c r="K129" s="2" t="s">
        <v>529</v>
      </c>
      <c r="L129" s="1"/>
      <c r="M129" s="1336">
        <v>60000</v>
      </c>
      <c r="N129" s="1337">
        <v>12</v>
      </c>
      <c r="O129" s="295">
        <f t="shared" si="21"/>
        <v>720000</v>
      </c>
      <c r="P129" s="8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7.25" customHeight="1">
      <c r="A130" s="272"/>
      <c r="B130" s="343"/>
      <c r="C130" s="391"/>
      <c r="D130" s="273"/>
      <c r="E130" s="432"/>
      <c r="F130" s="69"/>
      <c r="G130" s="120"/>
      <c r="H130" s="120"/>
      <c r="I130" s="99"/>
      <c r="J130" s="101"/>
      <c r="K130" s="2" t="s">
        <v>530</v>
      </c>
      <c r="L130" s="1"/>
      <c r="M130" s="1336">
        <v>900000</v>
      </c>
      <c r="N130" s="1337">
        <v>12</v>
      </c>
      <c r="O130" s="295">
        <f t="shared" si="21"/>
        <v>10800000</v>
      </c>
      <c r="P130" s="8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7.25" customHeight="1">
      <c r="A131" s="272"/>
      <c r="B131" s="343"/>
      <c r="C131" s="391"/>
      <c r="D131" s="273"/>
      <c r="E131" s="432"/>
      <c r="F131" s="20"/>
      <c r="G131" s="516"/>
      <c r="H131" s="516"/>
      <c r="I131" s="218"/>
      <c r="J131" s="101"/>
      <c r="K131" s="2" t="s">
        <v>531</v>
      </c>
      <c r="L131" s="1"/>
      <c r="M131" s="1336">
        <v>170000</v>
      </c>
      <c r="N131" s="1343">
        <v>12</v>
      </c>
      <c r="O131" s="295">
        <f t="shared" si="21"/>
        <v>2040000</v>
      </c>
      <c r="P131" s="8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9.5" customHeight="1">
      <c r="A132" s="272"/>
      <c r="B132" s="343"/>
      <c r="C132" s="391"/>
      <c r="D132" s="273"/>
      <c r="E132" s="417">
        <v>134</v>
      </c>
      <c r="F132" s="31" t="s">
        <v>185</v>
      </c>
      <c r="G132" s="73">
        <v>8000000</v>
      </c>
      <c r="H132" s="78">
        <f>O132</f>
        <v>8000000</v>
      </c>
      <c r="I132" s="78">
        <f>H132-G132</f>
        <v>0</v>
      </c>
      <c r="J132" s="108">
        <f>I132/G132</f>
        <v>0</v>
      </c>
      <c r="K132" s="40"/>
      <c r="L132" s="40"/>
      <c r="M132" s="40"/>
      <c r="N132" s="40"/>
      <c r="O132" s="413">
        <f>SUM(O133)</f>
        <v>8000000</v>
      </c>
      <c r="P132" s="8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7.25" customHeight="1">
      <c r="A133" s="272"/>
      <c r="B133" s="343"/>
      <c r="C133" s="391"/>
      <c r="D133" s="273"/>
      <c r="E133" s="630"/>
      <c r="F133" s="23"/>
      <c r="G133" s="266"/>
      <c r="H133" s="266"/>
      <c r="I133" s="266"/>
      <c r="J133" s="101"/>
      <c r="K133" s="2" t="s">
        <v>532</v>
      </c>
      <c r="L133" s="1"/>
      <c r="M133" s="1"/>
      <c r="N133" s="1"/>
      <c r="O133" s="295">
        <f>SUM(O134:O135)</f>
        <v>8000000</v>
      </c>
      <c r="P133" s="8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7.25" customHeight="1">
      <c r="A134" s="272"/>
      <c r="B134" s="343"/>
      <c r="C134" s="391"/>
      <c r="D134" s="273"/>
      <c r="E134" s="432"/>
      <c r="F134" s="69"/>
      <c r="G134" s="120"/>
      <c r="H134" s="120"/>
      <c r="I134" s="120"/>
      <c r="J134" s="101"/>
      <c r="K134" s="2752" t="s">
        <v>533</v>
      </c>
      <c r="L134" s="2565"/>
      <c r="M134" s="1336">
        <v>1200000</v>
      </c>
      <c r="N134" s="1344">
        <v>4</v>
      </c>
      <c r="O134" s="295">
        <f t="shared" ref="O134:O135" si="22">SUM(M134*N134)</f>
        <v>4800000</v>
      </c>
      <c r="P134" s="8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7.25" customHeight="1">
      <c r="A135" s="272"/>
      <c r="B135" s="343"/>
      <c r="C135" s="391"/>
      <c r="D135" s="273"/>
      <c r="E135" s="621"/>
      <c r="F135" s="20"/>
      <c r="G135" s="516"/>
      <c r="H135" s="516"/>
      <c r="I135" s="516"/>
      <c r="J135" s="101"/>
      <c r="K135" s="2753" t="s">
        <v>534</v>
      </c>
      <c r="L135" s="2590"/>
      <c r="M135" s="1336">
        <v>800000</v>
      </c>
      <c r="N135" s="1345">
        <v>4</v>
      </c>
      <c r="O135" s="295">
        <f t="shared" si="22"/>
        <v>3200000</v>
      </c>
      <c r="P135" s="8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8.75" customHeight="1">
      <c r="A136" s="272"/>
      <c r="B136" s="343"/>
      <c r="C136" s="391"/>
      <c r="D136" s="273"/>
      <c r="E136" s="70">
        <v>135</v>
      </c>
      <c r="F136" s="31" t="s">
        <v>193</v>
      </c>
      <c r="G136" s="73">
        <v>3360000</v>
      </c>
      <c r="H136" s="78">
        <f>O136</f>
        <v>3360000</v>
      </c>
      <c r="I136" s="78">
        <f>H136-G136</f>
        <v>0</v>
      </c>
      <c r="J136" s="108">
        <f>I136/G136</f>
        <v>0</v>
      </c>
      <c r="K136" s="40"/>
      <c r="L136" s="40"/>
      <c r="M136" s="40"/>
      <c r="N136" s="40"/>
      <c r="O136" s="413">
        <f>SUM(O137)</f>
        <v>3360000</v>
      </c>
      <c r="P136" s="8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20.25" customHeight="1">
      <c r="A137" s="272"/>
      <c r="B137" s="343"/>
      <c r="C137" s="391"/>
      <c r="D137" s="398"/>
      <c r="E137" s="630"/>
      <c r="F137" s="23"/>
      <c r="G137" s="266"/>
      <c r="H137" s="266"/>
      <c r="I137" s="595"/>
      <c r="J137" s="325"/>
      <c r="K137" s="1346" t="s">
        <v>535</v>
      </c>
      <c r="L137" s="1"/>
      <c r="M137" s="1347"/>
      <c r="N137" s="1337"/>
      <c r="O137" s="295">
        <f>SUM(O138:O139)</f>
        <v>3360000</v>
      </c>
      <c r="P137" s="8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20.25" customHeight="1">
      <c r="A138" s="272"/>
      <c r="B138" s="343"/>
      <c r="C138" s="391"/>
      <c r="D138" s="398"/>
      <c r="E138" s="432"/>
      <c r="F138" s="69"/>
      <c r="G138" s="120"/>
      <c r="H138" s="120"/>
      <c r="I138" s="99"/>
      <c r="J138" s="101"/>
      <c r="K138" s="197" t="s">
        <v>536</v>
      </c>
      <c r="L138" s="1336">
        <v>40000</v>
      </c>
      <c r="M138" s="1348">
        <v>4</v>
      </c>
      <c r="N138" s="1337">
        <v>12</v>
      </c>
      <c r="O138" s="295">
        <f t="shared" ref="O138:O139" si="23">SUM(L138*M138*N138)</f>
        <v>1920000</v>
      </c>
      <c r="P138" s="8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20.25" customHeight="1">
      <c r="A139" s="272"/>
      <c r="B139" s="343"/>
      <c r="C139" s="391"/>
      <c r="D139" s="398"/>
      <c r="E139" s="621"/>
      <c r="F139" s="20"/>
      <c r="G139" s="516"/>
      <c r="H139" s="516"/>
      <c r="I139" s="218"/>
      <c r="J139" s="229"/>
      <c r="K139" s="1069" t="s">
        <v>537</v>
      </c>
      <c r="L139" s="1349">
        <v>30000</v>
      </c>
      <c r="M139" s="1350">
        <v>4</v>
      </c>
      <c r="N139" s="1343">
        <v>12</v>
      </c>
      <c r="O139" s="339">
        <f t="shared" si="23"/>
        <v>1440000</v>
      </c>
      <c r="P139" s="8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8.75" customHeight="1">
      <c r="A140" s="272"/>
      <c r="B140" s="343"/>
      <c r="C140" s="391"/>
      <c r="D140" s="273"/>
      <c r="E140" s="417" t="s">
        <v>538</v>
      </c>
      <c r="F140" s="20" t="s">
        <v>197</v>
      </c>
      <c r="G140" s="73">
        <f>SUM(세출1!H145)</f>
        <v>2400000</v>
      </c>
      <c r="H140" s="516">
        <f>SUM(O140)</f>
        <v>2400000</v>
      </c>
      <c r="I140" s="78">
        <f>H140-G140</f>
        <v>0</v>
      </c>
      <c r="J140" s="108">
        <f>I140/G140</f>
        <v>0</v>
      </c>
      <c r="K140" s="1111"/>
      <c r="L140" s="1111"/>
      <c r="M140" s="1111"/>
      <c r="N140" s="1111"/>
      <c r="O140" s="1341">
        <f>SUM(O141)</f>
        <v>2400000</v>
      </c>
      <c r="P140" s="8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26.25" customHeight="1">
      <c r="A141" s="272"/>
      <c r="B141" s="343"/>
      <c r="C141" s="391"/>
      <c r="D141" s="273"/>
      <c r="E141" s="417"/>
      <c r="F141" s="31"/>
      <c r="G141" s="78"/>
      <c r="H141" s="78"/>
      <c r="I141" s="632"/>
      <c r="J141" s="229"/>
      <c r="K141" s="1110" t="s">
        <v>906</v>
      </c>
      <c r="L141" s="1111"/>
      <c r="M141" s="1351">
        <v>200000</v>
      </c>
      <c r="N141" s="1337">
        <v>12</v>
      </c>
      <c r="O141" s="339">
        <f>SUM(M141*N141)</f>
        <v>2400000</v>
      </c>
      <c r="P141" s="8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9.5" customHeight="1">
      <c r="A142" s="272"/>
      <c r="B142" s="343"/>
      <c r="C142" s="391"/>
      <c r="D142" s="273"/>
      <c r="E142" s="417" t="s">
        <v>540</v>
      </c>
      <c r="F142" s="20" t="s">
        <v>203</v>
      </c>
      <c r="G142" s="73">
        <v>23270000</v>
      </c>
      <c r="H142" s="516">
        <f>SUM(O142)</f>
        <v>16940000</v>
      </c>
      <c r="I142" s="78">
        <f>H142-G142</f>
        <v>-6330000</v>
      </c>
      <c r="J142" s="108">
        <f>I142/G142</f>
        <v>-0.27202406532015472</v>
      </c>
      <c r="K142" s="1111"/>
      <c r="L142" s="1111"/>
      <c r="M142" s="1111"/>
      <c r="N142" s="40"/>
      <c r="O142" s="1341">
        <f>SUM(O144,O143)</f>
        <v>16940000</v>
      </c>
      <c r="P142" s="8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>
      <c r="A143" s="272"/>
      <c r="B143" s="343"/>
      <c r="C143" s="391"/>
      <c r="D143" s="273"/>
      <c r="E143" s="432"/>
      <c r="F143" s="69"/>
      <c r="G143" s="120"/>
      <c r="H143" s="120"/>
      <c r="I143" s="266"/>
      <c r="J143" s="325"/>
      <c r="K143" s="1352" t="s">
        <v>907</v>
      </c>
      <c r="L143" s="1353">
        <v>9000</v>
      </c>
      <c r="M143" s="1354">
        <v>10</v>
      </c>
      <c r="N143" s="1355">
        <v>5</v>
      </c>
      <c r="O143" s="1356">
        <f>L143*M143*N143</f>
        <v>450000</v>
      </c>
      <c r="P143" s="8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>
      <c r="A144" s="272"/>
      <c r="B144" s="343"/>
      <c r="C144" s="391"/>
      <c r="D144" s="273"/>
      <c r="E144" s="432"/>
      <c r="F144" s="69"/>
      <c r="G144" s="120"/>
      <c r="H144" s="120"/>
      <c r="I144" s="120"/>
      <c r="J144" s="101"/>
      <c r="K144" s="2" t="s">
        <v>542</v>
      </c>
      <c r="L144" s="1357"/>
      <c r="M144" s="1357"/>
      <c r="N144" s="1358"/>
      <c r="O144" s="295">
        <f>SUM(O145:O152)</f>
        <v>16490000</v>
      </c>
      <c r="P144" s="8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>
      <c r="A145" s="272"/>
      <c r="B145" s="343"/>
      <c r="C145" s="391"/>
      <c r="D145" s="273"/>
      <c r="E145" s="432"/>
      <c r="F145" s="69"/>
      <c r="G145" s="120"/>
      <c r="H145" s="120"/>
      <c r="I145" s="120"/>
      <c r="J145" s="101"/>
      <c r="K145" s="1" t="s">
        <v>543</v>
      </c>
      <c r="L145" s="834">
        <v>1000000</v>
      </c>
      <c r="M145" s="835">
        <v>2</v>
      </c>
      <c r="N145" s="9"/>
      <c r="O145" s="295">
        <f t="shared" ref="O145:O148" si="24">SUM(L145*M145)</f>
        <v>2000000</v>
      </c>
      <c r="P145" s="8"/>
      <c r="Q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>
      <c r="A146" s="272"/>
      <c r="B146" s="343"/>
      <c r="C146" s="391"/>
      <c r="D146" s="273"/>
      <c r="E146" s="432"/>
      <c r="F146" s="69"/>
      <c r="G146" s="120"/>
      <c r="H146" s="120"/>
      <c r="I146" s="120"/>
      <c r="J146" s="101"/>
      <c r="K146" s="1032" t="s">
        <v>544</v>
      </c>
      <c r="L146" s="834">
        <v>300000</v>
      </c>
      <c r="M146" s="835">
        <v>19</v>
      </c>
      <c r="N146" s="9"/>
      <c r="O146" s="295">
        <f t="shared" si="24"/>
        <v>5700000</v>
      </c>
      <c r="P146" s="8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>
      <c r="A147" s="272"/>
      <c r="B147" s="343"/>
      <c r="C147" s="391"/>
      <c r="D147" s="273"/>
      <c r="E147" s="432"/>
      <c r="F147" s="69"/>
      <c r="G147" s="120"/>
      <c r="H147" s="120"/>
      <c r="I147" s="120"/>
      <c r="J147" s="101"/>
      <c r="K147" s="1032" t="s">
        <v>545</v>
      </c>
      <c r="L147" s="837">
        <v>370000</v>
      </c>
      <c r="M147" s="1359">
        <v>8</v>
      </c>
      <c r="N147" s="1360"/>
      <c r="O147" s="295">
        <f t="shared" si="24"/>
        <v>2960000</v>
      </c>
      <c r="P147" s="8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>
      <c r="A148" s="272"/>
      <c r="B148" s="343"/>
      <c r="C148" s="391"/>
      <c r="D148" s="273"/>
      <c r="E148" s="432"/>
      <c r="F148" s="69"/>
      <c r="G148" s="120"/>
      <c r="H148" s="120"/>
      <c r="I148" s="120"/>
      <c r="J148" s="101"/>
      <c r="K148" s="1032" t="s">
        <v>908</v>
      </c>
      <c r="L148" s="837">
        <v>15000</v>
      </c>
      <c r="M148" s="1354">
        <v>30</v>
      </c>
      <c r="N148" s="9"/>
      <c r="O148" s="295">
        <f t="shared" si="24"/>
        <v>450000</v>
      </c>
      <c r="P148" s="8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>
      <c r="A149" s="272"/>
      <c r="B149" s="343"/>
      <c r="C149" s="391"/>
      <c r="D149" s="273"/>
      <c r="E149" s="432"/>
      <c r="F149" s="69"/>
      <c r="G149" s="120"/>
      <c r="H149" s="120"/>
      <c r="I149" s="120"/>
      <c r="J149" s="101"/>
      <c r="K149" s="1032" t="s">
        <v>909</v>
      </c>
      <c r="L149" s="837">
        <v>30000</v>
      </c>
      <c r="M149" s="1354">
        <v>22</v>
      </c>
      <c r="N149" s="1361">
        <v>3</v>
      </c>
      <c r="O149" s="295">
        <f t="shared" ref="O149:O151" si="25">SUM(L149*M149*N149)</f>
        <v>1980000</v>
      </c>
      <c r="P149" s="8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>
      <c r="A150" s="272"/>
      <c r="B150" s="343"/>
      <c r="C150" s="391"/>
      <c r="D150" s="273"/>
      <c r="E150" s="432"/>
      <c r="F150" s="69"/>
      <c r="G150" s="120"/>
      <c r="H150" s="120"/>
      <c r="I150" s="120"/>
      <c r="J150" s="101"/>
      <c r="K150" s="1" t="s">
        <v>547</v>
      </c>
      <c r="L150" s="1362">
        <v>500000</v>
      </c>
      <c r="M150" s="399">
        <v>1</v>
      </c>
      <c r="N150" s="1363">
        <v>2</v>
      </c>
      <c r="O150" s="295">
        <f t="shared" si="25"/>
        <v>1000000</v>
      </c>
      <c r="P150" s="8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>
      <c r="A151" s="272"/>
      <c r="B151" s="343"/>
      <c r="C151" s="391"/>
      <c r="D151" s="273"/>
      <c r="E151" s="432"/>
      <c r="F151" s="69"/>
      <c r="G151" s="120"/>
      <c r="H151" s="120"/>
      <c r="I151" s="120"/>
      <c r="J151" s="101"/>
      <c r="K151" s="197" t="s">
        <v>548</v>
      </c>
      <c r="L151" s="1362">
        <v>200000</v>
      </c>
      <c r="M151" s="1364">
        <v>4</v>
      </c>
      <c r="N151" s="1365">
        <v>3</v>
      </c>
      <c r="O151" s="295">
        <f t="shared" si="25"/>
        <v>2400000</v>
      </c>
      <c r="P151" s="8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>
      <c r="A152" s="272"/>
      <c r="B152" s="343"/>
      <c r="C152" s="391"/>
      <c r="D152" s="273"/>
      <c r="E152" s="432"/>
      <c r="F152" s="20"/>
      <c r="G152" s="516"/>
      <c r="H152" s="516"/>
      <c r="I152" s="516"/>
      <c r="J152" s="101"/>
      <c r="K152" s="1069"/>
      <c r="L152" s="1366"/>
      <c r="M152" s="1367"/>
      <c r="N152" s="1368"/>
      <c r="O152" s="339"/>
      <c r="P152" s="8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7.25" customHeight="1">
      <c r="A153" s="557" t="s">
        <v>157</v>
      </c>
      <c r="B153" s="56" t="s">
        <v>549</v>
      </c>
      <c r="C153" s="56">
        <v>21</v>
      </c>
      <c r="D153" s="53" t="s">
        <v>210</v>
      </c>
      <c r="E153" s="2691" t="s">
        <v>53</v>
      </c>
      <c r="F153" s="2578"/>
      <c r="G153" s="57">
        <f t="shared" ref="G153:H153" si="26">SUM(G154,G155,G158)</f>
        <v>20500000</v>
      </c>
      <c r="H153" s="57">
        <f t="shared" si="26"/>
        <v>10200000</v>
      </c>
      <c r="I153" s="57">
        <f t="shared" ref="I153:I155" si="27">H153-G153</f>
        <v>-10300000</v>
      </c>
      <c r="J153" s="63">
        <f t="shared" ref="J153:J155" si="28">I153/G153</f>
        <v>-0.5024390243902439</v>
      </c>
      <c r="K153" s="1113"/>
      <c r="L153" s="1113"/>
      <c r="M153" s="1113"/>
      <c r="N153" s="1113"/>
      <c r="O153" s="1114">
        <f>SUM(O154,O155,O158)</f>
        <v>10200000</v>
      </c>
      <c r="P153" s="8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7.25" customHeight="1">
      <c r="A154" s="272"/>
      <c r="B154" s="343"/>
      <c r="C154" s="391"/>
      <c r="D154" s="273"/>
      <c r="E154" s="630" t="s">
        <v>550</v>
      </c>
      <c r="F154" s="23" t="s">
        <v>210</v>
      </c>
      <c r="G154" s="689">
        <v>6000000</v>
      </c>
      <c r="H154" s="266">
        <f t="shared" ref="H154:H155" si="29">SUM(O154)</f>
        <v>2500000</v>
      </c>
      <c r="I154" s="266">
        <f t="shared" si="27"/>
        <v>-3500000</v>
      </c>
      <c r="J154" s="325">
        <f t="shared" si="28"/>
        <v>-0.58333333333333337</v>
      </c>
      <c r="K154" s="2754" t="s">
        <v>551</v>
      </c>
      <c r="L154" s="2577"/>
      <c r="M154" s="1351">
        <v>2500000</v>
      </c>
      <c r="N154" s="1369"/>
      <c r="O154" s="532">
        <f>SUM(M154)</f>
        <v>2500000</v>
      </c>
      <c r="P154" s="8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7.25" customHeight="1">
      <c r="A155" s="272"/>
      <c r="B155" s="343"/>
      <c r="C155" s="391"/>
      <c r="D155" s="273"/>
      <c r="E155" s="630" t="s">
        <v>552</v>
      </c>
      <c r="F155" s="23" t="s">
        <v>212</v>
      </c>
      <c r="G155" s="689">
        <v>2500000</v>
      </c>
      <c r="H155" s="266">
        <f t="shared" si="29"/>
        <v>700000</v>
      </c>
      <c r="I155" s="266">
        <f t="shared" si="27"/>
        <v>-1800000</v>
      </c>
      <c r="J155" s="325">
        <f t="shared" si="28"/>
        <v>-0.72</v>
      </c>
      <c r="K155" s="2755"/>
      <c r="L155" s="2674"/>
      <c r="M155" s="15"/>
      <c r="N155" s="1333"/>
      <c r="O155" s="532">
        <f t="shared" ref="O155:O156" si="30">SUM(O156)</f>
        <v>700000</v>
      </c>
      <c r="P155" s="8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7.25" customHeight="1">
      <c r="A156" s="272"/>
      <c r="B156" s="343"/>
      <c r="C156" s="391"/>
      <c r="D156" s="273"/>
      <c r="E156" s="630"/>
      <c r="F156" s="23"/>
      <c r="G156" s="266"/>
      <c r="H156" s="266"/>
      <c r="I156" s="266"/>
      <c r="J156" s="325"/>
      <c r="K156" s="2756" t="s">
        <v>553</v>
      </c>
      <c r="L156" s="2674"/>
      <c r="M156" s="15"/>
      <c r="N156" s="1333"/>
      <c r="O156" s="287">
        <f t="shared" si="30"/>
        <v>700000</v>
      </c>
      <c r="P156" s="8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7.25" customHeight="1">
      <c r="A157" s="272"/>
      <c r="B157" s="343"/>
      <c r="C157" s="391"/>
      <c r="D157" s="273"/>
      <c r="E157" s="432"/>
      <c r="F157" s="20"/>
      <c r="G157" s="516"/>
      <c r="H157" s="516"/>
      <c r="I157" s="516"/>
      <c r="J157" s="101"/>
      <c r="K157" s="1" t="s">
        <v>554</v>
      </c>
      <c r="L157" s="1313"/>
      <c r="M157" s="1336">
        <v>700000</v>
      </c>
      <c r="N157" s="1355">
        <v>1</v>
      </c>
      <c r="O157" s="295">
        <f>SUM(M157*N157)</f>
        <v>700000</v>
      </c>
      <c r="P157" s="8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8.75" customHeight="1">
      <c r="A158" s="272"/>
      <c r="B158" s="343"/>
      <c r="C158" s="391"/>
      <c r="D158" s="273"/>
      <c r="E158" s="417" t="s">
        <v>555</v>
      </c>
      <c r="F158" s="31" t="s">
        <v>217</v>
      </c>
      <c r="G158" s="73">
        <v>12000000</v>
      </c>
      <c r="H158" s="78">
        <f>SUM(O158)</f>
        <v>7000000</v>
      </c>
      <c r="I158" s="78">
        <f>H158-G158</f>
        <v>-5000000</v>
      </c>
      <c r="J158" s="108">
        <f>I158/G158</f>
        <v>-0.41666666666666669</v>
      </c>
      <c r="K158" s="1370"/>
      <c r="L158" s="1371"/>
      <c r="M158" s="1371"/>
      <c r="N158" s="1371"/>
      <c r="O158" s="532">
        <f>SUM(O160)</f>
        <v>7000000</v>
      </c>
      <c r="P158" s="8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8.75" customHeight="1">
      <c r="A159" s="272"/>
      <c r="B159" s="343"/>
      <c r="C159" s="391"/>
      <c r="D159" s="96"/>
      <c r="E159" s="630"/>
      <c r="F159" s="23"/>
      <c r="G159" s="266"/>
      <c r="H159" s="266"/>
      <c r="I159" s="266"/>
      <c r="J159" s="101"/>
      <c r="K159" s="2756" t="s">
        <v>556</v>
      </c>
      <c r="L159" s="2674"/>
      <c r="M159" s="2674"/>
      <c r="N159" s="1333"/>
      <c r="O159" s="287"/>
      <c r="P159" s="8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8.75" customHeight="1">
      <c r="A160" s="358"/>
      <c r="B160" s="696"/>
      <c r="C160" s="535"/>
      <c r="D160" s="359"/>
      <c r="E160" s="697"/>
      <c r="F160" s="698"/>
      <c r="G160" s="361"/>
      <c r="H160" s="361"/>
      <c r="I160" s="361"/>
      <c r="J160" s="363"/>
      <c r="K160" s="1372" t="s">
        <v>557</v>
      </c>
      <c r="L160" s="1373">
        <v>3500000</v>
      </c>
      <c r="M160" s="1374"/>
      <c r="N160" s="1375">
        <v>2</v>
      </c>
      <c r="O160" s="545">
        <f>SUM(L160*N160)</f>
        <v>7000000</v>
      </c>
      <c r="P160" s="8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6" customHeight="1">
      <c r="A161" s="2661" t="s">
        <v>4</v>
      </c>
      <c r="B161" s="2657"/>
      <c r="C161" s="2669" t="s">
        <v>6</v>
      </c>
      <c r="D161" s="2657"/>
      <c r="E161" s="2698" t="s">
        <v>8</v>
      </c>
      <c r="F161" s="2657"/>
      <c r="G161" s="13" t="s">
        <v>737</v>
      </c>
      <c r="H161" s="13" t="s">
        <v>738</v>
      </c>
      <c r="I161" s="2671" t="s">
        <v>15</v>
      </c>
      <c r="J161" s="2643"/>
      <c r="K161" s="2664" t="s">
        <v>805</v>
      </c>
      <c r="L161" s="2634"/>
      <c r="M161" s="2634"/>
      <c r="N161" s="2634"/>
      <c r="O161" s="2635"/>
      <c r="P161" s="7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6" customHeight="1">
      <c r="A162" s="2662"/>
      <c r="B162" s="2569"/>
      <c r="C162" s="2575"/>
      <c r="D162" s="2569"/>
      <c r="E162" s="2590"/>
      <c r="F162" s="2569"/>
      <c r="G162" s="20" t="s">
        <v>29</v>
      </c>
      <c r="H162" s="20" t="s">
        <v>30</v>
      </c>
      <c r="I162" s="102" t="s">
        <v>33</v>
      </c>
      <c r="J162" s="102" t="s">
        <v>35</v>
      </c>
      <c r="K162" s="2575"/>
      <c r="L162" s="2590"/>
      <c r="M162" s="2590"/>
      <c r="N162" s="2590"/>
      <c r="O162" s="2637"/>
      <c r="P162" s="7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6" customHeight="1">
      <c r="A163" s="703" t="s">
        <v>166</v>
      </c>
      <c r="B163" s="704" t="s">
        <v>219</v>
      </c>
      <c r="C163" s="705" t="s">
        <v>558</v>
      </c>
      <c r="D163" s="559" t="s">
        <v>219</v>
      </c>
      <c r="E163" s="2672" t="s">
        <v>37</v>
      </c>
      <c r="F163" s="2578"/>
      <c r="G163" s="706">
        <f t="shared" ref="G163:I163" si="31">SUM(G164+G167+G174+G189+G198+G256+G266+G282+G299+G328+G356+G404+G426+G501+G543+G481)</f>
        <v>939955977</v>
      </c>
      <c r="H163" s="706">
        <f t="shared" si="31"/>
        <v>891585977</v>
      </c>
      <c r="I163" s="706">
        <f t="shared" si="31"/>
        <v>-48370000</v>
      </c>
      <c r="J163" s="707">
        <f t="shared" ref="J163:J164" si="32">I163/G163</f>
        <v>-5.145985682689052E-2</v>
      </c>
      <c r="K163" s="1376"/>
      <c r="L163" s="1377"/>
      <c r="M163" s="1377"/>
      <c r="N163" s="1377"/>
      <c r="O163" s="1378">
        <f>SUM(O164+O167+O174+O189+O198+O256+O266+O282+O299+O328+O356+O404+O426+O501+O543+O481)</f>
        <v>891585977</v>
      </c>
      <c r="P163" s="8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9" customHeight="1">
      <c r="A164" s="711"/>
      <c r="B164" s="2"/>
      <c r="C164" s="712"/>
      <c r="D164" s="117"/>
      <c r="E164" s="713" t="s">
        <v>559</v>
      </c>
      <c r="F164" s="102" t="s">
        <v>252</v>
      </c>
      <c r="G164" s="1379">
        <v>2000000</v>
      </c>
      <c r="H164" s="574">
        <f>O164</f>
        <v>1000000</v>
      </c>
      <c r="I164" s="266">
        <f>H164-G164</f>
        <v>-1000000</v>
      </c>
      <c r="J164" s="575">
        <f t="shared" si="32"/>
        <v>-0.5</v>
      </c>
      <c r="K164" s="583"/>
      <c r="L164" s="715"/>
      <c r="M164" s="715"/>
      <c r="N164" s="715"/>
      <c r="O164" s="137">
        <f>SUM(O166)</f>
        <v>1000000</v>
      </c>
      <c r="P164" s="8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24.75" customHeight="1">
      <c r="A165" s="716"/>
      <c r="B165" s="109"/>
      <c r="C165" s="717"/>
      <c r="D165" s="148"/>
      <c r="E165" s="718"/>
      <c r="F165" s="102"/>
      <c r="G165" s="574"/>
      <c r="H165" s="574"/>
      <c r="I165" s="574"/>
      <c r="J165" s="575"/>
      <c r="K165" s="1380" t="s">
        <v>560</v>
      </c>
      <c r="L165" s="1381"/>
      <c r="M165" s="1381"/>
      <c r="N165" s="1381"/>
      <c r="O165" s="206"/>
      <c r="P165" s="8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24.75" customHeight="1">
      <c r="A166" s="716"/>
      <c r="B166" s="1"/>
      <c r="C166" s="717"/>
      <c r="D166" s="148"/>
      <c r="E166" s="721"/>
      <c r="F166" s="117"/>
      <c r="G166" s="586"/>
      <c r="H166" s="586"/>
      <c r="I166" s="586"/>
      <c r="J166" s="110"/>
      <c r="K166" s="741" t="s">
        <v>219</v>
      </c>
      <c r="L166" s="841">
        <v>100000</v>
      </c>
      <c r="M166" s="833"/>
      <c r="N166" s="884">
        <v>10</v>
      </c>
      <c r="O166" s="206">
        <f>SUM(L166*N166)</f>
        <v>1000000</v>
      </c>
      <c r="P166" s="8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4.5" customHeight="1">
      <c r="A167" s="716"/>
      <c r="B167" s="1"/>
      <c r="C167" s="717"/>
      <c r="D167" s="148"/>
      <c r="E167" s="450" t="s">
        <v>561</v>
      </c>
      <c r="F167" s="21" t="s">
        <v>257</v>
      </c>
      <c r="G167" s="629">
        <v>9500000</v>
      </c>
      <c r="H167" s="181">
        <f>O167</f>
        <v>9500000</v>
      </c>
      <c r="I167" s="78">
        <f>H167-G167</f>
        <v>0</v>
      </c>
      <c r="J167" s="85">
        <f>I167/G167</f>
        <v>0</v>
      </c>
      <c r="K167" s="548"/>
      <c r="L167" s="1382"/>
      <c r="M167" s="1382"/>
      <c r="N167" s="1383"/>
      <c r="O167" s="192">
        <f>SUM(O168,O170,O172)</f>
        <v>9500000</v>
      </c>
      <c r="P167" s="8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24.75" customHeight="1">
      <c r="A168" s="716"/>
      <c r="B168" s="1"/>
      <c r="C168" s="717"/>
      <c r="D168" s="148"/>
      <c r="E168" s="712"/>
      <c r="F168" s="117"/>
      <c r="G168" s="586"/>
      <c r="H168" s="7"/>
      <c r="I168" s="120"/>
      <c r="J168" s="101"/>
      <c r="K168" s="186" t="s">
        <v>562</v>
      </c>
      <c r="L168" s="1384"/>
      <c r="M168" s="1384"/>
      <c r="N168" s="1385"/>
      <c r="O168" s="192">
        <f>SUM(O169)</f>
        <v>400000</v>
      </c>
      <c r="P168" s="8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24.75" customHeight="1">
      <c r="A169" s="716"/>
      <c r="B169" s="1"/>
      <c r="C169" s="717"/>
      <c r="D169" s="148"/>
      <c r="E169" s="712"/>
      <c r="F169" s="117"/>
      <c r="G169" s="586"/>
      <c r="H169" s="7"/>
      <c r="I169" s="120"/>
      <c r="J169" s="101"/>
      <c r="K169" s="741" t="s">
        <v>219</v>
      </c>
      <c r="L169" s="841">
        <v>200000</v>
      </c>
      <c r="M169" s="833"/>
      <c r="N169" s="1386">
        <v>2</v>
      </c>
      <c r="O169" s="206">
        <f>SUM(L169*N169)</f>
        <v>400000</v>
      </c>
      <c r="P169" s="8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24.75" customHeight="1">
      <c r="A170" s="716"/>
      <c r="B170" s="1"/>
      <c r="C170" s="717"/>
      <c r="D170" s="148"/>
      <c r="E170" s="712"/>
      <c r="F170" s="117"/>
      <c r="G170" s="586"/>
      <c r="H170" s="7"/>
      <c r="I170" s="120"/>
      <c r="J170" s="101"/>
      <c r="K170" s="340" t="s">
        <v>563</v>
      </c>
      <c r="L170" s="187"/>
      <c r="M170" s="833" t="s">
        <v>194</v>
      </c>
      <c r="N170" s="884"/>
      <c r="O170" s="192">
        <f>SUM(O171)</f>
        <v>400000</v>
      </c>
      <c r="P170" s="8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24.75" customHeight="1">
      <c r="A171" s="716"/>
      <c r="B171" s="1"/>
      <c r="C171" s="717"/>
      <c r="D171" s="148"/>
      <c r="E171" s="712"/>
      <c r="F171" s="117"/>
      <c r="G171" s="586"/>
      <c r="H171" s="7"/>
      <c r="I171" s="120"/>
      <c r="J171" s="101"/>
      <c r="K171" s="741" t="s">
        <v>219</v>
      </c>
      <c r="L171" s="841">
        <v>200000</v>
      </c>
      <c r="M171" s="833"/>
      <c r="N171" s="1386">
        <v>2</v>
      </c>
      <c r="O171" s="206">
        <f>SUM(L171*N171)</f>
        <v>400000</v>
      </c>
      <c r="P171" s="8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24.75" customHeight="1">
      <c r="A172" s="716"/>
      <c r="B172" s="1"/>
      <c r="C172" s="717"/>
      <c r="D172" s="148"/>
      <c r="E172" s="712"/>
      <c r="F172" s="117"/>
      <c r="G172" s="586"/>
      <c r="H172" s="7"/>
      <c r="I172" s="120"/>
      <c r="J172" s="101"/>
      <c r="K172" s="340" t="s">
        <v>564</v>
      </c>
      <c r="L172" s="1387"/>
      <c r="M172" s="1388"/>
      <c r="N172" s="1389"/>
      <c r="O172" s="192">
        <f>SUM(O173)</f>
        <v>8700000</v>
      </c>
      <c r="P172" s="8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24.75" customHeight="1">
      <c r="A173" s="716"/>
      <c r="B173" s="1"/>
      <c r="C173" s="717"/>
      <c r="D173" s="148"/>
      <c r="E173" s="712"/>
      <c r="F173" s="117"/>
      <c r="G173" s="586"/>
      <c r="H173" s="7"/>
      <c r="I173" s="120"/>
      <c r="J173" s="101"/>
      <c r="K173" s="741" t="s">
        <v>219</v>
      </c>
      <c r="L173" s="841">
        <v>870000</v>
      </c>
      <c r="M173" s="833"/>
      <c r="N173" s="884">
        <v>10</v>
      </c>
      <c r="O173" s="206">
        <f>SUM(L173*N173)</f>
        <v>8700000</v>
      </c>
      <c r="P173" s="8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5.25" customHeight="1">
      <c r="A174" s="716"/>
      <c r="B174" s="1"/>
      <c r="C174" s="717"/>
      <c r="D174" s="148"/>
      <c r="E174" s="450" t="s">
        <v>565</v>
      </c>
      <c r="F174" s="21" t="s">
        <v>272</v>
      </c>
      <c r="G174" s="629">
        <v>25500000</v>
      </c>
      <c r="H174" s="181">
        <f>SUM(O174)</f>
        <v>18000000</v>
      </c>
      <c r="I174" s="78">
        <f>H174-G174</f>
        <v>-7500000</v>
      </c>
      <c r="J174" s="108">
        <f>I174/G174</f>
        <v>-0.29411764705882354</v>
      </c>
      <c r="K174" s="548"/>
      <c r="L174" s="1382"/>
      <c r="M174" s="1382"/>
      <c r="N174" s="1382"/>
      <c r="O174" s="192">
        <f>SUM(O175,O177,O179,O181,O183,O185,O187)</f>
        <v>18000000</v>
      </c>
      <c r="P174" s="8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25.5" customHeight="1">
      <c r="A175" s="716"/>
      <c r="B175" s="1"/>
      <c r="C175" s="717"/>
      <c r="D175" s="148"/>
      <c r="E175" s="717"/>
      <c r="F175" s="273"/>
      <c r="G175" s="99"/>
      <c r="H175" s="99"/>
      <c r="I175" s="99"/>
      <c r="J175" s="101"/>
      <c r="K175" s="340" t="s">
        <v>566</v>
      </c>
      <c r="L175" s="919"/>
      <c r="M175" s="919"/>
      <c r="N175" s="1390"/>
      <c r="O175" s="192">
        <f>SUM(O176)</f>
        <v>4500000</v>
      </c>
      <c r="P175" s="8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25.5" customHeight="1">
      <c r="A176" s="716"/>
      <c r="B176" s="1"/>
      <c r="C176" s="717"/>
      <c r="D176" s="148"/>
      <c r="E176" s="793"/>
      <c r="F176" s="273"/>
      <c r="G176" s="109"/>
      <c r="H176" s="109"/>
      <c r="I176" s="109"/>
      <c r="J176" s="110"/>
      <c r="K176" s="741" t="s">
        <v>219</v>
      </c>
      <c r="L176" s="1391">
        <v>450000</v>
      </c>
      <c r="M176" s="1392"/>
      <c r="N176" s="1393">
        <v>10</v>
      </c>
      <c r="O176" s="1394">
        <f>SUM(L176*N176)</f>
        <v>4500000</v>
      </c>
      <c r="P176" s="8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25.5" customHeight="1">
      <c r="A177" s="716"/>
      <c r="B177" s="1"/>
      <c r="C177" s="717"/>
      <c r="D177" s="148"/>
      <c r="E177" s="793"/>
      <c r="F177" s="148"/>
      <c r="G177" s="586"/>
      <c r="H177" s="586"/>
      <c r="I177" s="586"/>
      <c r="J177" s="110"/>
      <c r="K177" s="340" t="s">
        <v>567</v>
      </c>
      <c r="L177" s="445"/>
      <c r="M177" s="445"/>
      <c r="N177" s="445"/>
      <c r="O177" s="192">
        <f>SUM(O178)</f>
        <v>1000000</v>
      </c>
      <c r="P177" s="8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25.5" customHeight="1">
      <c r="A178" s="716"/>
      <c r="B178" s="1"/>
      <c r="C178" s="717"/>
      <c r="D178" s="148"/>
      <c r="E178" s="793"/>
      <c r="F178" s="148"/>
      <c r="G178" s="586"/>
      <c r="H178" s="586"/>
      <c r="I178" s="586"/>
      <c r="J178" s="110"/>
      <c r="K178" s="741" t="s">
        <v>219</v>
      </c>
      <c r="L178" s="841">
        <v>100000</v>
      </c>
      <c r="M178" s="833"/>
      <c r="N178" s="927">
        <v>10</v>
      </c>
      <c r="O178" s="206">
        <f>SUM(L178*N178)</f>
        <v>1000000</v>
      </c>
      <c r="P178" s="8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25.5" customHeight="1">
      <c r="A179" s="716"/>
      <c r="B179" s="1"/>
      <c r="C179" s="717"/>
      <c r="D179" s="148"/>
      <c r="E179" s="793"/>
      <c r="F179" s="148"/>
      <c r="G179" s="586"/>
      <c r="H179" s="586"/>
      <c r="I179" s="586"/>
      <c r="J179" s="110"/>
      <c r="K179" s="340" t="s">
        <v>569</v>
      </c>
      <c r="L179" s="922"/>
      <c r="M179" s="922"/>
      <c r="N179" s="922"/>
      <c r="O179" s="192">
        <f>SUM(O180)</f>
        <v>1500000</v>
      </c>
      <c r="P179" s="8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25.5" customHeight="1">
      <c r="A180" s="716"/>
      <c r="B180" s="1"/>
      <c r="C180" s="717"/>
      <c r="D180" s="148"/>
      <c r="E180" s="793"/>
      <c r="F180" s="148"/>
      <c r="G180" s="586"/>
      <c r="H180" s="586"/>
      <c r="I180" s="586"/>
      <c r="J180" s="110"/>
      <c r="K180" s="741" t="s">
        <v>219</v>
      </c>
      <c r="L180" s="187">
        <v>150000</v>
      </c>
      <c r="M180" s="189"/>
      <c r="N180" s="833">
        <v>10</v>
      </c>
      <c r="O180" s="206">
        <f>SUM(L180*N180)</f>
        <v>1500000</v>
      </c>
      <c r="P180" s="8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25.5" customHeight="1">
      <c r="A181" s="716"/>
      <c r="B181" s="1"/>
      <c r="C181" s="717"/>
      <c r="D181" s="148"/>
      <c r="E181" s="793"/>
      <c r="F181" s="148"/>
      <c r="G181" s="586"/>
      <c r="H181" s="586"/>
      <c r="I181" s="586"/>
      <c r="J181" s="110"/>
      <c r="K181" s="340" t="s">
        <v>910</v>
      </c>
      <c r="L181" s="922"/>
      <c r="M181" s="919"/>
      <c r="N181" s="919"/>
      <c r="O181" s="192">
        <f>SUM(O182)</f>
        <v>500000</v>
      </c>
      <c r="P181" s="8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25.5" customHeight="1">
      <c r="A182" s="716"/>
      <c r="B182" s="1"/>
      <c r="C182" s="717"/>
      <c r="D182" s="148"/>
      <c r="E182" s="793"/>
      <c r="F182" s="148"/>
      <c r="G182" s="586"/>
      <c r="H182" s="586"/>
      <c r="I182" s="586"/>
      <c r="J182" s="110"/>
      <c r="K182" s="741" t="s">
        <v>219</v>
      </c>
      <c r="L182" s="841">
        <v>250000</v>
      </c>
      <c r="M182" s="189"/>
      <c r="N182" s="927">
        <v>2</v>
      </c>
      <c r="O182" s="206">
        <f>SUM(L182*N182)</f>
        <v>500000</v>
      </c>
      <c r="P182" s="8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25.5" customHeight="1">
      <c r="A183" s="716"/>
      <c r="B183" s="1"/>
      <c r="C183" s="717"/>
      <c r="D183" s="148"/>
      <c r="E183" s="793"/>
      <c r="F183" s="148"/>
      <c r="G183" s="586"/>
      <c r="H183" s="586"/>
      <c r="I183" s="586"/>
      <c r="J183" s="110"/>
      <c r="K183" s="340" t="s">
        <v>575</v>
      </c>
      <c r="L183" s="919"/>
      <c r="M183" s="919"/>
      <c r="N183" s="919"/>
      <c r="O183" s="192">
        <f>SUM(O184)</f>
        <v>3000000</v>
      </c>
      <c r="P183" s="8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25.5" customHeight="1">
      <c r="A184" s="716"/>
      <c r="B184" s="1"/>
      <c r="C184" s="717"/>
      <c r="D184" s="148"/>
      <c r="E184" s="793"/>
      <c r="F184" s="148"/>
      <c r="G184" s="586"/>
      <c r="H184" s="586"/>
      <c r="I184" s="586"/>
      <c r="J184" s="110"/>
      <c r="K184" s="741" t="s">
        <v>219</v>
      </c>
      <c r="L184" s="841">
        <v>300000</v>
      </c>
      <c r="M184" s="741"/>
      <c r="N184" s="833">
        <v>10</v>
      </c>
      <c r="O184" s="206">
        <f>SUM(L184*N184)</f>
        <v>3000000</v>
      </c>
      <c r="P184" s="8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25.5" customHeight="1">
      <c r="A185" s="716"/>
      <c r="B185" s="1"/>
      <c r="C185" s="717"/>
      <c r="D185" s="148"/>
      <c r="E185" s="793"/>
      <c r="F185" s="148"/>
      <c r="G185" s="586"/>
      <c r="H185" s="586"/>
      <c r="I185" s="586"/>
      <c r="J185" s="110"/>
      <c r="K185" s="340" t="s">
        <v>585</v>
      </c>
      <c r="L185" s="919"/>
      <c r="M185" s="919"/>
      <c r="N185" s="919"/>
      <c r="O185" s="192">
        <f>SUM(O186)</f>
        <v>1000000</v>
      </c>
      <c r="P185" s="8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25.5" customHeight="1">
      <c r="A186" s="716"/>
      <c r="B186" s="1"/>
      <c r="C186" s="717"/>
      <c r="D186" s="148"/>
      <c r="E186" s="793"/>
      <c r="F186" s="148"/>
      <c r="G186" s="586"/>
      <c r="H186" s="586"/>
      <c r="I186" s="586"/>
      <c r="J186" s="110"/>
      <c r="K186" s="741" t="s">
        <v>219</v>
      </c>
      <c r="L186" s="841">
        <v>100000</v>
      </c>
      <c r="M186" s="741"/>
      <c r="N186" s="833">
        <v>10</v>
      </c>
      <c r="O186" s="206">
        <f>SUM(L186*N186)</f>
        <v>1000000</v>
      </c>
      <c r="P186" s="8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25.5" customHeight="1">
      <c r="A187" s="716"/>
      <c r="B187" s="1"/>
      <c r="C187" s="717"/>
      <c r="D187" s="148"/>
      <c r="E187" s="793"/>
      <c r="F187" s="148"/>
      <c r="G187" s="586"/>
      <c r="H187" s="586"/>
      <c r="I187" s="586"/>
      <c r="J187" s="110"/>
      <c r="K187" s="340" t="s">
        <v>594</v>
      </c>
      <c r="L187" s="919"/>
      <c r="M187" s="919"/>
      <c r="N187" s="919"/>
      <c r="O187" s="192">
        <f>SUM(O188)</f>
        <v>6500000</v>
      </c>
      <c r="P187" s="8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25.5" customHeight="1">
      <c r="A188" s="716"/>
      <c r="B188" s="1"/>
      <c r="C188" s="717"/>
      <c r="D188" s="148"/>
      <c r="E188" s="793"/>
      <c r="F188" s="148"/>
      <c r="G188" s="586"/>
      <c r="H188" s="586"/>
      <c r="I188" s="586"/>
      <c r="J188" s="110"/>
      <c r="K188" s="741" t="s">
        <v>219</v>
      </c>
      <c r="L188" s="841">
        <v>650000</v>
      </c>
      <c r="M188" s="741"/>
      <c r="N188" s="189">
        <v>10</v>
      </c>
      <c r="O188" s="206">
        <f>SUM(L188*N188)</f>
        <v>6500000</v>
      </c>
      <c r="P188" s="8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27.75" customHeight="1">
      <c r="A189" s="716"/>
      <c r="B189" s="197"/>
      <c r="C189" s="717"/>
      <c r="D189" s="273"/>
      <c r="E189" s="450" t="s">
        <v>596</v>
      </c>
      <c r="F189" s="21" t="s">
        <v>283</v>
      </c>
      <c r="G189" s="629">
        <v>6600000</v>
      </c>
      <c r="H189" s="181">
        <f>SUM(O189)</f>
        <v>1320000</v>
      </c>
      <c r="I189" s="78">
        <f>H189-G189</f>
        <v>-5280000</v>
      </c>
      <c r="J189" s="85">
        <f>I189/G189</f>
        <v>-0.8</v>
      </c>
      <c r="K189" s="1395"/>
      <c r="L189" s="1395"/>
      <c r="M189" s="1395"/>
      <c r="N189" s="1395"/>
      <c r="O189" s="909">
        <f>SUM(O190+O193)</f>
        <v>1320000</v>
      </c>
      <c r="P189" s="8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21" customHeight="1">
      <c r="A190" s="716"/>
      <c r="B190" s="197"/>
      <c r="C190" s="717"/>
      <c r="D190" s="148"/>
      <c r="E190" s="779"/>
      <c r="F190" s="148"/>
      <c r="G190" s="586"/>
      <c r="H190" s="586"/>
      <c r="I190" s="586"/>
      <c r="J190" s="783"/>
      <c r="K190" s="340" t="s">
        <v>62</v>
      </c>
      <c r="L190" s="1396"/>
      <c r="M190" s="1396"/>
      <c r="N190" s="1396"/>
      <c r="O190" s="1056">
        <f>SUM(O191)</f>
        <v>1320000</v>
      </c>
      <c r="P190" s="8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21" customHeight="1">
      <c r="A191" s="716"/>
      <c r="B191" s="197"/>
      <c r="C191" s="717"/>
      <c r="D191" s="148"/>
      <c r="E191" s="779"/>
      <c r="F191" s="148"/>
      <c r="G191" s="586"/>
      <c r="H191" s="586"/>
      <c r="I191" s="586"/>
      <c r="J191" s="783"/>
      <c r="K191" s="1397" t="s">
        <v>597</v>
      </c>
      <c r="L191" s="1398">
        <v>11000</v>
      </c>
      <c r="M191" s="1399">
        <v>30</v>
      </c>
      <c r="N191" s="1400">
        <v>4</v>
      </c>
      <c r="O191" s="1286">
        <f>SUM(L191*M191*N191)</f>
        <v>1320000</v>
      </c>
      <c r="P191" s="8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21" hidden="1" customHeight="1">
      <c r="A192" s="716"/>
      <c r="B192" s="197"/>
      <c r="C192" s="717"/>
      <c r="D192" s="148"/>
      <c r="E192" s="779"/>
      <c r="F192" s="148"/>
      <c r="G192" s="586"/>
      <c r="H192" s="586"/>
      <c r="I192" s="586"/>
      <c r="J192" s="783"/>
      <c r="K192" s="445"/>
      <c r="L192" s="789"/>
      <c r="M192" s="790"/>
      <c r="N192" s="791"/>
      <c r="O192" s="446"/>
      <c r="P192" s="8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21" hidden="1" customHeight="1">
      <c r="A193" s="716"/>
      <c r="B193" s="197"/>
      <c r="C193" s="717"/>
      <c r="D193" s="148"/>
      <c r="E193" s="779"/>
      <c r="F193" s="148"/>
      <c r="G193" s="586"/>
      <c r="H193" s="586"/>
      <c r="I193" s="586"/>
      <c r="J193" s="783"/>
      <c r="K193" s="186" t="s">
        <v>598</v>
      </c>
      <c r="L193" s="445"/>
      <c r="M193" s="445"/>
      <c r="N193" s="445"/>
      <c r="O193" s="192">
        <f>SUM(O194)</f>
        <v>0</v>
      </c>
      <c r="P193" s="8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21" hidden="1" customHeight="1">
      <c r="A194" s="716"/>
      <c r="B194" s="197"/>
      <c r="C194" s="717"/>
      <c r="D194" s="148"/>
      <c r="E194" s="779"/>
      <c r="F194" s="148"/>
      <c r="G194" s="586"/>
      <c r="H194" s="586"/>
      <c r="I194" s="586"/>
      <c r="J194" s="783"/>
      <c r="K194" s="843" t="s">
        <v>597</v>
      </c>
      <c r="L194" s="841"/>
      <c r="M194" s="741"/>
      <c r="N194" s="833">
        <v>10</v>
      </c>
      <c r="O194" s="357">
        <v>0</v>
      </c>
      <c r="P194" s="8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21" customHeight="1">
      <c r="A195" s="716"/>
      <c r="B195" s="197"/>
      <c r="C195" s="717"/>
      <c r="D195" s="148"/>
      <c r="E195" s="779"/>
      <c r="F195" s="148"/>
      <c r="G195" s="586"/>
      <c r="H195" s="586"/>
      <c r="I195" s="586"/>
      <c r="J195" s="783"/>
      <c r="K195" s="200"/>
      <c r="L195" s="187"/>
      <c r="M195" s="187"/>
      <c r="N195" s="792"/>
      <c r="O195" s="206"/>
      <c r="P195" s="8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24.75" customHeight="1">
      <c r="A196" s="2661" t="s">
        <v>4</v>
      </c>
      <c r="B196" s="2657"/>
      <c r="C196" s="2669" t="s">
        <v>6</v>
      </c>
      <c r="D196" s="2657"/>
      <c r="E196" s="2670" t="s">
        <v>8</v>
      </c>
      <c r="F196" s="2657"/>
      <c r="G196" s="13" t="s">
        <v>737</v>
      </c>
      <c r="H196" s="13" t="s">
        <v>738</v>
      </c>
      <c r="I196" s="2671" t="s">
        <v>15</v>
      </c>
      <c r="J196" s="2643"/>
      <c r="K196" s="2681" t="s">
        <v>805</v>
      </c>
      <c r="L196" s="2634"/>
      <c r="M196" s="2634"/>
      <c r="N196" s="2634"/>
      <c r="O196" s="2635"/>
      <c r="P196" s="8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28.5" customHeight="1">
      <c r="A197" s="2662"/>
      <c r="B197" s="2569"/>
      <c r="C197" s="2575"/>
      <c r="D197" s="2569"/>
      <c r="E197" s="2575"/>
      <c r="F197" s="2569"/>
      <c r="G197" s="69" t="s">
        <v>29</v>
      </c>
      <c r="H197" s="69" t="s">
        <v>30</v>
      </c>
      <c r="I197" s="102" t="s">
        <v>33</v>
      </c>
      <c r="J197" s="102" t="s">
        <v>35</v>
      </c>
      <c r="K197" s="2575"/>
      <c r="L197" s="2590"/>
      <c r="M197" s="2590"/>
      <c r="N197" s="2590"/>
      <c r="O197" s="2637"/>
      <c r="P197" s="8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28.5" customHeight="1">
      <c r="A198" s="805" t="s">
        <v>166</v>
      </c>
      <c r="B198" s="31" t="s">
        <v>219</v>
      </c>
      <c r="C198" s="450" t="s">
        <v>558</v>
      </c>
      <c r="D198" s="21" t="s">
        <v>219</v>
      </c>
      <c r="E198" s="450" t="s">
        <v>600</v>
      </c>
      <c r="F198" s="21" t="s">
        <v>298</v>
      </c>
      <c r="G198" s="73">
        <v>496440447</v>
      </c>
      <c r="H198" s="78">
        <f>O198</f>
        <v>459840447</v>
      </c>
      <c r="I198" s="78">
        <f>SUM(H198-G198)</f>
        <v>-36600000</v>
      </c>
      <c r="J198" s="108">
        <f>I198/G198</f>
        <v>-7.3724855057992478E-2</v>
      </c>
      <c r="K198" s="2757"/>
      <c r="L198" s="2577"/>
      <c r="M198" s="2577"/>
      <c r="N198" s="1401"/>
      <c r="O198" s="1272">
        <f>SUM(O199,O204,O210,O214,O218,O221,O224,O229,O232,O235,O238,O245,O248,O251,O254)</f>
        <v>459840447</v>
      </c>
      <c r="P198" s="8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24" customHeight="1">
      <c r="A199" s="807"/>
      <c r="B199" s="808"/>
      <c r="C199" s="808"/>
      <c r="D199" s="574"/>
      <c r="E199" s="809"/>
      <c r="F199" s="168"/>
      <c r="G199" s="574"/>
      <c r="H199" s="574"/>
      <c r="I199" s="574"/>
      <c r="J199" s="575"/>
      <c r="K199" s="1402" t="s">
        <v>96</v>
      </c>
      <c r="L199" s="1403"/>
      <c r="M199" s="1403"/>
      <c r="N199" s="1404"/>
      <c r="O199" s="1405">
        <f>SUM(O200:O202)</f>
        <v>120520000</v>
      </c>
      <c r="P199" s="8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24" customHeight="1">
      <c r="A200" s="813"/>
      <c r="B200" s="109"/>
      <c r="C200" s="109"/>
      <c r="D200" s="586"/>
      <c r="E200" s="793"/>
      <c r="F200" s="148"/>
      <c r="G200" s="586"/>
      <c r="H200" s="586"/>
      <c r="I200" s="586"/>
      <c r="J200" s="110"/>
      <c r="K200" s="1406" t="s">
        <v>911</v>
      </c>
      <c r="L200" s="1407">
        <v>4000</v>
      </c>
      <c r="M200" s="1408">
        <v>252</v>
      </c>
      <c r="N200" s="1409">
        <v>110</v>
      </c>
      <c r="O200" s="1410">
        <f>(L200*M200*N200)</f>
        <v>110880000</v>
      </c>
      <c r="P200" s="8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24" customHeight="1">
      <c r="A201" s="813"/>
      <c r="B201" s="109"/>
      <c r="C201" s="109"/>
      <c r="D201" s="586"/>
      <c r="E201" s="793"/>
      <c r="F201" s="148"/>
      <c r="G201" s="586"/>
      <c r="H201" s="586"/>
      <c r="I201" s="586"/>
      <c r="J201" s="110"/>
      <c r="K201" s="1411" t="s">
        <v>609</v>
      </c>
      <c r="L201" s="1407">
        <v>80000</v>
      </c>
      <c r="M201" s="1412">
        <v>9</v>
      </c>
      <c r="N201" s="1413">
        <v>12</v>
      </c>
      <c r="O201" s="1410">
        <f>SUM(L201*M201*N201)</f>
        <v>8640000</v>
      </c>
      <c r="P201" s="8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24" customHeight="1">
      <c r="A202" s="813"/>
      <c r="B202" s="109"/>
      <c r="C202" s="109"/>
      <c r="D202" s="586"/>
      <c r="E202" s="793"/>
      <c r="F202" s="148"/>
      <c r="G202" s="586"/>
      <c r="H202" s="586"/>
      <c r="I202" s="586"/>
      <c r="J202" s="110"/>
      <c r="K202" s="1411" t="s">
        <v>610</v>
      </c>
      <c r="L202" s="1414"/>
      <c r="M202" s="1407">
        <v>500000</v>
      </c>
      <c r="N202" s="1415">
        <v>2</v>
      </c>
      <c r="O202" s="1410">
        <f>SUM(M202*N202)</f>
        <v>1000000</v>
      </c>
      <c r="P202" s="8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24" customHeight="1">
      <c r="A203" s="813"/>
      <c r="B203" s="109"/>
      <c r="C203" s="109"/>
      <c r="D203" s="586"/>
      <c r="E203" s="793"/>
      <c r="F203" s="148"/>
      <c r="G203" s="586"/>
      <c r="H203" s="586"/>
      <c r="I203" s="586"/>
      <c r="J203" s="110"/>
      <c r="K203" s="1416"/>
      <c r="L203" s="1417"/>
      <c r="M203" s="1418"/>
      <c r="N203" s="1419"/>
      <c r="O203" s="1420"/>
      <c r="P203" s="823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24" customHeight="1">
      <c r="A204" s="813"/>
      <c r="B204" s="109"/>
      <c r="C204" s="109"/>
      <c r="D204" s="586"/>
      <c r="E204" s="793"/>
      <c r="F204" s="148"/>
      <c r="G204" s="586"/>
      <c r="H204" s="586"/>
      <c r="I204" s="586"/>
      <c r="J204" s="110"/>
      <c r="K204" s="1421" t="s">
        <v>612</v>
      </c>
      <c r="L204" s="1414"/>
      <c r="M204" s="1422"/>
      <c r="N204" s="1423"/>
      <c r="O204" s="1424">
        <f>SUM(O205:O208)</f>
        <v>153090000</v>
      </c>
      <c r="P204" s="8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24" customHeight="1">
      <c r="A205" s="813"/>
      <c r="B205" s="109"/>
      <c r="C205" s="109"/>
      <c r="D205" s="586"/>
      <c r="E205" s="793"/>
      <c r="F205" s="148"/>
      <c r="G205" s="586"/>
      <c r="H205" s="586"/>
      <c r="I205" s="586"/>
      <c r="J205" s="110"/>
      <c r="K205" s="1425" t="s">
        <v>912</v>
      </c>
      <c r="L205" s="1407">
        <v>4500</v>
      </c>
      <c r="M205" s="1426">
        <v>62</v>
      </c>
      <c r="N205" s="1409">
        <v>55</v>
      </c>
      <c r="O205" s="1410">
        <f t="shared" ref="O205:O208" si="33">SUM(L205*M205*N205)</f>
        <v>15345000</v>
      </c>
      <c r="P205" s="8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24" customHeight="1">
      <c r="A206" s="813"/>
      <c r="B206" s="109"/>
      <c r="C206" s="109"/>
      <c r="D206" s="586"/>
      <c r="E206" s="793"/>
      <c r="F206" s="148"/>
      <c r="G206" s="586"/>
      <c r="H206" s="586"/>
      <c r="I206" s="586"/>
      <c r="J206" s="110"/>
      <c r="K206" s="1425" t="s">
        <v>913</v>
      </c>
      <c r="L206" s="1407">
        <v>4500</v>
      </c>
      <c r="M206" s="1426">
        <v>190</v>
      </c>
      <c r="N206" s="1427">
        <v>75</v>
      </c>
      <c r="O206" s="1410">
        <f t="shared" si="33"/>
        <v>64125000</v>
      </c>
      <c r="P206" s="8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24" customHeight="1">
      <c r="A207" s="813"/>
      <c r="B207" s="109"/>
      <c r="C207" s="109"/>
      <c r="D207" s="586"/>
      <c r="E207" s="793"/>
      <c r="F207" s="148"/>
      <c r="G207" s="586"/>
      <c r="H207" s="586"/>
      <c r="I207" s="586"/>
      <c r="J207" s="110"/>
      <c r="K207" s="1425" t="s">
        <v>914</v>
      </c>
      <c r="L207" s="1407">
        <v>4500</v>
      </c>
      <c r="M207" s="1426">
        <v>62</v>
      </c>
      <c r="N207" s="1409">
        <v>80</v>
      </c>
      <c r="O207" s="1410">
        <f t="shared" si="33"/>
        <v>22320000</v>
      </c>
      <c r="P207" s="8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24" customHeight="1">
      <c r="A208" s="813"/>
      <c r="B208" s="109"/>
      <c r="C208" s="109"/>
      <c r="D208" s="586"/>
      <c r="E208" s="793"/>
      <c r="F208" s="148"/>
      <c r="G208" s="586"/>
      <c r="H208" s="586"/>
      <c r="I208" s="586"/>
      <c r="J208" s="110"/>
      <c r="K208" s="1425" t="s">
        <v>915</v>
      </c>
      <c r="L208" s="1407">
        <v>4500</v>
      </c>
      <c r="M208" s="1426">
        <v>190</v>
      </c>
      <c r="N208" s="1427">
        <v>60</v>
      </c>
      <c r="O208" s="1410">
        <f t="shared" si="33"/>
        <v>51300000</v>
      </c>
      <c r="P208" s="8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24" customHeight="1">
      <c r="A209" s="813"/>
      <c r="B209" s="109"/>
      <c r="C209" s="109"/>
      <c r="D209" s="586"/>
      <c r="E209" s="793"/>
      <c r="F209" s="148"/>
      <c r="G209" s="586"/>
      <c r="H209" s="586"/>
      <c r="I209" s="586"/>
      <c r="J209" s="110"/>
      <c r="K209" s="1416"/>
      <c r="L209" s="1417"/>
      <c r="M209" s="1417"/>
      <c r="N209" s="1419"/>
      <c r="O209" s="1420"/>
      <c r="P209" s="8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24" customHeight="1">
      <c r="A210" s="813"/>
      <c r="B210" s="109"/>
      <c r="C210" s="109"/>
      <c r="D210" s="586"/>
      <c r="E210" s="793"/>
      <c r="F210" s="148"/>
      <c r="G210" s="586"/>
      <c r="H210" s="586"/>
      <c r="I210" s="586"/>
      <c r="J210" s="110"/>
      <c r="K210" s="1428" t="s">
        <v>615</v>
      </c>
      <c r="L210" s="1414"/>
      <c r="M210" s="1429"/>
      <c r="N210" s="1423"/>
      <c r="O210" s="1424">
        <f>SUM(O211:O212)</f>
        <v>28240000</v>
      </c>
      <c r="P210" s="8"/>
      <c r="Q210" s="155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24" customHeight="1">
      <c r="A211" s="813"/>
      <c r="B211" s="109"/>
      <c r="C211" s="109"/>
      <c r="D211" s="586"/>
      <c r="E211" s="793"/>
      <c r="F211" s="148"/>
      <c r="G211" s="586"/>
      <c r="H211" s="586"/>
      <c r="I211" s="586"/>
      <c r="J211" s="110"/>
      <c r="K211" s="1430" t="s">
        <v>616</v>
      </c>
      <c r="L211" s="1407">
        <v>2345000</v>
      </c>
      <c r="M211" s="1431">
        <v>12</v>
      </c>
      <c r="N211" s="1409">
        <v>1</v>
      </c>
      <c r="O211" s="1410">
        <f>SUM(L211*M211*N211)</f>
        <v>28140000</v>
      </c>
      <c r="P211" s="8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24" customHeight="1">
      <c r="A212" s="813"/>
      <c r="B212" s="109"/>
      <c r="C212" s="109"/>
      <c r="D212" s="586"/>
      <c r="E212" s="793"/>
      <c r="F212" s="148"/>
      <c r="G212" s="586"/>
      <c r="H212" s="586"/>
      <c r="I212" s="586"/>
      <c r="J212" s="110"/>
      <c r="K212" s="1432" t="s">
        <v>916</v>
      </c>
      <c r="L212" s="1407">
        <v>100000</v>
      </c>
      <c r="M212" s="1429"/>
      <c r="N212" s="1409">
        <v>1</v>
      </c>
      <c r="O212" s="1410">
        <f>SUM(L212*N212)</f>
        <v>100000</v>
      </c>
      <c r="P212" s="8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7.25" customHeight="1">
      <c r="A213" s="813"/>
      <c r="B213" s="109"/>
      <c r="C213" s="109"/>
      <c r="D213" s="586"/>
      <c r="E213" s="793"/>
      <c r="F213" s="148"/>
      <c r="G213" s="586"/>
      <c r="H213" s="586"/>
      <c r="I213" s="586"/>
      <c r="J213" s="110"/>
      <c r="K213" s="1433"/>
      <c r="L213" s="1434"/>
      <c r="M213" s="1435"/>
      <c r="N213" s="1436"/>
      <c r="O213" s="1437"/>
      <c r="P213" s="8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24" customHeight="1">
      <c r="A214" s="813"/>
      <c r="B214" s="109"/>
      <c r="C214" s="109"/>
      <c r="D214" s="586"/>
      <c r="E214" s="793"/>
      <c r="F214" s="148"/>
      <c r="G214" s="586"/>
      <c r="H214" s="586"/>
      <c r="I214" s="586"/>
      <c r="J214" s="110"/>
      <c r="K214" s="1428" t="s">
        <v>618</v>
      </c>
      <c r="L214" s="1414"/>
      <c r="M214" s="1429"/>
      <c r="N214" s="1423"/>
      <c r="O214" s="1424">
        <f>SUM(O215:O216)</f>
        <v>45220000</v>
      </c>
      <c r="P214" s="8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24" customHeight="1">
      <c r="A215" s="813"/>
      <c r="B215" s="109"/>
      <c r="C215" s="109"/>
      <c r="D215" s="586"/>
      <c r="E215" s="793"/>
      <c r="F215" s="148"/>
      <c r="G215" s="586"/>
      <c r="H215" s="586"/>
      <c r="I215" s="586"/>
      <c r="J215" s="110"/>
      <c r="K215" s="1430" t="s">
        <v>616</v>
      </c>
      <c r="L215" s="1407">
        <v>1880000</v>
      </c>
      <c r="M215" s="1431">
        <v>12</v>
      </c>
      <c r="N215" s="1409">
        <v>2</v>
      </c>
      <c r="O215" s="1410">
        <f>SUM(L215*M215*N215)</f>
        <v>45120000</v>
      </c>
      <c r="P215" s="823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24" customHeight="1">
      <c r="A216" s="813"/>
      <c r="B216" s="109"/>
      <c r="C216" s="109"/>
      <c r="D216" s="586"/>
      <c r="E216" s="793"/>
      <c r="F216" s="148"/>
      <c r="G216" s="586"/>
      <c r="H216" s="586"/>
      <c r="I216" s="586"/>
      <c r="J216" s="110"/>
      <c r="K216" s="1432" t="s">
        <v>916</v>
      </c>
      <c r="L216" s="1407">
        <v>50000</v>
      </c>
      <c r="M216" s="1429"/>
      <c r="N216" s="1409">
        <v>2</v>
      </c>
      <c r="O216" s="1410">
        <f>SUM(L216*N216)</f>
        <v>100000</v>
      </c>
      <c r="P216" s="8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24" customHeight="1">
      <c r="A217" s="813"/>
      <c r="B217" s="109"/>
      <c r="C217" s="109"/>
      <c r="D217" s="586"/>
      <c r="E217" s="793"/>
      <c r="F217" s="148"/>
      <c r="G217" s="586"/>
      <c r="H217" s="586"/>
      <c r="I217" s="586"/>
      <c r="J217" s="110"/>
      <c r="K217" s="1438"/>
      <c r="L217" s="1416"/>
      <c r="M217" s="1439"/>
      <c r="N217" s="1439"/>
      <c r="O217" s="1437"/>
      <c r="P217" s="8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24" customHeight="1">
      <c r="A218" s="813"/>
      <c r="B218" s="109"/>
      <c r="C218" s="109"/>
      <c r="D218" s="586"/>
      <c r="E218" s="793"/>
      <c r="F218" s="148"/>
      <c r="G218" s="586"/>
      <c r="H218" s="586"/>
      <c r="I218" s="586"/>
      <c r="J218" s="110"/>
      <c r="K218" s="1440" t="s">
        <v>619</v>
      </c>
      <c r="L218" s="1441"/>
      <c r="M218" s="1442"/>
      <c r="N218" s="1442"/>
      <c r="O218" s="1424">
        <f>SUM(O219:O220)</f>
        <v>100000</v>
      </c>
      <c r="P218" s="8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24" customHeight="1">
      <c r="A219" s="813"/>
      <c r="B219" s="109"/>
      <c r="C219" s="109"/>
      <c r="D219" s="586"/>
      <c r="E219" s="793"/>
      <c r="F219" s="273"/>
      <c r="G219" s="109"/>
      <c r="H219" s="109"/>
      <c r="I219" s="109"/>
      <c r="J219" s="110"/>
      <c r="K219" s="1411" t="s">
        <v>597</v>
      </c>
      <c r="L219" s="1414"/>
      <c r="M219" s="1407">
        <v>100000</v>
      </c>
      <c r="N219" s="1443">
        <v>1</v>
      </c>
      <c r="O219" s="1410">
        <f>SUM(M219*N219)</f>
        <v>100000</v>
      </c>
      <c r="P219" s="8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24" customHeight="1">
      <c r="A220" s="813"/>
      <c r="B220" s="109"/>
      <c r="C220" s="109"/>
      <c r="D220" s="586"/>
      <c r="E220" s="793"/>
      <c r="F220" s="273"/>
      <c r="G220" s="109"/>
      <c r="H220" s="109"/>
      <c r="I220" s="109"/>
      <c r="J220" s="110"/>
      <c r="K220" s="1416"/>
      <c r="L220" s="1416"/>
      <c r="M220" s="1434"/>
      <c r="N220" s="1419"/>
      <c r="O220" s="1420"/>
      <c r="P220" s="8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24" customHeight="1">
      <c r="A221" s="813"/>
      <c r="B221" s="109"/>
      <c r="C221" s="109"/>
      <c r="D221" s="109"/>
      <c r="E221" s="793"/>
      <c r="F221" s="273"/>
      <c r="G221" s="109"/>
      <c r="H221" s="109"/>
      <c r="I221" s="109"/>
      <c r="J221" s="110"/>
      <c r="K221" s="1440" t="s">
        <v>620</v>
      </c>
      <c r="L221" s="1441"/>
      <c r="M221" s="1414"/>
      <c r="N221" s="1423"/>
      <c r="O221" s="1424">
        <f>SUM(O222:O223)</f>
        <v>42000000</v>
      </c>
      <c r="P221" s="8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24" customHeight="1">
      <c r="A222" s="813"/>
      <c r="B222" s="109"/>
      <c r="C222" s="109"/>
      <c r="D222" s="109"/>
      <c r="E222" s="793"/>
      <c r="F222" s="273"/>
      <c r="G222" s="109"/>
      <c r="H222" s="109"/>
      <c r="I222" s="109"/>
      <c r="J222" s="110"/>
      <c r="K222" s="1411" t="s">
        <v>621</v>
      </c>
      <c r="L222" s="1444">
        <v>3500000</v>
      </c>
      <c r="M222" s="1431">
        <v>12</v>
      </c>
      <c r="N222" s="1423"/>
      <c r="O222" s="1410">
        <f>L222*M222</f>
        <v>42000000</v>
      </c>
      <c r="P222" s="8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24" customHeight="1">
      <c r="A223" s="813"/>
      <c r="B223" s="109"/>
      <c r="C223" s="109"/>
      <c r="D223" s="109"/>
      <c r="E223" s="793"/>
      <c r="F223" s="273"/>
      <c r="G223" s="109"/>
      <c r="H223" s="109"/>
      <c r="I223" s="109"/>
      <c r="J223" s="110"/>
      <c r="K223" s="1416"/>
      <c r="L223" s="1416"/>
      <c r="M223" s="1434"/>
      <c r="N223" s="1445"/>
      <c r="O223" s="1420"/>
      <c r="P223" s="8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24" customHeight="1">
      <c r="A224" s="813"/>
      <c r="B224" s="109"/>
      <c r="C224" s="109"/>
      <c r="D224" s="109"/>
      <c r="E224" s="793"/>
      <c r="F224" s="273"/>
      <c r="G224" s="109"/>
      <c r="H224" s="99"/>
      <c r="I224" s="99"/>
      <c r="J224" s="110"/>
      <c r="K224" s="1440" t="s">
        <v>622</v>
      </c>
      <c r="L224" s="1441"/>
      <c r="M224" s="1414"/>
      <c r="N224" s="1446"/>
      <c r="O224" s="1424">
        <f>SUM(O225,O226,O227)</f>
        <v>9300000</v>
      </c>
      <c r="P224" s="8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24" customHeight="1">
      <c r="A225" s="813"/>
      <c r="B225" s="109"/>
      <c r="C225" s="109"/>
      <c r="D225" s="109"/>
      <c r="E225" s="793"/>
      <c r="F225" s="273"/>
      <c r="G225" s="109"/>
      <c r="H225" s="99"/>
      <c r="I225" s="99"/>
      <c r="J225" s="110"/>
      <c r="K225" s="1411" t="s">
        <v>623</v>
      </c>
      <c r="L225" s="1407">
        <v>200000</v>
      </c>
      <c r="M225" s="1447">
        <v>2</v>
      </c>
      <c r="N225" s="1427">
        <v>5</v>
      </c>
      <c r="O225" s="1410">
        <f t="shared" ref="O225:O227" si="34">SUM(M225*N225*L225)</f>
        <v>2000000</v>
      </c>
      <c r="P225" s="8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24" customHeight="1">
      <c r="A226" s="813"/>
      <c r="B226" s="109"/>
      <c r="C226" s="109"/>
      <c r="D226" s="109"/>
      <c r="E226" s="793"/>
      <c r="F226" s="273"/>
      <c r="G226" s="109"/>
      <c r="H226" s="99"/>
      <c r="I226" s="99"/>
      <c r="J226" s="110"/>
      <c r="K226" s="1416"/>
      <c r="L226" s="1407">
        <v>200000</v>
      </c>
      <c r="M226" s="1431">
        <v>10</v>
      </c>
      <c r="N226" s="1427">
        <v>2</v>
      </c>
      <c r="O226" s="1410">
        <f t="shared" si="34"/>
        <v>4000000</v>
      </c>
      <c r="P226" s="8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24" customHeight="1">
      <c r="A227" s="813"/>
      <c r="B227" s="109"/>
      <c r="C227" s="109"/>
      <c r="D227" s="109"/>
      <c r="E227" s="793"/>
      <c r="F227" s="273"/>
      <c r="G227" s="109"/>
      <c r="H227" s="99"/>
      <c r="I227" s="99"/>
      <c r="J227" s="110"/>
      <c r="K227" s="1448"/>
      <c r="L227" s="1444">
        <v>3300000</v>
      </c>
      <c r="M227" s="1447">
        <v>1</v>
      </c>
      <c r="N227" s="1427">
        <v>1</v>
      </c>
      <c r="O227" s="1410">
        <f t="shared" si="34"/>
        <v>3300000</v>
      </c>
      <c r="P227" s="107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24" customHeight="1">
      <c r="A228" s="813"/>
      <c r="B228" s="109"/>
      <c r="C228" s="109"/>
      <c r="D228" s="109"/>
      <c r="E228" s="793"/>
      <c r="F228" s="273"/>
      <c r="G228" s="109"/>
      <c r="H228" s="99"/>
      <c r="I228" s="99"/>
      <c r="J228" s="110"/>
      <c r="K228" s="1448"/>
      <c r="L228" s="1441"/>
      <c r="M228" s="1414"/>
      <c r="N228" s="1423"/>
      <c r="O228" s="1449"/>
      <c r="P228" s="107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24" customHeight="1">
      <c r="A229" s="813"/>
      <c r="B229" s="109"/>
      <c r="C229" s="109"/>
      <c r="D229" s="109"/>
      <c r="E229" s="793"/>
      <c r="F229" s="273"/>
      <c r="G229" s="109"/>
      <c r="H229" s="99"/>
      <c r="I229" s="99"/>
      <c r="J229" s="110"/>
      <c r="K229" s="1448" t="s">
        <v>624</v>
      </c>
      <c r="L229" s="1441"/>
      <c r="M229" s="1414"/>
      <c r="N229" s="1423"/>
      <c r="O229" s="1424">
        <f>SUM(O230)</f>
        <v>200000</v>
      </c>
      <c r="P229" s="107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24" customHeight="1">
      <c r="A230" s="813"/>
      <c r="B230" s="109"/>
      <c r="C230" s="109"/>
      <c r="D230" s="109"/>
      <c r="E230" s="793"/>
      <c r="F230" s="273"/>
      <c r="G230" s="109"/>
      <c r="H230" s="99"/>
      <c r="I230" s="99"/>
      <c r="J230" s="110"/>
      <c r="K230" s="1450" t="s">
        <v>597</v>
      </c>
      <c r="L230" s="1414"/>
      <c r="M230" s="1407">
        <v>50000</v>
      </c>
      <c r="N230" s="1443">
        <v>4</v>
      </c>
      <c r="O230" s="1410">
        <f>SUM(M230*N230)</f>
        <v>200000</v>
      </c>
      <c r="P230" s="107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24" customHeight="1">
      <c r="A231" s="813"/>
      <c r="B231" s="109"/>
      <c r="C231" s="109"/>
      <c r="D231" s="109"/>
      <c r="E231" s="793"/>
      <c r="F231" s="273"/>
      <c r="G231" s="109"/>
      <c r="H231" s="99"/>
      <c r="I231" s="99"/>
      <c r="J231" s="110"/>
      <c r="K231" s="1416"/>
      <c r="L231" s="1416"/>
      <c r="M231" s="1434"/>
      <c r="N231" s="1436"/>
      <c r="O231" s="1420"/>
      <c r="P231" s="107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24" customHeight="1">
      <c r="A232" s="813"/>
      <c r="B232" s="109"/>
      <c r="C232" s="109"/>
      <c r="D232" s="109"/>
      <c r="E232" s="793"/>
      <c r="F232" s="273"/>
      <c r="G232" s="109"/>
      <c r="H232" s="99"/>
      <c r="I232" s="99"/>
      <c r="J232" s="110"/>
      <c r="K232" s="1448" t="s">
        <v>625</v>
      </c>
      <c r="L232" s="1441"/>
      <c r="M232" s="1414"/>
      <c r="N232" s="1423"/>
      <c r="O232" s="1424">
        <f>SUM(O233)</f>
        <v>21000000</v>
      </c>
      <c r="P232" s="107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24" customHeight="1">
      <c r="A233" s="813"/>
      <c r="B233" s="109"/>
      <c r="C233" s="109"/>
      <c r="D233" s="109"/>
      <c r="E233" s="793"/>
      <c r="F233" s="273"/>
      <c r="G233" s="109"/>
      <c r="H233" s="99"/>
      <c r="I233" s="99"/>
      <c r="J233" s="110"/>
      <c r="K233" s="1411" t="s">
        <v>597</v>
      </c>
      <c r="L233" s="1441"/>
      <c r="M233" s="1444">
        <v>2100000</v>
      </c>
      <c r="N233" s="1413">
        <v>10</v>
      </c>
      <c r="O233" s="1410">
        <f>M233*N233</f>
        <v>21000000</v>
      </c>
      <c r="P233" s="8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24" customHeight="1">
      <c r="A234" s="813"/>
      <c r="B234" s="109"/>
      <c r="C234" s="109"/>
      <c r="D234" s="109"/>
      <c r="E234" s="793"/>
      <c r="F234" s="273"/>
      <c r="G234" s="109"/>
      <c r="H234" s="99"/>
      <c r="I234" s="99"/>
      <c r="J234" s="110"/>
      <c r="K234" s="1451"/>
      <c r="L234" s="1416"/>
      <c r="M234" s="1434"/>
      <c r="N234" s="1436"/>
      <c r="O234" s="1452"/>
      <c r="P234" s="8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21.75" customHeight="1">
      <c r="A235" s="813"/>
      <c r="B235" s="109"/>
      <c r="C235" s="109"/>
      <c r="D235" s="109"/>
      <c r="E235" s="793"/>
      <c r="F235" s="273"/>
      <c r="G235" s="109"/>
      <c r="H235" s="99"/>
      <c r="I235" s="99"/>
      <c r="J235" s="110"/>
      <c r="K235" s="1453" t="s">
        <v>626</v>
      </c>
      <c r="L235" s="1441"/>
      <c r="M235" s="1414"/>
      <c r="N235" s="1454"/>
      <c r="O235" s="1424">
        <f>SUM(O236)</f>
        <v>30000000</v>
      </c>
      <c r="P235" s="8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21.75" customHeight="1">
      <c r="A236" s="813"/>
      <c r="B236" s="109"/>
      <c r="C236" s="109"/>
      <c r="D236" s="109"/>
      <c r="E236" s="793"/>
      <c r="F236" s="273"/>
      <c r="G236" s="109"/>
      <c r="H236" s="99"/>
      <c r="I236" s="99"/>
      <c r="J236" s="110"/>
      <c r="K236" s="1411" t="s">
        <v>597</v>
      </c>
      <c r="L236" s="1441"/>
      <c r="M236" s="1444">
        <v>3000000</v>
      </c>
      <c r="N236" s="1413">
        <v>10</v>
      </c>
      <c r="O236" s="1410">
        <f>SUM(M236*N236)</f>
        <v>30000000</v>
      </c>
      <c r="P236" s="8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21.75" customHeight="1">
      <c r="A237" s="813"/>
      <c r="B237" s="109"/>
      <c r="C237" s="109"/>
      <c r="D237" s="109"/>
      <c r="E237" s="793"/>
      <c r="F237" s="273"/>
      <c r="G237" s="109"/>
      <c r="H237" s="99"/>
      <c r="I237" s="99"/>
      <c r="J237" s="110"/>
      <c r="K237" s="1416"/>
      <c r="L237" s="1416"/>
      <c r="M237" s="1434"/>
      <c r="N237" s="1455"/>
      <c r="O237" s="1420"/>
      <c r="P237" s="8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21.75" customHeight="1">
      <c r="A238" s="813"/>
      <c r="B238" s="109"/>
      <c r="C238" s="109"/>
      <c r="D238" s="109"/>
      <c r="E238" s="793"/>
      <c r="F238" s="273"/>
      <c r="G238" s="109"/>
      <c r="H238" s="99"/>
      <c r="I238" s="99"/>
      <c r="J238" s="110"/>
      <c r="K238" s="1456" t="s">
        <v>917</v>
      </c>
      <c r="L238" s="1416"/>
      <c r="M238" s="1434"/>
      <c r="N238" s="1455"/>
      <c r="O238" s="1457">
        <f>SUM(O239)</f>
        <v>3985447</v>
      </c>
      <c r="P238" s="8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21.75" customHeight="1">
      <c r="A239" s="813"/>
      <c r="B239" s="109"/>
      <c r="C239" s="109"/>
      <c r="D239" s="109"/>
      <c r="E239" s="793"/>
      <c r="F239" s="273"/>
      <c r="G239" s="109"/>
      <c r="H239" s="99"/>
      <c r="I239" s="99"/>
      <c r="J239" s="110"/>
      <c r="K239" s="1458" t="s">
        <v>597</v>
      </c>
      <c r="L239" s="1416"/>
      <c r="M239" s="1407">
        <v>3985447</v>
      </c>
      <c r="N239" s="1413">
        <v>1</v>
      </c>
      <c r="O239" s="1410">
        <f>M239*N239</f>
        <v>3985447</v>
      </c>
      <c r="P239" s="8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21.75" hidden="1" customHeight="1">
      <c r="A240" s="813"/>
      <c r="B240" s="109"/>
      <c r="C240" s="109"/>
      <c r="D240" s="109"/>
      <c r="E240" s="793"/>
      <c r="F240" s="273"/>
      <c r="G240" s="109"/>
      <c r="H240" s="99"/>
      <c r="I240" s="99"/>
      <c r="J240" s="110"/>
      <c r="K240" s="1458"/>
      <c r="L240" s="1416"/>
      <c r="M240" s="1459"/>
      <c r="N240" s="1459"/>
      <c r="O240" s="1460"/>
      <c r="P240" s="8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21.75" hidden="1" customHeight="1">
      <c r="A241" s="813"/>
      <c r="B241" s="109"/>
      <c r="C241" s="109"/>
      <c r="D241" s="109"/>
      <c r="E241" s="793"/>
      <c r="F241" s="273"/>
      <c r="G241" s="109"/>
      <c r="H241" s="99"/>
      <c r="I241" s="99"/>
      <c r="J241" s="110"/>
      <c r="K241" s="1461"/>
      <c r="L241" s="1461"/>
      <c r="M241" s="1461"/>
      <c r="N241" s="1461"/>
      <c r="O241" s="1462"/>
      <c r="P241" s="8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21.75" hidden="1" customHeight="1">
      <c r="A242" s="813"/>
      <c r="B242" s="109"/>
      <c r="C242" s="109"/>
      <c r="D242" s="109"/>
      <c r="E242" s="793"/>
      <c r="F242" s="273"/>
      <c r="G242" s="109"/>
      <c r="H242" s="99"/>
      <c r="I242" s="99"/>
      <c r="J242" s="110"/>
      <c r="K242" s="1461"/>
      <c r="L242" s="1461"/>
      <c r="M242" s="1461"/>
      <c r="N242" s="1461"/>
      <c r="O242" s="1462"/>
      <c r="P242" s="107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21.75" hidden="1" customHeight="1">
      <c r="A243" s="848"/>
      <c r="B243" s="799"/>
      <c r="C243" s="799"/>
      <c r="D243" s="799"/>
      <c r="E243" s="797"/>
      <c r="F243" s="360"/>
      <c r="G243" s="799"/>
      <c r="H243" s="796"/>
      <c r="I243" s="796" t="s">
        <v>194</v>
      </c>
      <c r="J243" s="850"/>
      <c r="K243" s="1138"/>
      <c r="L243" s="1463"/>
      <c r="M243" s="1464"/>
      <c r="N243" s="1465"/>
      <c r="O243" s="1466">
        <f>M243*N243</f>
        <v>0</v>
      </c>
      <c r="P243" s="107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5.25" customHeight="1">
      <c r="A244" s="851"/>
      <c r="B244" s="851"/>
      <c r="C244" s="851"/>
      <c r="D244" s="851"/>
      <c r="E244" s="852"/>
      <c r="F244" s="853"/>
      <c r="G244" s="851"/>
      <c r="H244" s="851"/>
      <c r="I244" s="851"/>
      <c r="J244" s="854"/>
      <c r="K244" s="856"/>
      <c r="L244" s="857"/>
      <c r="M244" s="858"/>
      <c r="N244" s="859"/>
      <c r="O244" s="860"/>
      <c r="P244" s="107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6" customHeight="1">
      <c r="A245" s="861" t="s">
        <v>166</v>
      </c>
      <c r="B245" s="862" t="s">
        <v>219</v>
      </c>
      <c r="C245" s="863" t="s">
        <v>558</v>
      </c>
      <c r="D245" s="259" t="s">
        <v>219</v>
      </c>
      <c r="E245" s="863" t="s">
        <v>600</v>
      </c>
      <c r="F245" s="259" t="s">
        <v>298</v>
      </c>
      <c r="G245" s="864"/>
      <c r="H245" s="864"/>
      <c r="I245" s="864"/>
      <c r="J245" s="865"/>
      <c r="K245" s="1467" t="s">
        <v>918</v>
      </c>
      <c r="L245" s="857"/>
      <c r="M245" s="858"/>
      <c r="N245" s="1468"/>
      <c r="O245" s="1469">
        <f>SUM(O246)</f>
        <v>985000</v>
      </c>
      <c r="P245" s="107"/>
      <c r="Q245" s="8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6" customHeight="1">
      <c r="A246" s="813"/>
      <c r="B246" s="109"/>
      <c r="C246" s="109"/>
      <c r="D246" s="109"/>
      <c r="E246" s="793"/>
      <c r="F246" s="273"/>
      <c r="G246" s="109"/>
      <c r="H246" s="99"/>
      <c r="I246" s="99"/>
      <c r="J246" s="110"/>
      <c r="K246" s="843" t="s">
        <v>597</v>
      </c>
      <c r="L246" s="445"/>
      <c r="M246" s="841">
        <v>492500</v>
      </c>
      <c r="N246" s="1470">
        <v>2</v>
      </c>
      <c r="O246" s="206">
        <f>M246*N246</f>
        <v>985000</v>
      </c>
      <c r="P246" s="8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6" customHeight="1">
      <c r="A247" s="813"/>
      <c r="B247" s="109"/>
      <c r="C247" s="109"/>
      <c r="D247" s="109"/>
      <c r="E247" s="793"/>
      <c r="F247" s="273"/>
      <c r="G247" s="109"/>
      <c r="H247" s="99"/>
      <c r="I247" s="99"/>
      <c r="J247" s="110"/>
      <c r="K247" s="843"/>
      <c r="L247" s="445"/>
      <c r="M247" s="187"/>
      <c r="N247" s="884"/>
      <c r="O247" s="206"/>
      <c r="P247" s="8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24.75" customHeight="1">
      <c r="A248" s="813"/>
      <c r="B248" s="109"/>
      <c r="C248" s="109"/>
      <c r="D248" s="109"/>
      <c r="E248" s="793"/>
      <c r="F248" s="273"/>
      <c r="G248" s="109"/>
      <c r="H248" s="99"/>
      <c r="I248" s="99"/>
      <c r="J248" s="110"/>
      <c r="K248" s="356" t="s">
        <v>631</v>
      </c>
      <c r="L248" s="445"/>
      <c r="M248" s="187"/>
      <c r="N248" s="884"/>
      <c r="O248" s="192">
        <f>SUM(O249)</f>
        <v>1000000</v>
      </c>
      <c r="P248" s="8"/>
      <c r="Q248" s="155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1.5" customHeight="1">
      <c r="A249" s="813"/>
      <c r="B249" s="109"/>
      <c r="C249" s="109"/>
      <c r="D249" s="109"/>
      <c r="E249" s="793"/>
      <c r="F249" s="273"/>
      <c r="G249" s="109"/>
      <c r="H249" s="99"/>
      <c r="I249" s="99"/>
      <c r="J249" s="110"/>
      <c r="K249" s="1473" t="s">
        <v>597</v>
      </c>
      <c r="L249" s="445"/>
      <c r="M249" s="841">
        <v>500000</v>
      </c>
      <c r="N249" s="1051">
        <v>2</v>
      </c>
      <c r="O249" s="206">
        <f>M249*N249</f>
        <v>1000000</v>
      </c>
      <c r="P249" s="8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6" customHeight="1">
      <c r="A250" s="813"/>
      <c r="B250" s="109"/>
      <c r="C250" s="109"/>
      <c r="D250" s="109"/>
      <c r="E250" s="793"/>
      <c r="F250" s="273"/>
      <c r="G250" s="109"/>
      <c r="H250" s="99"/>
      <c r="I250" s="99"/>
      <c r="J250" s="110"/>
      <c r="K250" s="843"/>
      <c r="L250" s="445"/>
      <c r="M250" s="187"/>
      <c r="N250" s="884"/>
      <c r="O250" s="206"/>
      <c r="P250" s="8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6" customHeight="1">
      <c r="A251" s="813"/>
      <c r="B251" s="109"/>
      <c r="C251" s="109"/>
      <c r="D251" s="109"/>
      <c r="E251" s="793"/>
      <c r="F251" s="273"/>
      <c r="G251" s="109"/>
      <c r="H251" s="99"/>
      <c r="I251" s="99"/>
      <c r="J251" s="110"/>
      <c r="K251" s="356" t="s">
        <v>927</v>
      </c>
      <c r="L251" s="445"/>
      <c r="M251" s="187"/>
      <c r="N251" s="884"/>
      <c r="O251" s="192">
        <f>SUM(O252)</f>
        <v>200000</v>
      </c>
      <c r="P251" s="8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6" customHeight="1">
      <c r="A252" s="813"/>
      <c r="B252" s="109"/>
      <c r="C252" s="109"/>
      <c r="D252" s="109"/>
      <c r="E252" s="793"/>
      <c r="F252" s="273"/>
      <c r="G252" s="109"/>
      <c r="H252" s="99"/>
      <c r="I252" s="99"/>
      <c r="J252" s="110"/>
      <c r="K252" s="1473" t="s">
        <v>597</v>
      </c>
      <c r="L252" s="445"/>
      <c r="M252" s="1479">
        <v>200000</v>
      </c>
      <c r="N252" s="1470">
        <v>1</v>
      </c>
      <c r="O252" s="1480">
        <f>M252*N252</f>
        <v>200000</v>
      </c>
      <c r="P252" s="8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6" customHeight="1">
      <c r="A253" s="813"/>
      <c r="B253" s="109"/>
      <c r="C253" s="109"/>
      <c r="D253" s="109"/>
      <c r="E253" s="793"/>
      <c r="F253" s="273"/>
      <c r="G253" s="109"/>
      <c r="H253" s="99"/>
      <c r="I253" s="99"/>
      <c r="J253" s="110"/>
      <c r="K253" s="1483"/>
      <c r="L253" s="919"/>
      <c r="M253" s="1387"/>
      <c r="N253" s="1485"/>
      <c r="O253" s="1486"/>
      <c r="P253" s="8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6" customHeight="1">
      <c r="A254" s="813"/>
      <c r="B254" s="109"/>
      <c r="C254" s="109"/>
      <c r="D254" s="109"/>
      <c r="E254" s="793"/>
      <c r="F254" s="273"/>
      <c r="G254" s="109"/>
      <c r="H254" s="99"/>
      <c r="I254" s="99"/>
      <c r="J254" s="110"/>
      <c r="K254" s="356" t="s">
        <v>929</v>
      </c>
      <c r="L254" s="919"/>
      <c r="M254" s="1387"/>
      <c r="N254" s="1485"/>
      <c r="O254" s="1457">
        <f>SUM(O255)</f>
        <v>4000000</v>
      </c>
      <c r="P254" s="8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6" customHeight="1">
      <c r="A255" s="813"/>
      <c r="B255" s="109"/>
      <c r="C255" s="109"/>
      <c r="D255" s="109"/>
      <c r="E255" s="793"/>
      <c r="F255" s="273"/>
      <c r="G255" s="109"/>
      <c r="H255" s="99"/>
      <c r="I255" s="99"/>
      <c r="J255" s="110"/>
      <c r="K255" s="653" t="s">
        <v>597</v>
      </c>
      <c r="L255" s="922"/>
      <c r="M255" s="1479">
        <v>4000000</v>
      </c>
      <c r="N255" s="884">
        <v>1</v>
      </c>
      <c r="O255" s="1492">
        <f>M255*N255</f>
        <v>4000000</v>
      </c>
      <c r="P255" s="8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6" customHeight="1">
      <c r="A256" s="805" t="s">
        <v>166</v>
      </c>
      <c r="B256" s="31" t="s">
        <v>219</v>
      </c>
      <c r="C256" s="450">
        <v>31</v>
      </c>
      <c r="D256" s="21" t="s">
        <v>219</v>
      </c>
      <c r="E256" s="450" t="s">
        <v>634</v>
      </c>
      <c r="F256" s="21" t="s">
        <v>302</v>
      </c>
      <c r="G256" s="73">
        <v>9100000</v>
      </c>
      <c r="H256" s="78">
        <f>SUM(O256)</f>
        <v>7100000</v>
      </c>
      <c r="I256" s="78">
        <f>H256-G256</f>
        <v>-2000000</v>
      </c>
      <c r="J256" s="108">
        <f>I256/G256</f>
        <v>-0.21978021978021978</v>
      </c>
      <c r="K256" s="2699"/>
      <c r="L256" s="2577"/>
      <c r="M256" s="2577"/>
      <c r="N256" s="806"/>
      <c r="O256" s="137">
        <f>SUM(O257,O260)</f>
        <v>7100000</v>
      </c>
      <c r="P256" s="8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6" customHeight="1">
      <c r="A257" s="716"/>
      <c r="B257" s="96"/>
      <c r="C257" s="793"/>
      <c r="D257" s="148"/>
      <c r="E257" s="717"/>
      <c r="F257" s="148"/>
      <c r="G257" s="320"/>
      <c r="H257" s="120"/>
      <c r="I257" s="120"/>
      <c r="J257" s="101"/>
      <c r="K257" s="1502" t="s">
        <v>638</v>
      </c>
      <c r="L257" s="1503"/>
      <c r="M257" s="1503"/>
      <c r="N257" s="445"/>
      <c r="O257" s="192">
        <f>SUM(O258)</f>
        <v>1000000</v>
      </c>
      <c r="P257" s="8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6" customHeight="1">
      <c r="A258" s="716"/>
      <c r="B258" s="96"/>
      <c r="C258" s="793"/>
      <c r="D258" s="148"/>
      <c r="E258" s="717"/>
      <c r="F258" s="148"/>
      <c r="G258" s="120"/>
      <c r="H258" s="120"/>
      <c r="I258" s="120"/>
      <c r="J258" s="101"/>
      <c r="K258" s="200" t="s">
        <v>597</v>
      </c>
      <c r="L258" s="187">
        <v>100000</v>
      </c>
      <c r="M258" s="884">
        <v>10</v>
      </c>
      <c r="N258" s="445"/>
      <c r="O258" s="206">
        <f>SUM(L258*M258)</f>
        <v>1000000</v>
      </c>
      <c r="P258" s="8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6" customHeight="1">
      <c r="A259" s="716"/>
      <c r="B259" s="96"/>
      <c r="C259" s="793"/>
      <c r="D259" s="148"/>
      <c r="E259" s="717"/>
      <c r="F259" s="148"/>
      <c r="G259" s="120"/>
      <c r="H259" s="120"/>
      <c r="I259" s="120"/>
      <c r="J259" s="101"/>
      <c r="K259" s="445"/>
      <c r="L259" s="445"/>
      <c r="M259" s="445"/>
      <c r="N259" s="445"/>
      <c r="O259" s="446"/>
      <c r="P259" s="8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6" customHeight="1">
      <c r="A260" s="716"/>
      <c r="B260" s="96"/>
      <c r="C260" s="793"/>
      <c r="D260" s="148"/>
      <c r="E260" s="717"/>
      <c r="F260" s="148"/>
      <c r="G260" s="120"/>
      <c r="H260" s="120"/>
      <c r="I260" s="120"/>
      <c r="J260" s="101"/>
      <c r="K260" s="1502" t="s">
        <v>643</v>
      </c>
      <c r="L260" s="1503"/>
      <c r="M260" s="1503"/>
      <c r="N260" s="445"/>
      <c r="O260" s="192">
        <f>SUM(O261:Z261)</f>
        <v>6100000</v>
      </c>
      <c r="P260" s="8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6" customHeight="1">
      <c r="A261" s="716"/>
      <c r="B261" s="96"/>
      <c r="C261" s="793"/>
      <c r="D261" s="148"/>
      <c r="E261" s="717"/>
      <c r="F261" s="148"/>
      <c r="G261" s="120"/>
      <c r="H261" s="120"/>
      <c r="I261" s="120"/>
      <c r="J261" s="101"/>
      <c r="K261" s="653" t="s">
        <v>819</v>
      </c>
      <c r="L261" s="841">
        <v>610000</v>
      </c>
      <c r="M261" s="791">
        <v>10</v>
      </c>
      <c r="N261" s="445"/>
      <c r="O261" s="206">
        <f>SUM(L261*M261)</f>
        <v>6100000</v>
      </c>
      <c r="P261" s="8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6" hidden="1" customHeight="1">
      <c r="A262" s="716"/>
      <c r="B262" s="96"/>
      <c r="C262" s="793"/>
      <c r="D262" s="148"/>
      <c r="E262" s="717"/>
      <c r="F262" s="148"/>
      <c r="G262" s="120"/>
      <c r="H262" s="120"/>
      <c r="I262" s="120"/>
      <c r="J262" s="101"/>
      <c r="K262" s="200"/>
      <c r="L262" s="187"/>
      <c r="M262" s="791"/>
      <c r="N262" s="445"/>
      <c r="O262" s="206"/>
      <c r="P262" s="8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6" hidden="1" customHeight="1">
      <c r="A263" s="716"/>
      <c r="B263" s="96"/>
      <c r="C263" s="793"/>
      <c r="D263" s="148"/>
      <c r="E263" s="717"/>
      <c r="F263" s="148"/>
      <c r="G263" s="120"/>
      <c r="H263" s="120"/>
      <c r="I263" s="120"/>
      <c r="J263" s="101"/>
      <c r="K263" s="1515" t="s">
        <v>946</v>
      </c>
      <c r="L263" s="1503"/>
      <c r="M263" s="1503"/>
      <c r="N263" s="445"/>
      <c r="O263" s="192"/>
      <c r="P263" s="8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6" hidden="1" customHeight="1">
      <c r="A264" s="716"/>
      <c r="B264" s="96"/>
      <c r="C264" s="793"/>
      <c r="D264" s="148"/>
      <c r="E264" s="717"/>
      <c r="F264" s="148"/>
      <c r="G264" s="120"/>
      <c r="H264" s="120"/>
      <c r="I264" s="120"/>
      <c r="J264" s="101"/>
      <c r="K264" s="200" t="s">
        <v>597</v>
      </c>
      <c r="L264" s="841"/>
      <c r="M264" s="1470"/>
      <c r="N264" s="445"/>
      <c r="O264" s="206"/>
      <c r="P264" s="8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6" hidden="1" customHeight="1">
      <c r="A265" s="716"/>
      <c r="B265" s="96"/>
      <c r="C265" s="793"/>
      <c r="D265" s="148"/>
      <c r="E265" s="717"/>
      <c r="F265" s="148"/>
      <c r="G265" s="120"/>
      <c r="H265" s="120"/>
      <c r="I265" s="120"/>
      <c r="J265" s="101"/>
      <c r="K265" s="200"/>
      <c r="L265" s="187"/>
      <c r="M265" s="791"/>
      <c r="N265" s="445"/>
      <c r="O265" s="206"/>
      <c r="P265" s="8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6" customHeight="1">
      <c r="A266" s="805" t="s">
        <v>166</v>
      </c>
      <c r="B266" s="154" t="s">
        <v>219</v>
      </c>
      <c r="C266" s="887" t="s">
        <v>558</v>
      </c>
      <c r="D266" s="21" t="s">
        <v>219</v>
      </c>
      <c r="E266" s="450" t="s">
        <v>649</v>
      </c>
      <c r="F266" s="21" t="s">
        <v>650</v>
      </c>
      <c r="G266" s="73">
        <v>3100000</v>
      </c>
      <c r="H266" s="78">
        <f>SUM(O266)</f>
        <v>3100000</v>
      </c>
      <c r="I266" s="78">
        <f>H266-G266</f>
        <v>0</v>
      </c>
      <c r="J266" s="108">
        <f>I266/G266</f>
        <v>0</v>
      </c>
      <c r="K266" s="162"/>
      <c r="L266" s="888"/>
      <c r="M266" s="889"/>
      <c r="N266" s="806"/>
      <c r="O266" s="137">
        <f>SUM(O267,O274,O277)</f>
        <v>3100000</v>
      </c>
      <c r="P266" s="8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6" customHeight="1">
      <c r="A267" s="716"/>
      <c r="B267" s="96"/>
      <c r="C267" s="793"/>
      <c r="D267" s="148"/>
      <c r="E267" s="717"/>
      <c r="F267" s="148"/>
      <c r="G267" s="120"/>
      <c r="H267" s="120"/>
      <c r="I267" s="120"/>
      <c r="J267" s="368"/>
      <c r="K267" s="186" t="s">
        <v>651</v>
      </c>
      <c r="L267" s="187"/>
      <c r="M267" s="791"/>
      <c r="N267" s="445"/>
      <c r="O267" s="192">
        <f>SUM(O268:O272)</f>
        <v>2500000</v>
      </c>
      <c r="P267" s="8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6" customHeight="1">
      <c r="A268" s="716"/>
      <c r="B268" s="96"/>
      <c r="C268" s="793"/>
      <c r="D268" s="148"/>
      <c r="E268" s="717"/>
      <c r="F268" s="148"/>
      <c r="G268" s="120"/>
      <c r="H268" s="120"/>
      <c r="I268" s="120"/>
      <c r="J268" s="368"/>
      <c r="K268" s="1473" t="s">
        <v>652</v>
      </c>
      <c r="L268" s="841">
        <v>200000</v>
      </c>
      <c r="M268" s="1523">
        <v>8</v>
      </c>
      <c r="N268" s="445"/>
      <c r="O268" s="206">
        <f t="shared" ref="O268:O272" si="35">L268*M268</f>
        <v>1600000</v>
      </c>
      <c r="P268" s="8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6" customHeight="1">
      <c r="A269" s="813"/>
      <c r="B269" s="109"/>
      <c r="C269" s="109"/>
      <c r="D269" s="99"/>
      <c r="E269" s="717"/>
      <c r="F269" s="273"/>
      <c r="G269" s="99"/>
      <c r="H269" s="99"/>
      <c r="I269" s="99"/>
      <c r="J269" s="99"/>
      <c r="K269" s="1473" t="s">
        <v>955</v>
      </c>
      <c r="L269" s="841">
        <v>15000</v>
      </c>
      <c r="M269" s="1523">
        <v>12</v>
      </c>
      <c r="N269" s="445"/>
      <c r="O269" s="206">
        <f t="shared" si="35"/>
        <v>180000</v>
      </c>
      <c r="P269" s="8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6" customHeight="1">
      <c r="A270" s="813"/>
      <c r="B270" s="109"/>
      <c r="C270" s="109"/>
      <c r="D270" s="99"/>
      <c r="E270" s="717"/>
      <c r="F270" s="273"/>
      <c r="G270" s="99"/>
      <c r="H270" s="99"/>
      <c r="I270" s="99"/>
      <c r="J270" s="99"/>
      <c r="K270" s="1473" t="s">
        <v>959</v>
      </c>
      <c r="L270" s="841">
        <v>30000</v>
      </c>
      <c r="M270" s="1523">
        <v>4</v>
      </c>
      <c r="N270" s="445"/>
      <c r="O270" s="206">
        <f t="shared" si="35"/>
        <v>120000</v>
      </c>
      <c r="P270" s="8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6" customHeight="1">
      <c r="A271" s="655"/>
      <c r="B271" s="99"/>
      <c r="C271" s="109"/>
      <c r="D271" s="109"/>
      <c r="E271" s="793"/>
      <c r="F271" s="273"/>
      <c r="G271" s="109"/>
      <c r="H271" s="109"/>
      <c r="I271" s="109"/>
      <c r="J271" s="109"/>
      <c r="K271" s="1473" t="s">
        <v>960</v>
      </c>
      <c r="L271" s="841">
        <v>100000</v>
      </c>
      <c r="M271" s="1523">
        <v>4</v>
      </c>
      <c r="N271" s="445"/>
      <c r="O271" s="206">
        <f t="shared" si="35"/>
        <v>400000</v>
      </c>
      <c r="P271" s="8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6" customHeight="1">
      <c r="A272" s="655"/>
      <c r="B272" s="99"/>
      <c r="C272" s="109"/>
      <c r="D272" s="109"/>
      <c r="E272" s="793"/>
      <c r="F272" s="273"/>
      <c r="G272" s="109"/>
      <c r="H272" s="109"/>
      <c r="I272" s="109"/>
      <c r="J272" s="109"/>
      <c r="K272" s="1473" t="s">
        <v>962</v>
      </c>
      <c r="L272" s="841">
        <v>50000</v>
      </c>
      <c r="M272" s="1523">
        <v>4</v>
      </c>
      <c r="N272" s="445"/>
      <c r="O272" s="206">
        <f t="shared" si="35"/>
        <v>200000</v>
      </c>
      <c r="P272" s="8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6" customHeight="1">
      <c r="A273" s="655"/>
      <c r="B273" s="99"/>
      <c r="C273" s="109"/>
      <c r="D273" s="109"/>
      <c r="E273" s="793"/>
      <c r="F273" s="273"/>
      <c r="G273" s="109"/>
      <c r="H273" s="109"/>
      <c r="I273" s="109"/>
      <c r="J273" s="109"/>
      <c r="K273" s="843"/>
      <c r="L273" s="187"/>
      <c r="M273" s="833"/>
      <c r="N273" s="445"/>
      <c r="O273" s="206"/>
      <c r="P273" s="8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6" customHeight="1">
      <c r="A274" s="655"/>
      <c r="B274" s="99"/>
      <c r="C274" s="793"/>
      <c r="D274" s="96"/>
      <c r="E274" s="793"/>
      <c r="F274" s="273"/>
      <c r="G274" s="109"/>
      <c r="H274" s="109"/>
      <c r="I274" s="109"/>
      <c r="J274" s="109"/>
      <c r="K274" s="340" t="s">
        <v>655</v>
      </c>
      <c r="L274" s="200"/>
      <c r="M274" s="200"/>
      <c r="N274" s="445"/>
      <c r="O274" s="192">
        <f>SUM(O275:O276)</f>
        <v>500000</v>
      </c>
      <c r="P274" s="8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6" customHeight="1">
      <c r="A275" s="655"/>
      <c r="B275" s="99"/>
      <c r="C275" s="793"/>
      <c r="D275" s="273"/>
      <c r="E275" s="717"/>
      <c r="F275" s="273"/>
      <c r="G275" s="109"/>
      <c r="H275" s="109"/>
      <c r="I275" s="109"/>
      <c r="J275" s="109"/>
      <c r="K275" s="653" t="s">
        <v>966</v>
      </c>
      <c r="L275" s="680">
        <v>500000</v>
      </c>
      <c r="M275" s="1051">
        <v>1</v>
      </c>
      <c r="N275" s="445"/>
      <c r="O275" s="206">
        <f t="shared" ref="O275:O276" si="36">SUM(L275*M275)</f>
        <v>500000</v>
      </c>
      <c r="P275" s="8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6" customHeight="1">
      <c r="A276" s="655"/>
      <c r="B276" s="99"/>
      <c r="C276" s="793"/>
      <c r="D276" s="273"/>
      <c r="E276" s="717"/>
      <c r="F276" s="273"/>
      <c r="G276" s="109"/>
      <c r="H276" s="109"/>
      <c r="I276" s="109"/>
      <c r="J276" s="109"/>
      <c r="K276" s="200"/>
      <c r="L276" s="680"/>
      <c r="M276" s="1051"/>
      <c r="N276" s="445"/>
      <c r="O276" s="206">
        <f t="shared" si="36"/>
        <v>0</v>
      </c>
      <c r="P276" s="8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6" customHeight="1">
      <c r="A277" s="655"/>
      <c r="B277" s="99"/>
      <c r="C277" s="779"/>
      <c r="D277" s="273"/>
      <c r="E277" s="894"/>
      <c r="F277" s="273"/>
      <c r="G277" s="109"/>
      <c r="H277" s="109"/>
      <c r="I277" s="109"/>
      <c r="J277" s="109"/>
      <c r="K277" s="340" t="s">
        <v>658</v>
      </c>
      <c r="L277" s="200"/>
      <c r="M277" s="200"/>
      <c r="N277" s="445"/>
      <c r="O277" s="192">
        <f>SUM(O278)</f>
        <v>100000</v>
      </c>
      <c r="P277" s="8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6" customHeight="1">
      <c r="A278" s="895"/>
      <c r="B278" s="796"/>
      <c r="C278" s="798"/>
      <c r="D278" s="360"/>
      <c r="E278" s="896"/>
      <c r="F278" s="360"/>
      <c r="G278" s="799"/>
      <c r="H278" s="799"/>
      <c r="I278" s="799"/>
      <c r="J278" s="799"/>
      <c r="K278" s="1138" t="s">
        <v>659</v>
      </c>
      <c r="L278" s="1536">
        <v>50000</v>
      </c>
      <c r="M278" s="1537">
        <v>2</v>
      </c>
      <c r="N278" s="1463"/>
      <c r="O278" s="1466">
        <f>SUM(L278*M278)</f>
        <v>100000</v>
      </c>
      <c r="P278" s="8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7.5" customHeight="1">
      <c r="A279" s="900"/>
      <c r="B279" s="900"/>
      <c r="C279" s="901"/>
      <c r="D279" s="853"/>
      <c r="E279" s="852"/>
      <c r="F279" s="853"/>
      <c r="G279" s="851"/>
      <c r="H279" s="851"/>
      <c r="I279" s="851"/>
      <c r="J279" s="851"/>
      <c r="K279" s="902"/>
      <c r="L279" s="903"/>
      <c r="M279" s="904"/>
      <c r="N279" s="905"/>
      <c r="O279" s="906"/>
      <c r="P279" s="8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2.75" customHeight="1">
      <c r="A280" s="2661" t="s">
        <v>4</v>
      </c>
      <c r="B280" s="2634"/>
      <c r="C280" s="2669" t="s">
        <v>6</v>
      </c>
      <c r="D280" s="2657"/>
      <c r="E280" s="2670" t="s">
        <v>8</v>
      </c>
      <c r="F280" s="2657"/>
      <c r="G280" s="13" t="s">
        <v>737</v>
      </c>
      <c r="H280" s="13" t="s">
        <v>738</v>
      </c>
      <c r="I280" s="2671" t="s">
        <v>15</v>
      </c>
      <c r="J280" s="2643"/>
      <c r="K280" s="2664" t="s">
        <v>805</v>
      </c>
      <c r="L280" s="2634"/>
      <c r="M280" s="2634"/>
      <c r="N280" s="2634"/>
      <c r="O280" s="2635"/>
      <c r="P280" s="8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2.75" customHeight="1">
      <c r="A281" s="2662"/>
      <c r="B281" s="2590"/>
      <c r="C281" s="2575"/>
      <c r="D281" s="2569"/>
      <c r="E281" s="2575"/>
      <c r="F281" s="2569"/>
      <c r="G281" s="20" t="s">
        <v>29</v>
      </c>
      <c r="H281" s="20" t="s">
        <v>30</v>
      </c>
      <c r="I281" s="21" t="s">
        <v>33</v>
      </c>
      <c r="J281" s="21" t="s">
        <v>35</v>
      </c>
      <c r="K281" s="2575"/>
      <c r="L281" s="2590"/>
      <c r="M281" s="2590"/>
      <c r="N281" s="2590"/>
      <c r="O281" s="2637"/>
      <c r="P281" s="8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3.5" customHeight="1">
      <c r="A282" s="805" t="s">
        <v>166</v>
      </c>
      <c r="B282" s="25" t="s">
        <v>219</v>
      </c>
      <c r="C282" s="31">
        <v>31</v>
      </c>
      <c r="D282" s="21" t="s">
        <v>219</v>
      </c>
      <c r="E282" s="450" t="s">
        <v>660</v>
      </c>
      <c r="F282" s="21" t="s">
        <v>109</v>
      </c>
      <c r="G282" s="73">
        <v>6100000</v>
      </c>
      <c r="H282" s="78">
        <f>O282</f>
        <v>5100000</v>
      </c>
      <c r="I282" s="78">
        <f>H282-G282</f>
        <v>-1000000</v>
      </c>
      <c r="J282" s="108">
        <f>I282/G282</f>
        <v>-0.16393442622950818</v>
      </c>
      <c r="K282" s="2745"/>
      <c r="L282" s="2577"/>
      <c r="M282" s="2577"/>
      <c r="N282" s="2578"/>
      <c r="O282" s="192">
        <f>SUM(O283,O286,O289,O293,O296)</f>
        <v>5100000</v>
      </c>
      <c r="P282" s="8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" customHeight="1">
      <c r="A283" s="907"/>
      <c r="B283" s="15"/>
      <c r="C283" s="595"/>
      <c r="D283" s="595"/>
      <c r="E283" s="713"/>
      <c r="F283" s="23"/>
      <c r="G283" s="595"/>
      <c r="H283" s="595"/>
      <c r="I283" s="595"/>
      <c r="J283" s="325"/>
      <c r="K283" s="306" t="s">
        <v>661</v>
      </c>
      <c r="L283" s="307"/>
      <c r="M283" s="307"/>
      <c r="N283" s="1549"/>
      <c r="O283" s="909">
        <f>SUM(O284)</f>
        <v>1000000</v>
      </c>
      <c r="P283" s="8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" customHeight="1">
      <c r="A284" s="75"/>
      <c r="B284" s="1"/>
      <c r="C284" s="99"/>
      <c r="D284" s="99"/>
      <c r="E284" s="712"/>
      <c r="F284" s="69"/>
      <c r="G284" s="99"/>
      <c r="H284" s="99"/>
      <c r="I284" s="99"/>
      <c r="J284" s="101"/>
      <c r="K284" s="200" t="s">
        <v>597</v>
      </c>
      <c r="L284" s="187">
        <v>500000</v>
      </c>
      <c r="M284" s="1523">
        <v>2</v>
      </c>
      <c r="N284" s="922"/>
      <c r="O284" s="311">
        <f>L284*M284</f>
        <v>1000000</v>
      </c>
      <c r="P284" s="8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" customHeight="1">
      <c r="A285" s="75"/>
      <c r="B285" s="1"/>
      <c r="C285" s="99"/>
      <c r="D285" s="99"/>
      <c r="E285" s="712"/>
      <c r="F285" s="69"/>
      <c r="G285" s="99"/>
      <c r="H285" s="99"/>
      <c r="I285" s="99"/>
      <c r="J285" s="101"/>
      <c r="K285" s="200"/>
      <c r="L285" s="187"/>
      <c r="M285" s="833"/>
      <c r="N285" s="445"/>
      <c r="O285" s="206"/>
      <c r="P285" s="8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" customHeight="1">
      <c r="A286" s="75"/>
      <c r="B286" s="1"/>
      <c r="C286" s="99"/>
      <c r="D286" s="99"/>
      <c r="E286" s="712"/>
      <c r="F286" s="69"/>
      <c r="G286" s="99"/>
      <c r="H286" s="99"/>
      <c r="I286" s="99"/>
      <c r="J286" s="101"/>
      <c r="K286" s="186" t="s">
        <v>662</v>
      </c>
      <c r="L286" s="741"/>
      <c r="M286" s="741"/>
      <c r="N286" s="445"/>
      <c r="O286" s="192">
        <f>SUM(O287)</f>
        <v>500000</v>
      </c>
      <c r="P286" s="8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" customHeight="1">
      <c r="A287" s="75"/>
      <c r="B287" s="1"/>
      <c r="C287" s="99"/>
      <c r="D287" s="99"/>
      <c r="E287" s="712"/>
      <c r="F287" s="69"/>
      <c r="G287" s="99"/>
      <c r="H287" s="99"/>
      <c r="I287" s="99"/>
      <c r="J287" s="101"/>
      <c r="K287" s="200" t="s">
        <v>597</v>
      </c>
      <c r="L287" s="841">
        <v>50000</v>
      </c>
      <c r="M287" s="1523">
        <v>10</v>
      </c>
      <c r="N287" s="445"/>
      <c r="O287" s="206">
        <f>SUM(L287*M287)</f>
        <v>500000</v>
      </c>
      <c r="P287" s="8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" customHeight="1">
      <c r="A288" s="75"/>
      <c r="B288" s="1"/>
      <c r="C288" s="99"/>
      <c r="D288" s="99"/>
      <c r="E288" s="712"/>
      <c r="F288" s="69"/>
      <c r="G288" s="99"/>
      <c r="H288" s="99"/>
      <c r="I288" s="99"/>
      <c r="J288" s="101"/>
      <c r="K288" s="200"/>
      <c r="L288" s="187"/>
      <c r="M288" s="833"/>
      <c r="N288" s="445"/>
      <c r="O288" s="206"/>
      <c r="P288" s="8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" customHeight="1">
      <c r="A289" s="75"/>
      <c r="B289" s="1"/>
      <c r="C289" s="99"/>
      <c r="D289" s="99"/>
      <c r="E289" s="712"/>
      <c r="F289" s="69"/>
      <c r="G289" s="99"/>
      <c r="H289" s="99"/>
      <c r="I289" s="99"/>
      <c r="J289" s="101"/>
      <c r="K289" s="340" t="s">
        <v>663</v>
      </c>
      <c r="L289" s="741"/>
      <c r="M289" s="741"/>
      <c r="N289" s="445"/>
      <c r="O289" s="192">
        <f>SUM(O290:O291)</f>
        <v>500000</v>
      </c>
      <c r="P289" s="8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" customHeight="1">
      <c r="A290" s="75"/>
      <c r="B290" s="1"/>
      <c r="C290" s="99"/>
      <c r="D290" s="99"/>
      <c r="E290" s="712"/>
      <c r="F290" s="69"/>
      <c r="G290" s="99"/>
      <c r="H290" s="99"/>
      <c r="I290" s="99"/>
      <c r="J290" s="101"/>
      <c r="K290" s="653" t="s">
        <v>983</v>
      </c>
      <c r="L290" s="187">
        <v>100000</v>
      </c>
      <c r="M290" s="912">
        <v>4</v>
      </c>
      <c r="N290" s="445"/>
      <c r="O290" s="206">
        <f t="shared" ref="O290:O291" si="37">L290*M290</f>
        <v>400000</v>
      </c>
      <c r="P290" s="8"/>
      <c r="Q290" s="8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" customHeight="1">
      <c r="A291" s="75"/>
      <c r="B291" s="1"/>
      <c r="C291" s="99"/>
      <c r="D291" s="99"/>
      <c r="E291" s="712"/>
      <c r="F291" s="69"/>
      <c r="G291" s="99"/>
      <c r="H291" s="99"/>
      <c r="I291" s="99"/>
      <c r="J291" s="101"/>
      <c r="K291" s="653" t="s">
        <v>984</v>
      </c>
      <c r="L291" s="841">
        <v>50000</v>
      </c>
      <c r="M291" s="791">
        <v>2</v>
      </c>
      <c r="N291" s="445"/>
      <c r="O291" s="206">
        <f t="shared" si="37"/>
        <v>100000</v>
      </c>
      <c r="P291" s="8"/>
      <c r="Q291" s="8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" customHeight="1">
      <c r="A292" s="75"/>
      <c r="B292" s="1"/>
      <c r="C292" s="99"/>
      <c r="D292" s="99"/>
      <c r="E292" s="712"/>
      <c r="F292" s="69"/>
      <c r="G292" s="99"/>
      <c r="H292" s="99"/>
      <c r="I292" s="99"/>
      <c r="J292" s="101"/>
      <c r="K292" s="200"/>
      <c r="L292" s="187"/>
      <c r="M292" s="791"/>
      <c r="N292" s="445"/>
      <c r="O292" s="206"/>
      <c r="P292" s="8"/>
      <c r="Q292" s="8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" customHeight="1">
      <c r="A293" s="75"/>
      <c r="B293" s="1"/>
      <c r="C293" s="99"/>
      <c r="D293" s="99"/>
      <c r="E293" s="712"/>
      <c r="F293" s="69"/>
      <c r="G293" s="99"/>
      <c r="H293" s="99"/>
      <c r="I293" s="99"/>
      <c r="J293" s="101"/>
      <c r="K293" s="910" t="s">
        <v>986</v>
      </c>
      <c r="L293" s="187"/>
      <c r="M293" s="791"/>
      <c r="N293" s="445"/>
      <c r="O293" s="192">
        <f>SUM(O294)</f>
        <v>100000</v>
      </c>
      <c r="P293" s="8"/>
      <c r="Q293" s="8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" customHeight="1">
      <c r="A294" s="75"/>
      <c r="B294" s="1"/>
      <c r="C294" s="99"/>
      <c r="D294" s="99"/>
      <c r="E294" s="712"/>
      <c r="F294" s="69"/>
      <c r="G294" s="99"/>
      <c r="H294" s="99"/>
      <c r="I294" s="99"/>
      <c r="J294" s="101"/>
      <c r="K294" s="653" t="s">
        <v>597</v>
      </c>
      <c r="L294" s="841">
        <v>5000</v>
      </c>
      <c r="M294" s="912">
        <v>20</v>
      </c>
      <c r="N294" s="445"/>
      <c r="O294" s="206">
        <f>L294*M294</f>
        <v>100000</v>
      </c>
      <c r="P294" s="8"/>
      <c r="Q294" s="8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" customHeight="1">
      <c r="A295" s="75"/>
      <c r="B295" s="1"/>
      <c r="C295" s="99"/>
      <c r="D295" s="99"/>
      <c r="E295" s="712"/>
      <c r="F295" s="69"/>
      <c r="G295" s="99"/>
      <c r="H295" s="99"/>
      <c r="I295" s="99"/>
      <c r="J295" s="101"/>
      <c r="K295" s="200"/>
      <c r="L295" s="187"/>
      <c r="M295" s="791"/>
      <c r="N295" s="445"/>
      <c r="O295" s="206"/>
      <c r="P295" s="8"/>
      <c r="Q295" s="8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" customHeight="1">
      <c r="A296" s="75"/>
      <c r="B296" s="1"/>
      <c r="C296" s="99"/>
      <c r="D296" s="99"/>
      <c r="E296" s="712"/>
      <c r="F296" s="69"/>
      <c r="G296" s="99"/>
      <c r="H296" s="99"/>
      <c r="I296" s="99"/>
      <c r="J296" s="101"/>
      <c r="K296" s="910" t="s">
        <v>990</v>
      </c>
      <c r="L296" s="187"/>
      <c r="M296" s="791"/>
      <c r="N296" s="445"/>
      <c r="O296" s="192">
        <f>SUM(O297)</f>
        <v>3000000</v>
      </c>
      <c r="P296" s="8"/>
      <c r="Q296" s="8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" customHeight="1">
      <c r="A297" s="75"/>
      <c r="B297" s="1"/>
      <c r="C297" s="99"/>
      <c r="D297" s="99"/>
      <c r="E297" s="712"/>
      <c r="F297" s="69"/>
      <c r="G297" s="99"/>
      <c r="H297" s="99"/>
      <c r="I297" s="99"/>
      <c r="J297" s="101"/>
      <c r="K297" s="653" t="s">
        <v>219</v>
      </c>
      <c r="L297" s="841">
        <v>3000000</v>
      </c>
      <c r="M297" s="1523">
        <v>1</v>
      </c>
      <c r="N297" s="445"/>
      <c r="O297" s="206">
        <f>L297*M297</f>
        <v>3000000</v>
      </c>
      <c r="P297" s="8"/>
      <c r="Q297" s="8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" customHeight="1">
      <c r="A298" s="75"/>
      <c r="B298" s="1"/>
      <c r="C298" s="99"/>
      <c r="D298" s="99"/>
      <c r="E298" s="712"/>
      <c r="F298" s="69"/>
      <c r="G298" s="99"/>
      <c r="H298" s="99"/>
      <c r="I298" s="99"/>
      <c r="J298" s="101"/>
      <c r="K298" s="1"/>
      <c r="L298" s="837"/>
      <c r="M298" s="1554"/>
      <c r="N298" s="9"/>
      <c r="O298" s="295"/>
      <c r="P298" s="8"/>
      <c r="Q298" s="8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>
      <c r="A299" s="805" t="s">
        <v>166</v>
      </c>
      <c r="B299" s="25" t="s">
        <v>219</v>
      </c>
      <c r="C299" s="31">
        <v>31</v>
      </c>
      <c r="D299" s="21" t="s">
        <v>219</v>
      </c>
      <c r="E299" s="450" t="s">
        <v>667</v>
      </c>
      <c r="F299" s="21" t="s">
        <v>324</v>
      </c>
      <c r="G299" s="73">
        <v>70100000</v>
      </c>
      <c r="H299" s="78">
        <f>O299</f>
        <v>64160000</v>
      </c>
      <c r="I299" s="78">
        <f>H299-G299</f>
        <v>-5940000</v>
      </c>
      <c r="J299" s="108">
        <f>I299/G299</f>
        <v>-8.4736091298145508E-2</v>
      </c>
      <c r="K299" s="2745"/>
      <c r="L299" s="2577"/>
      <c r="M299" s="2577"/>
      <c r="N299" s="2578"/>
      <c r="O299" s="192">
        <f>SUM(O300,O303,O309,O312,O315,O319,O306,O321,O324)</f>
        <v>64160000</v>
      </c>
      <c r="P299" s="8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" customHeight="1">
      <c r="A300" s="75"/>
      <c r="B300" s="9"/>
      <c r="C300" s="77"/>
      <c r="D300" s="77"/>
      <c r="E300" s="432"/>
      <c r="F300" s="129"/>
      <c r="G300" s="77"/>
      <c r="H300" s="77"/>
      <c r="I300" s="77"/>
      <c r="J300" s="1558"/>
      <c r="K300" s="1559" t="s">
        <v>1005</v>
      </c>
      <c r="L300" s="1560"/>
      <c r="M300" s="1560"/>
      <c r="N300" s="1560"/>
      <c r="O300" s="1561">
        <f>O301</f>
        <v>2000000</v>
      </c>
      <c r="P300" s="8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" customHeight="1">
      <c r="A301" s="75"/>
      <c r="B301" s="9"/>
      <c r="C301" s="77"/>
      <c r="D301" s="77"/>
      <c r="E301" s="432"/>
      <c r="F301" s="129"/>
      <c r="G301" s="77"/>
      <c r="H301" s="77"/>
      <c r="I301" s="77"/>
      <c r="J301" s="1558"/>
      <c r="K301" s="1564" t="s">
        <v>219</v>
      </c>
      <c r="L301" s="841">
        <v>500000</v>
      </c>
      <c r="M301" s="1523">
        <v>4</v>
      </c>
      <c r="N301" s="1560"/>
      <c r="O301" s="1566">
        <f>L301*M301</f>
        <v>2000000</v>
      </c>
      <c r="P301" s="8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" customHeight="1">
      <c r="A302" s="75"/>
      <c r="B302" s="9"/>
      <c r="C302" s="77"/>
      <c r="D302" s="77"/>
      <c r="E302" s="432"/>
      <c r="F302" s="129"/>
      <c r="G302" s="77"/>
      <c r="H302" s="77"/>
      <c r="I302" s="77"/>
      <c r="J302" s="1558"/>
      <c r="K302" s="1567"/>
      <c r="L302" s="1568"/>
      <c r="M302" s="1569"/>
      <c r="N302" s="1560"/>
      <c r="O302" s="1570"/>
      <c r="P302" s="8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" customHeight="1">
      <c r="A303" s="75"/>
      <c r="B303" s="9"/>
      <c r="C303" s="77"/>
      <c r="D303" s="77"/>
      <c r="E303" s="471"/>
      <c r="F303" s="94"/>
      <c r="G303" s="77"/>
      <c r="H303" s="917"/>
      <c r="I303" s="77"/>
      <c r="J303" s="1558"/>
      <c r="K303" s="1559" t="s">
        <v>1020</v>
      </c>
      <c r="L303" s="1572"/>
      <c r="M303" s="1572"/>
      <c r="N303" s="1572"/>
      <c r="O303" s="1561">
        <f>O304</f>
        <v>20000000</v>
      </c>
      <c r="P303" s="8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" customHeight="1">
      <c r="A304" s="75"/>
      <c r="B304" s="9"/>
      <c r="C304" s="77"/>
      <c r="D304" s="77"/>
      <c r="E304" s="471"/>
      <c r="F304" s="94"/>
      <c r="G304" s="77"/>
      <c r="H304" s="920"/>
      <c r="I304" s="77"/>
      <c r="J304" s="1558"/>
      <c r="K304" s="1575" t="s">
        <v>219</v>
      </c>
      <c r="L304" s="841">
        <v>4000000</v>
      </c>
      <c r="M304" s="1523">
        <v>5</v>
      </c>
      <c r="N304" s="1560"/>
      <c r="O304" s="1566">
        <f>L304*M304</f>
        <v>20000000</v>
      </c>
      <c r="P304" s="8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2" customHeight="1">
      <c r="A305" s="75"/>
      <c r="B305" s="9"/>
      <c r="C305" s="77"/>
      <c r="D305" s="77"/>
      <c r="E305" s="471"/>
      <c r="F305" s="94"/>
      <c r="G305" s="77"/>
      <c r="H305" s="77"/>
      <c r="I305" s="77"/>
      <c r="J305" s="1558"/>
      <c r="K305" s="1567"/>
      <c r="L305" s="1568"/>
      <c r="M305" s="1578"/>
      <c r="N305" s="1560"/>
      <c r="O305" s="1570"/>
      <c r="P305" s="8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2" customHeight="1">
      <c r="A306" s="75"/>
      <c r="B306" s="9"/>
      <c r="C306" s="77"/>
      <c r="D306" s="77"/>
      <c r="E306" s="471"/>
      <c r="F306" s="94"/>
      <c r="G306" s="77"/>
      <c r="H306" s="77"/>
      <c r="I306" s="77"/>
      <c r="J306" s="1558"/>
      <c r="K306" s="1559" t="s">
        <v>1032</v>
      </c>
      <c r="L306" s="1560"/>
      <c r="M306" s="1560"/>
      <c r="N306" s="1560"/>
      <c r="O306" s="1561">
        <f>O307</f>
        <v>12500000</v>
      </c>
      <c r="P306" s="8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2" customHeight="1">
      <c r="A307" s="75"/>
      <c r="B307" s="9"/>
      <c r="C307" s="77"/>
      <c r="D307" s="77"/>
      <c r="E307" s="471"/>
      <c r="F307" s="94"/>
      <c r="G307" s="77"/>
      <c r="H307" s="77"/>
      <c r="I307" s="77"/>
      <c r="J307" s="1558"/>
      <c r="K307" s="1575" t="s">
        <v>219</v>
      </c>
      <c r="L307" s="1444">
        <v>1250000</v>
      </c>
      <c r="M307" s="1581">
        <v>10</v>
      </c>
      <c r="N307" s="1560"/>
      <c r="O307" s="1566">
        <f>L307*M307</f>
        <v>12500000</v>
      </c>
      <c r="P307" s="8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" customHeight="1">
      <c r="A308" s="75"/>
      <c r="B308" s="9"/>
      <c r="C308" s="77"/>
      <c r="D308" s="77"/>
      <c r="E308" s="471"/>
      <c r="F308" s="94"/>
      <c r="G308" s="77"/>
      <c r="H308" s="77"/>
      <c r="I308" s="77"/>
      <c r="J308" s="1558"/>
      <c r="K308" s="1567"/>
      <c r="L308" s="1568"/>
      <c r="M308" s="1583"/>
      <c r="N308" s="1560"/>
      <c r="O308" s="1570"/>
      <c r="P308" s="8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" customHeight="1">
      <c r="A309" s="75"/>
      <c r="B309" s="9"/>
      <c r="C309" s="77"/>
      <c r="D309" s="77"/>
      <c r="E309" s="471"/>
      <c r="F309" s="94"/>
      <c r="G309" s="77"/>
      <c r="H309" s="77"/>
      <c r="I309" s="77"/>
      <c r="J309" s="1558"/>
      <c r="K309" s="1559" t="s">
        <v>1035</v>
      </c>
      <c r="L309" s="1560"/>
      <c r="M309" s="1560"/>
      <c r="N309" s="1560"/>
      <c r="O309" s="1561">
        <f>O310</f>
        <v>1500000</v>
      </c>
      <c r="P309" s="8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" customHeight="1">
      <c r="A310" s="75"/>
      <c r="B310" s="9"/>
      <c r="C310" s="77"/>
      <c r="D310" s="77"/>
      <c r="E310" s="471"/>
      <c r="F310" s="94"/>
      <c r="G310" s="77"/>
      <c r="H310" s="77"/>
      <c r="I310" s="77"/>
      <c r="J310" s="1558"/>
      <c r="K310" s="1575" t="s">
        <v>219</v>
      </c>
      <c r="L310" s="1444">
        <v>150000</v>
      </c>
      <c r="M310" s="1581">
        <v>10</v>
      </c>
      <c r="N310" s="1560"/>
      <c r="O310" s="1566">
        <f>L310*M310</f>
        <v>1500000</v>
      </c>
      <c r="P310" s="8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" customHeight="1">
      <c r="A311" s="75"/>
      <c r="B311" s="9"/>
      <c r="C311" s="77"/>
      <c r="D311" s="77"/>
      <c r="E311" s="471"/>
      <c r="F311" s="94"/>
      <c r="G311" s="77"/>
      <c r="H311" s="77"/>
      <c r="I311" s="77"/>
      <c r="J311" s="1558"/>
      <c r="K311" s="1567"/>
      <c r="L311" s="1568"/>
      <c r="M311" s="1583"/>
      <c r="N311" s="1560"/>
      <c r="O311" s="1570"/>
      <c r="P311" s="8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" customHeight="1">
      <c r="A312" s="75"/>
      <c r="B312" s="9"/>
      <c r="C312" s="77"/>
      <c r="D312" s="77"/>
      <c r="E312" s="471"/>
      <c r="F312" s="94"/>
      <c r="G312" s="77"/>
      <c r="H312" s="77"/>
      <c r="I312" s="77"/>
      <c r="J312" s="1558"/>
      <c r="K312" s="1559" t="s">
        <v>1038</v>
      </c>
      <c r="L312" s="1560"/>
      <c r="M312" s="1560"/>
      <c r="N312" s="1560"/>
      <c r="O312" s="1561">
        <f>O313</f>
        <v>10010000</v>
      </c>
      <c r="P312" s="8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" customHeight="1">
      <c r="A313" s="75"/>
      <c r="B313" s="9"/>
      <c r="C313" s="77"/>
      <c r="D313" s="77"/>
      <c r="E313" s="471"/>
      <c r="F313" s="94"/>
      <c r="G313" s="77"/>
      <c r="H313" s="77"/>
      <c r="I313" s="77"/>
      <c r="J313" s="1558"/>
      <c r="K313" s="1575" t="s">
        <v>219</v>
      </c>
      <c r="L313" s="1444">
        <v>1001000</v>
      </c>
      <c r="M313" s="1581">
        <v>10</v>
      </c>
      <c r="N313" s="1560"/>
      <c r="O313" s="1566">
        <f>L313*M313</f>
        <v>10010000</v>
      </c>
      <c r="P313" s="8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" customHeight="1">
      <c r="A314" s="75"/>
      <c r="B314" s="9"/>
      <c r="C314" s="77"/>
      <c r="D314" s="77"/>
      <c r="E314" s="471"/>
      <c r="F314" s="94"/>
      <c r="G314" s="77"/>
      <c r="H314" s="77"/>
      <c r="I314" s="77"/>
      <c r="J314" s="1558"/>
      <c r="K314" s="1567"/>
      <c r="L314" s="1568"/>
      <c r="M314" s="1583"/>
      <c r="N314" s="1560"/>
      <c r="O314" s="1570"/>
      <c r="P314" s="8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" customHeight="1">
      <c r="A315" s="75"/>
      <c r="B315" s="9"/>
      <c r="C315" s="77"/>
      <c r="D315" s="77"/>
      <c r="E315" s="471"/>
      <c r="F315" s="94"/>
      <c r="G315" s="77"/>
      <c r="H315" s="77"/>
      <c r="I315" s="77"/>
      <c r="J315" s="1558"/>
      <c r="K315" s="1559" t="s">
        <v>1044</v>
      </c>
      <c r="L315" s="1560"/>
      <c r="M315" s="1560"/>
      <c r="N315" s="1560"/>
      <c r="O315" s="1561">
        <f>O316</f>
        <v>10500000</v>
      </c>
      <c r="P315" s="8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" customHeight="1">
      <c r="A316" s="75"/>
      <c r="B316" s="9"/>
      <c r="C316" s="77"/>
      <c r="D316" s="77"/>
      <c r="E316" s="471"/>
      <c r="F316" s="94"/>
      <c r="G316" s="77"/>
      <c r="H316" s="77"/>
      <c r="I316" s="77"/>
      <c r="J316" s="1558"/>
      <c r="K316" s="1575" t="s">
        <v>219</v>
      </c>
      <c r="L316" s="841">
        <v>1050000</v>
      </c>
      <c r="M316" s="1523">
        <v>10</v>
      </c>
      <c r="N316" s="445"/>
      <c r="O316" s="206">
        <f>L316*M316</f>
        <v>10500000</v>
      </c>
      <c r="P316" s="8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>
      <c r="A317" s="75"/>
      <c r="B317" s="9"/>
      <c r="C317" s="77"/>
      <c r="D317" s="77"/>
      <c r="E317" s="471"/>
      <c r="F317" s="94"/>
      <c r="G317" s="77"/>
      <c r="H317" s="77"/>
      <c r="I317" s="77"/>
      <c r="J317" s="1558"/>
      <c r="K317" s="1596"/>
      <c r="L317" s="1560"/>
      <c r="M317" s="1560"/>
      <c r="N317" s="1560"/>
      <c r="O317" s="1570"/>
      <c r="P317" s="8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" customHeight="1">
      <c r="A318" s="75"/>
      <c r="B318" s="9"/>
      <c r="C318" s="77"/>
      <c r="D318" s="77"/>
      <c r="E318" s="471"/>
      <c r="F318" s="94"/>
      <c r="G318" s="77"/>
      <c r="H318" s="77"/>
      <c r="I318" s="77"/>
      <c r="J318" s="1558"/>
      <c r="K318" s="1597" t="s">
        <v>1045</v>
      </c>
      <c r="L318" s="1560"/>
      <c r="M318" s="1560"/>
      <c r="N318" s="1560"/>
      <c r="O318" s="1561">
        <f>O319</f>
        <v>4650000</v>
      </c>
      <c r="P318" s="8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" customHeight="1">
      <c r="A319" s="75"/>
      <c r="B319" s="9"/>
      <c r="C319" s="77"/>
      <c r="D319" s="77"/>
      <c r="E319" s="471"/>
      <c r="F319" s="94"/>
      <c r="G319" s="77"/>
      <c r="H319" s="77"/>
      <c r="I319" s="77"/>
      <c r="J319" s="1558"/>
      <c r="K319" s="1575" t="s">
        <v>219</v>
      </c>
      <c r="L319" s="841">
        <v>4650000</v>
      </c>
      <c r="M319" s="1523">
        <v>1</v>
      </c>
      <c r="N319" s="445"/>
      <c r="O319" s="206">
        <f>L319*M319</f>
        <v>4650000</v>
      </c>
      <c r="P319" s="8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" customHeight="1">
      <c r="A320" s="75"/>
      <c r="B320" s="9"/>
      <c r="C320" s="77"/>
      <c r="D320" s="77"/>
      <c r="E320" s="471"/>
      <c r="F320" s="94"/>
      <c r="G320" s="77"/>
      <c r="H320" s="77"/>
      <c r="I320" s="77"/>
      <c r="J320" s="1558"/>
      <c r="K320" s="921"/>
      <c r="L320" s="187"/>
      <c r="M320" s="833"/>
      <c r="N320" s="1396"/>
      <c r="O320" s="206"/>
      <c r="P320" s="8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" customHeight="1">
      <c r="A321" s="75"/>
      <c r="B321" s="9"/>
      <c r="C321" s="77"/>
      <c r="D321" s="77"/>
      <c r="E321" s="471"/>
      <c r="F321" s="94"/>
      <c r="G321" s="77"/>
      <c r="H321" s="77"/>
      <c r="I321" s="77"/>
      <c r="J321" s="1558"/>
      <c r="K321" s="1599" t="s">
        <v>1048</v>
      </c>
      <c r="L321" s="200"/>
      <c r="M321" s="200"/>
      <c r="N321" s="445"/>
      <c r="O321" s="1056">
        <v>1000000</v>
      </c>
      <c r="P321" s="8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" customHeight="1">
      <c r="A322" s="75"/>
      <c r="B322" s="9"/>
      <c r="C322" s="77"/>
      <c r="D322" s="77"/>
      <c r="E322" s="471"/>
      <c r="F322" s="94"/>
      <c r="G322" s="77"/>
      <c r="H322" s="77"/>
      <c r="I322" s="77"/>
      <c r="J322" s="1558"/>
      <c r="K322" s="1600" t="s">
        <v>219</v>
      </c>
      <c r="L322" s="841">
        <v>1000000</v>
      </c>
      <c r="M322" s="1523">
        <v>1</v>
      </c>
      <c r="N322" s="445"/>
      <c r="O322" s="206">
        <f>L322*M322</f>
        <v>1000000</v>
      </c>
      <c r="P322" s="8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" customHeight="1">
      <c r="A323" s="75"/>
      <c r="B323" s="9"/>
      <c r="C323" s="77"/>
      <c r="D323" s="77"/>
      <c r="E323" s="471"/>
      <c r="F323" s="94"/>
      <c r="G323" s="77"/>
      <c r="H323" s="77"/>
      <c r="I323" s="77"/>
      <c r="J323" s="1558"/>
      <c r="K323" s="921"/>
      <c r="L323" s="187"/>
      <c r="M323" s="833"/>
      <c r="N323" s="445"/>
      <c r="O323" s="206"/>
      <c r="P323" s="8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" customHeight="1">
      <c r="A324" s="75"/>
      <c r="B324" s="9"/>
      <c r="C324" s="77"/>
      <c r="D324" s="77"/>
      <c r="E324" s="471"/>
      <c r="F324" s="94"/>
      <c r="G324" s="77"/>
      <c r="H324" s="77"/>
      <c r="I324" s="77"/>
      <c r="J324" s="1558"/>
      <c r="K324" s="1599" t="s">
        <v>1050</v>
      </c>
      <c r="L324" s="200"/>
      <c r="M324" s="200"/>
      <c r="N324" s="445"/>
      <c r="O324" s="1056">
        <v>2000000</v>
      </c>
      <c r="P324" s="8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2" customHeight="1">
      <c r="A325" s="75"/>
      <c r="B325" s="9"/>
      <c r="C325" s="77"/>
      <c r="D325" s="77"/>
      <c r="E325" s="471"/>
      <c r="F325" s="94"/>
      <c r="G325" s="77"/>
      <c r="H325" s="77"/>
      <c r="I325" s="77"/>
      <c r="J325" s="1558"/>
      <c r="K325" s="1600" t="s">
        <v>219</v>
      </c>
      <c r="L325" s="841">
        <v>2000000</v>
      </c>
      <c r="M325" s="1523">
        <v>1</v>
      </c>
      <c r="N325" s="445"/>
      <c r="O325" s="206">
        <f>L325*M325</f>
        <v>2000000</v>
      </c>
      <c r="P325" s="8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" customHeight="1">
      <c r="A326" s="75"/>
      <c r="B326" s="9"/>
      <c r="C326" s="77"/>
      <c r="D326" s="77"/>
      <c r="E326" s="471"/>
      <c r="F326" s="94"/>
      <c r="G326" s="77"/>
      <c r="H326" s="77"/>
      <c r="I326" s="77"/>
      <c r="J326" s="1558"/>
      <c r="K326" s="921"/>
      <c r="L326" s="187"/>
      <c r="M326" s="833"/>
      <c r="N326" s="445"/>
      <c r="O326" s="206"/>
      <c r="P326" s="8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5.25" customHeight="1">
      <c r="A327" s="928"/>
      <c r="B327" s="929"/>
      <c r="C327" s="930"/>
      <c r="D327" s="930"/>
      <c r="E327" s="931"/>
      <c r="F327" s="932"/>
      <c r="G327" s="930"/>
      <c r="H327" s="930"/>
      <c r="I327" s="930"/>
      <c r="J327" s="1603"/>
      <c r="K327" s="1604"/>
      <c r="L327" s="1605"/>
      <c r="M327" s="1606"/>
      <c r="N327" s="1607"/>
      <c r="O327" s="844"/>
      <c r="P327" s="8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>
      <c r="A328" s="936" t="s">
        <v>166</v>
      </c>
      <c r="B328" s="937" t="s">
        <v>219</v>
      </c>
      <c r="C328" s="938" t="s">
        <v>558</v>
      </c>
      <c r="D328" s="553" t="s">
        <v>219</v>
      </c>
      <c r="E328" s="938" t="s">
        <v>680</v>
      </c>
      <c r="F328" s="553" t="s">
        <v>342</v>
      </c>
      <c r="G328" s="551">
        <v>17500000</v>
      </c>
      <c r="H328" s="516">
        <f>O328</f>
        <v>28000000</v>
      </c>
      <c r="I328" s="516">
        <f>H328-G328</f>
        <v>10500000</v>
      </c>
      <c r="J328" s="229">
        <f>I328/G328</f>
        <v>0.6</v>
      </c>
      <c r="K328" s="2746"/>
      <c r="L328" s="2590"/>
      <c r="M328" s="2590"/>
      <c r="N328" s="2569"/>
      <c r="O328" s="1297">
        <f>SUM(O330,O333,O336,O339,O342)</f>
        <v>28000000</v>
      </c>
      <c r="P328" s="8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.75" customHeight="1">
      <c r="A329" s="939"/>
      <c r="B329" s="4"/>
      <c r="C329" s="717"/>
      <c r="D329" s="940"/>
      <c r="E329" s="941"/>
      <c r="F329" s="117"/>
      <c r="G329" s="586"/>
      <c r="H329" s="586"/>
      <c r="I329" s="586"/>
      <c r="J329" s="110"/>
      <c r="K329" s="445"/>
      <c r="L329" s="445"/>
      <c r="M329" s="445"/>
      <c r="N329" s="445"/>
      <c r="O329" s="446"/>
      <c r="P329" s="8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.75" customHeight="1">
      <c r="A330" s="939"/>
      <c r="B330" s="4"/>
      <c r="C330" s="717"/>
      <c r="D330" s="940"/>
      <c r="E330" s="941"/>
      <c r="F330" s="117"/>
      <c r="G330" s="586"/>
      <c r="H330" s="586"/>
      <c r="I330" s="586"/>
      <c r="J330" s="110"/>
      <c r="K330" s="340" t="s">
        <v>681</v>
      </c>
      <c r="L330" s="200"/>
      <c r="M330" s="200"/>
      <c r="N330" s="445"/>
      <c r="O330" s="192">
        <f>SUM(O331)</f>
        <v>4000000</v>
      </c>
      <c r="P330" s="8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.75" customHeight="1">
      <c r="A331" s="939"/>
      <c r="B331" s="4"/>
      <c r="C331" s="717"/>
      <c r="D331" s="940"/>
      <c r="E331" s="941"/>
      <c r="F331" s="117"/>
      <c r="G331" s="586"/>
      <c r="H331" s="586"/>
      <c r="I331" s="586"/>
      <c r="J331" s="110"/>
      <c r="K331" s="200" t="s">
        <v>597</v>
      </c>
      <c r="L331" s="841">
        <v>400000</v>
      </c>
      <c r="M331" s="833">
        <v>10</v>
      </c>
      <c r="N331" s="445"/>
      <c r="O331" s="206">
        <f>SUM(L331*M331)</f>
        <v>4000000</v>
      </c>
      <c r="P331" s="8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.75" customHeight="1">
      <c r="A332" s="716"/>
      <c r="B332" s="4"/>
      <c r="C332" s="717"/>
      <c r="D332" s="940"/>
      <c r="E332" s="941"/>
      <c r="F332" s="117"/>
      <c r="G332" s="586"/>
      <c r="H332" s="586"/>
      <c r="I332" s="586"/>
      <c r="J332" s="110"/>
      <c r="K332" s="445"/>
      <c r="L332" s="445"/>
      <c r="M332" s="445"/>
      <c r="N332" s="445"/>
      <c r="O332" s="446"/>
      <c r="P332" s="8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.75" customHeight="1">
      <c r="A333" s="716"/>
      <c r="B333" s="4"/>
      <c r="C333" s="717"/>
      <c r="D333" s="940"/>
      <c r="E333" s="941"/>
      <c r="F333" s="117"/>
      <c r="G333" s="586"/>
      <c r="H333" s="586"/>
      <c r="I333" s="586"/>
      <c r="J333" s="110"/>
      <c r="K333" s="340" t="s">
        <v>682</v>
      </c>
      <c r="L333" s="200"/>
      <c r="M333" s="200"/>
      <c r="N333" s="445"/>
      <c r="O333" s="192">
        <f>SUM(O334)</f>
        <v>6000000</v>
      </c>
      <c r="P333" s="8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.75" customHeight="1">
      <c r="A334" s="716"/>
      <c r="B334" s="4"/>
      <c r="C334" s="717"/>
      <c r="D334" s="940"/>
      <c r="E334" s="941"/>
      <c r="F334" s="117"/>
      <c r="G334" s="586"/>
      <c r="H334" s="586"/>
      <c r="I334" s="586"/>
      <c r="J334" s="110"/>
      <c r="K334" s="200" t="s">
        <v>597</v>
      </c>
      <c r="L334" s="841">
        <v>600000</v>
      </c>
      <c r="M334" s="833">
        <v>10</v>
      </c>
      <c r="N334" s="445"/>
      <c r="O334" s="206">
        <f>SUM(L334*M334)</f>
        <v>6000000</v>
      </c>
      <c r="P334" s="8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.75" customHeight="1">
      <c r="A335" s="716"/>
      <c r="B335" s="4"/>
      <c r="C335" s="717"/>
      <c r="D335" s="940"/>
      <c r="E335" s="941"/>
      <c r="F335" s="117"/>
      <c r="G335" s="586"/>
      <c r="H335" s="586"/>
      <c r="I335" s="586"/>
      <c r="J335" s="110"/>
      <c r="K335" s="200"/>
      <c r="L335" s="187"/>
      <c r="M335" s="833"/>
      <c r="N335" s="445"/>
      <c r="O335" s="206"/>
      <c r="P335" s="8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.75" customHeight="1">
      <c r="A336" s="716"/>
      <c r="B336" s="4"/>
      <c r="C336" s="717"/>
      <c r="D336" s="940"/>
      <c r="E336" s="941"/>
      <c r="F336" s="117"/>
      <c r="G336" s="586"/>
      <c r="H336" s="586"/>
      <c r="I336" s="586"/>
      <c r="J336" s="753"/>
      <c r="K336" s="340" t="s">
        <v>683</v>
      </c>
      <c r="L336" s="200"/>
      <c r="M336" s="200"/>
      <c r="N336" s="445"/>
      <c r="O336" s="192">
        <f>SUM(O337)</f>
        <v>0</v>
      </c>
      <c r="P336" s="8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.75" customHeight="1">
      <c r="A337" s="716"/>
      <c r="B337" s="4"/>
      <c r="C337" s="717"/>
      <c r="D337" s="940"/>
      <c r="E337" s="941"/>
      <c r="F337" s="117"/>
      <c r="G337" s="586"/>
      <c r="H337" s="586"/>
      <c r="I337" s="586"/>
      <c r="J337" s="753"/>
      <c r="K337" s="200" t="s">
        <v>597</v>
      </c>
      <c r="L337" s="841">
        <v>0</v>
      </c>
      <c r="M337" s="791">
        <v>1</v>
      </c>
      <c r="N337" s="445"/>
      <c r="O337" s="206">
        <f>SUM(L337*M337)</f>
        <v>0</v>
      </c>
      <c r="P337" s="8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.75" customHeight="1">
      <c r="A338" s="716"/>
      <c r="B338" s="4"/>
      <c r="C338" s="717"/>
      <c r="D338" s="940"/>
      <c r="E338" s="941"/>
      <c r="F338" s="117"/>
      <c r="G338" s="586"/>
      <c r="H338" s="586"/>
      <c r="I338" s="586"/>
      <c r="J338" s="753"/>
      <c r="K338" s="200"/>
      <c r="L338" s="187"/>
      <c r="M338" s="791"/>
      <c r="N338" s="445"/>
      <c r="O338" s="206"/>
      <c r="P338" s="8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.75" customHeight="1">
      <c r="A339" s="716"/>
      <c r="B339" s="4"/>
      <c r="C339" s="717"/>
      <c r="D339" s="940"/>
      <c r="E339" s="941"/>
      <c r="F339" s="117"/>
      <c r="G339" s="586"/>
      <c r="H339" s="586"/>
      <c r="I339" s="586"/>
      <c r="J339" s="753"/>
      <c r="K339" s="340" t="s">
        <v>684</v>
      </c>
      <c r="L339" s="200"/>
      <c r="M339" s="200"/>
      <c r="N339" s="445"/>
      <c r="O339" s="192">
        <f>SUM(O340)</f>
        <v>14000000</v>
      </c>
      <c r="P339" s="8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.75" customHeight="1">
      <c r="A340" s="716"/>
      <c r="B340" s="4"/>
      <c r="C340" s="717"/>
      <c r="D340" s="940"/>
      <c r="E340" s="941"/>
      <c r="F340" s="117"/>
      <c r="G340" s="586"/>
      <c r="H340" s="586"/>
      <c r="I340" s="586"/>
      <c r="J340" s="753"/>
      <c r="K340" s="200" t="s">
        <v>597</v>
      </c>
      <c r="L340" s="841">
        <v>14000000</v>
      </c>
      <c r="M340" s="791">
        <v>1</v>
      </c>
      <c r="N340" s="445"/>
      <c r="O340" s="206">
        <f>SUM(L340*M340)</f>
        <v>14000000</v>
      </c>
      <c r="P340" s="8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.75" customHeight="1">
      <c r="A341" s="716"/>
      <c r="B341" s="4"/>
      <c r="C341" s="717"/>
      <c r="D341" s="940"/>
      <c r="E341" s="941"/>
      <c r="F341" s="117"/>
      <c r="G341" s="586"/>
      <c r="H341" s="586"/>
      <c r="I341" s="586"/>
      <c r="J341" s="753"/>
      <c r="K341" s="200"/>
      <c r="L341" s="187"/>
      <c r="M341" s="791"/>
      <c r="N341" s="445"/>
      <c r="O341" s="206"/>
      <c r="P341" s="8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.75" customHeight="1">
      <c r="A342" s="716"/>
      <c r="B342" s="4"/>
      <c r="C342" s="717"/>
      <c r="D342" s="940"/>
      <c r="E342" s="941"/>
      <c r="F342" s="117"/>
      <c r="G342" s="586"/>
      <c r="H342" s="586"/>
      <c r="I342" s="586"/>
      <c r="J342" s="753"/>
      <c r="K342" s="340" t="s">
        <v>685</v>
      </c>
      <c r="L342" s="187"/>
      <c r="M342" s="791"/>
      <c r="N342" s="445"/>
      <c r="O342" s="192">
        <f>SUM(O343)</f>
        <v>4000000</v>
      </c>
      <c r="P342" s="8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.75" customHeight="1">
      <c r="A343" s="716"/>
      <c r="B343" s="4"/>
      <c r="C343" s="717"/>
      <c r="D343" s="940"/>
      <c r="E343" s="941"/>
      <c r="F343" s="117"/>
      <c r="G343" s="586"/>
      <c r="H343" s="586"/>
      <c r="I343" s="586"/>
      <c r="J343" s="753"/>
      <c r="K343" s="200" t="s">
        <v>597</v>
      </c>
      <c r="L343" s="187">
        <v>2000000</v>
      </c>
      <c r="M343" s="791">
        <v>2</v>
      </c>
      <c r="N343" s="445"/>
      <c r="O343" s="206">
        <f>SUM(L343*M343)</f>
        <v>4000000</v>
      </c>
      <c r="P343" s="8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>
      <c r="A344" s="703" t="s">
        <v>207</v>
      </c>
      <c r="B344" s="378" t="s">
        <v>686</v>
      </c>
      <c r="C344" s="56">
        <v>41</v>
      </c>
      <c r="D344" s="53" t="s">
        <v>686</v>
      </c>
      <c r="E344" s="705" t="s">
        <v>687</v>
      </c>
      <c r="F344" s="53" t="s">
        <v>686</v>
      </c>
      <c r="G344" s="943">
        <v>0</v>
      </c>
      <c r="H344" s="943">
        <v>0</v>
      </c>
      <c r="I344" s="943">
        <f>H344-G344</f>
        <v>0</v>
      </c>
      <c r="J344" s="944">
        <v>0</v>
      </c>
      <c r="K344" s="1609"/>
      <c r="L344" s="1610"/>
      <c r="M344" s="1611"/>
      <c r="N344" s="1612"/>
      <c r="O344" s="1613">
        <v>0</v>
      </c>
      <c r="P344" s="8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>
      <c r="A345" s="716"/>
      <c r="B345" s="4"/>
      <c r="C345" s="717"/>
      <c r="D345" s="273"/>
      <c r="E345" s="712"/>
      <c r="F345" s="69"/>
      <c r="G345" s="99"/>
      <c r="H345" s="99"/>
      <c r="I345" s="109"/>
      <c r="J345" s="110"/>
      <c r="K345" s="131"/>
      <c r="L345" s="142"/>
      <c r="M345" s="885"/>
      <c r="N345" s="950"/>
      <c r="O345" s="149"/>
      <c r="P345" s="8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>
      <c r="A346" s="703" t="s">
        <v>318</v>
      </c>
      <c r="B346" s="378" t="s">
        <v>440</v>
      </c>
      <c r="C346" s="56">
        <v>61</v>
      </c>
      <c r="D346" s="53" t="s">
        <v>440</v>
      </c>
      <c r="E346" s="705" t="s">
        <v>688</v>
      </c>
      <c r="F346" s="53" t="s">
        <v>440</v>
      </c>
      <c r="G346" s="951">
        <v>200000</v>
      </c>
      <c r="H346" s="943">
        <f>SUM(O346)</f>
        <v>200000</v>
      </c>
      <c r="I346" s="943">
        <f>H346-G346</f>
        <v>0</v>
      </c>
      <c r="J346" s="944">
        <f>I346/G346</f>
        <v>0</v>
      </c>
      <c r="K346" s="1084" t="s">
        <v>689</v>
      </c>
      <c r="L346" s="1614"/>
      <c r="M346" s="1615"/>
      <c r="N346" s="1616"/>
      <c r="O346" s="1617">
        <f>SUM(O347)</f>
        <v>200000</v>
      </c>
      <c r="P346" s="8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>
      <c r="A347" s="952"/>
      <c r="B347" s="515"/>
      <c r="C347" s="953"/>
      <c r="D347" s="512"/>
      <c r="E347" s="938"/>
      <c r="F347" s="20"/>
      <c r="G347" s="218"/>
      <c r="H347" s="218"/>
      <c r="I347" s="954"/>
      <c r="J347" s="219"/>
      <c r="K347" s="1618" t="s">
        <v>1056</v>
      </c>
      <c r="L347" s="1605"/>
      <c r="M347" s="1619"/>
      <c r="N347" s="1620"/>
      <c r="O347" s="844">
        <v>200000</v>
      </c>
      <c r="P347" s="8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>
      <c r="A348" s="703" t="s">
        <v>358</v>
      </c>
      <c r="B348" s="378" t="s">
        <v>494</v>
      </c>
      <c r="C348" s="705" t="s">
        <v>690</v>
      </c>
      <c r="D348" s="53" t="s">
        <v>494</v>
      </c>
      <c r="E348" s="956"/>
      <c r="F348" s="957" t="s">
        <v>494</v>
      </c>
      <c r="G348" s="958">
        <v>23000000</v>
      </c>
      <c r="H348" s="959">
        <f>SUM(H351,H349)</f>
        <v>19641680</v>
      </c>
      <c r="I348" s="943">
        <f t="shared" ref="I348:I349" si="38">H348-G348</f>
        <v>-3358320</v>
      </c>
      <c r="J348" s="944">
        <f t="shared" ref="J348:J349" si="39">I348/G348</f>
        <v>-0.14601391304347827</v>
      </c>
      <c r="K348" s="1621"/>
      <c r="L348" s="1622"/>
      <c r="M348" s="1623"/>
      <c r="N348" s="1624"/>
      <c r="O348" s="1625">
        <f>SUM(O349,O351)</f>
        <v>19641680</v>
      </c>
      <c r="P348" s="8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>
      <c r="A349" s="967"/>
      <c r="B349" s="968"/>
      <c r="C349" s="969"/>
      <c r="D349" s="9"/>
      <c r="E349" s="450" t="s">
        <v>691</v>
      </c>
      <c r="F349" s="31" t="s">
        <v>495</v>
      </c>
      <c r="G349" s="73">
        <v>3000000</v>
      </c>
      <c r="H349" s="78">
        <f>SUM(O349)</f>
        <v>2630000</v>
      </c>
      <c r="I349" s="78">
        <f t="shared" si="38"/>
        <v>-370000</v>
      </c>
      <c r="J349" s="108">
        <f t="shared" si="39"/>
        <v>-0.12333333333333334</v>
      </c>
      <c r="K349" s="1626"/>
      <c r="L349" s="1627"/>
      <c r="M349" s="1628"/>
      <c r="N349" s="1629"/>
      <c r="O349" s="1630">
        <f>SUM(O350)</f>
        <v>2630000</v>
      </c>
      <c r="P349" s="8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>
      <c r="A350" s="716"/>
      <c r="B350" s="4"/>
      <c r="C350" s="717"/>
      <c r="D350" s="273"/>
      <c r="E350" s="712"/>
      <c r="F350" s="69"/>
      <c r="G350" s="99"/>
      <c r="H350" s="99"/>
      <c r="I350" s="109"/>
      <c r="J350" s="110"/>
      <c r="K350" s="2" t="s">
        <v>692</v>
      </c>
      <c r="L350" s="834"/>
      <c r="M350" s="1554"/>
      <c r="N350" s="9"/>
      <c r="O350" s="428">
        <v>2630000</v>
      </c>
      <c r="P350" s="8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>
      <c r="A351" s="716"/>
      <c r="B351" s="4"/>
      <c r="C351" s="717"/>
      <c r="D351" s="273"/>
      <c r="E351" s="450" t="s">
        <v>693</v>
      </c>
      <c r="F351" s="31" t="s">
        <v>505</v>
      </c>
      <c r="G351" s="73">
        <v>20000000</v>
      </c>
      <c r="H351" s="78">
        <f>SUM(O351)</f>
        <v>17011680</v>
      </c>
      <c r="I351" s="78">
        <f>H351-G351</f>
        <v>-2988320</v>
      </c>
      <c r="J351" s="108">
        <f>I351/G351</f>
        <v>-0.14941599999999999</v>
      </c>
      <c r="K351" s="1631"/>
      <c r="L351" s="1627"/>
      <c r="M351" s="1628"/>
      <c r="N351" s="1632"/>
      <c r="O351" s="1272">
        <f>SUM(O352:O353)</f>
        <v>17011680</v>
      </c>
      <c r="P351" s="8"/>
      <c r="Q351" s="155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>
      <c r="A352" s="716"/>
      <c r="B352" s="4"/>
      <c r="C352" s="717"/>
      <c r="D352" s="273"/>
      <c r="E352" s="717"/>
      <c r="F352" s="273"/>
      <c r="G352" s="120"/>
      <c r="H352" s="120"/>
      <c r="I352" s="586"/>
      <c r="J352" s="110"/>
      <c r="K352" s="306" t="s">
        <v>694</v>
      </c>
      <c r="L352" s="1633"/>
      <c r="M352" s="1634"/>
      <c r="N352" s="1635"/>
      <c r="O352" s="400">
        <v>16011680</v>
      </c>
      <c r="P352" s="8"/>
      <c r="Q352" s="155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>
      <c r="A353" s="795"/>
      <c r="B353" s="644"/>
      <c r="C353" s="974"/>
      <c r="D353" s="360"/>
      <c r="E353" s="974"/>
      <c r="F353" s="360"/>
      <c r="G353" s="796"/>
      <c r="H353" s="796"/>
      <c r="I353" s="799"/>
      <c r="J353" s="850"/>
      <c r="K353" s="1137" t="s">
        <v>695</v>
      </c>
      <c r="L353" s="1463"/>
      <c r="M353" s="1463"/>
      <c r="N353" s="1463"/>
      <c r="O353" s="1140">
        <v>1000000</v>
      </c>
      <c r="P353" s="8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26.25" customHeight="1">
      <c r="A354" s="2661" t="s">
        <v>4</v>
      </c>
      <c r="B354" s="2634"/>
      <c r="C354" s="2669" t="s">
        <v>6</v>
      </c>
      <c r="D354" s="2657"/>
      <c r="E354" s="2670" t="s">
        <v>8</v>
      </c>
      <c r="F354" s="2657"/>
      <c r="G354" s="13" t="s">
        <v>737</v>
      </c>
      <c r="H354" s="13" t="s">
        <v>738</v>
      </c>
      <c r="I354" s="2671" t="s">
        <v>15</v>
      </c>
      <c r="J354" s="2643"/>
      <c r="K354" s="2664" t="s">
        <v>805</v>
      </c>
      <c r="L354" s="2634"/>
      <c r="M354" s="2634"/>
      <c r="N354" s="2634"/>
      <c r="O354" s="2635"/>
      <c r="P354" s="8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28.5" customHeight="1">
      <c r="A355" s="2662"/>
      <c r="B355" s="2590"/>
      <c r="C355" s="2575"/>
      <c r="D355" s="2569"/>
      <c r="E355" s="2575"/>
      <c r="F355" s="2569"/>
      <c r="G355" s="69" t="s">
        <v>29</v>
      </c>
      <c r="H355" s="69" t="s">
        <v>30</v>
      </c>
      <c r="I355" s="102" t="s">
        <v>33</v>
      </c>
      <c r="J355" s="102" t="s">
        <v>35</v>
      </c>
      <c r="K355" s="2575"/>
      <c r="L355" s="2590"/>
      <c r="M355" s="2590"/>
      <c r="N355" s="2590"/>
      <c r="O355" s="2637"/>
      <c r="P355" s="8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25.5" customHeight="1">
      <c r="A356" s="703"/>
      <c r="B356" s="378" t="s">
        <v>219</v>
      </c>
      <c r="C356" s="53"/>
      <c r="D356" s="559" t="s">
        <v>219</v>
      </c>
      <c r="E356" s="705"/>
      <c r="F356" s="559" t="s">
        <v>351</v>
      </c>
      <c r="G356" s="1636">
        <v>46182000</v>
      </c>
      <c r="H356" s="57">
        <f>SUM(H357+H381)</f>
        <v>46182000</v>
      </c>
      <c r="I356" s="57">
        <f t="shared" ref="I356:I358" si="40">H356-G356</f>
        <v>0</v>
      </c>
      <c r="J356" s="63">
        <f t="shared" ref="J356:J358" si="41">I356/G356</f>
        <v>0</v>
      </c>
      <c r="K356" s="2744"/>
      <c r="L356" s="2577"/>
      <c r="M356" s="2668"/>
      <c r="N356" s="1637"/>
      <c r="O356" s="1638">
        <f>SUM(O357,O381)</f>
        <v>46182000</v>
      </c>
      <c r="P356" s="8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23.25" customHeight="1">
      <c r="A357" s="907"/>
      <c r="B357" s="979"/>
      <c r="C357" s="969"/>
      <c r="D357" s="969"/>
      <c r="E357" s="980" t="s">
        <v>53</v>
      </c>
      <c r="F357" s="981" t="s">
        <v>59</v>
      </c>
      <c r="G357" s="78">
        <f t="shared" ref="G357:H357" si="42">SUM(G367,G372,G378,G358)</f>
        <v>40305000</v>
      </c>
      <c r="H357" s="78">
        <f t="shared" si="42"/>
        <v>39808300</v>
      </c>
      <c r="I357" s="78">
        <f t="shared" si="40"/>
        <v>-496700</v>
      </c>
      <c r="J357" s="85">
        <f t="shared" si="41"/>
        <v>-1.2323533060414341E-2</v>
      </c>
      <c r="K357" s="1639"/>
      <c r="L357" s="1620"/>
      <c r="M357" s="1620"/>
      <c r="N357" s="1620"/>
      <c r="O357" s="192">
        <f>SUM(O358,O367,O372,O378)</f>
        <v>39808300</v>
      </c>
      <c r="P357" s="8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8.75" customHeight="1">
      <c r="A358" s="75"/>
      <c r="B358" s="9"/>
      <c r="C358" s="77"/>
      <c r="D358" s="77"/>
      <c r="E358" s="471"/>
      <c r="F358" s="273"/>
      <c r="G358" s="689">
        <v>29956200</v>
      </c>
      <c r="H358" s="266">
        <f>SUM(O358)</f>
        <v>29961570</v>
      </c>
      <c r="I358" s="266">
        <f t="shared" si="40"/>
        <v>5370</v>
      </c>
      <c r="J358" s="325">
        <f t="shared" si="41"/>
        <v>1.7926172211428685E-4</v>
      </c>
      <c r="K358" s="1640" t="s">
        <v>696</v>
      </c>
      <c r="L358" s="200"/>
      <c r="M358" s="200"/>
      <c r="N358" s="200"/>
      <c r="O358" s="1641">
        <f>SUM(O359:O366)</f>
        <v>29961570</v>
      </c>
      <c r="P358" s="8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8.75" customHeight="1">
      <c r="A359" s="75"/>
      <c r="B359" s="9"/>
      <c r="C359" s="77"/>
      <c r="D359" s="77"/>
      <c r="E359" s="471"/>
      <c r="F359" s="986"/>
      <c r="G359" s="120"/>
      <c r="H359" s="120"/>
      <c r="I359" s="120"/>
      <c r="J359" s="110"/>
      <c r="K359" s="1642" t="s">
        <v>699</v>
      </c>
      <c r="L359" s="841">
        <v>2329900</v>
      </c>
      <c r="M359" s="927">
        <v>3</v>
      </c>
      <c r="N359" s="200"/>
      <c r="O359" s="206">
        <f t="shared" ref="O359:O366" si="43">L359*M359</f>
        <v>6989700</v>
      </c>
      <c r="P359" s="8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8.75" customHeight="1">
      <c r="A360" s="75"/>
      <c r="B360" s="9"/>
      <c r="C360" s="77"/>
      <c r="D360" s="77"/>
      <c r="E360" s="471"/>
      <c r="F360" s="986"/>
      <c r="G360" s="120"/>
      <c r="H360" s="120"/>
      <c r="I360" s="120"/>
      <c r="J360" s="110"/>
      <c r="K360" s="1643" t="s">
        <v>698</v>
      </c>
      <c r="L360" s="841">
        <v>167200</v>
      </c>
      <c r="M360" s="927">
        <v>3</v>
      </c>
      <c r="N360" s="200"/>
      <c r="O360" s="206">
        <f t="shared" si="43"/>
        <v>501600</v>
      </c>
      <c r="P360" s="8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8.75" customHeight="1">
      <c r="A361" s="75"/>
      <c r="B361" s="9"/>
      <c r="C361" s="77"/>
      <c r="D361" s="77"/>
      <c r="E361" s="471"/>
      <c r="F361" s="986"/>
      <c r="G361" s="120"/>
      <c r="H361" s="120"/>
      <c r="I361" s="120"/>
      <c r="J361" s="110"/>
      <c r="K361" s="1642" t="s">
        <v>1057</v>
      </c>
      <c r="L361" s="841">
        <v>2391600</v>
      </c>
      <c r="M361" s="927">
        <v>3</v>
      </c>
      <c r="N361" s="200"/>
      <c r="O361" s="206">
        <f t="shared" si="43"/>
        <v>7174800</v>
      </c>
      <c r="P361" s="8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8.75" customHeight="1">
      <c r="A362" s="75"/>
      <c r="B362" s="9"/>
      <c r="C362" s="77"/>
      <c r="D362" s="77"/>
      <c r="E362" s="471"/>
      <c r="F362" s="986"/>
      <c r="G362" s="120"/>
      <c r="H362" s="120"/>
      <c r="I362" s="120"/>
      <c r="J362" s="110"/>
      <c r="K362" s="1643" t="s">
        <v>698</v>
      </c>
      <c r="L362" s="841">
        <v>104500</v>
      </c>
      <c r="M362" s="927">
        <v>3</v>
      </c>
      <c r="N362" s="200"/>
      <c r="O362" s="206">
        <f t="shared" si="43"/>
        <v>313500</v>
      </c>
      <c r="P362" s="8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21.75" customHeight="1">
      <c r="A363" s="75"/>
      <c r="B363" s="9"/>
      <c r="C363" s="77"/>
      <c r="D363" s="77"/>
      <c r="E363" s="471"/>
      <c r="F363" s="986"/>
      <c r="G363" s="320"/>
      <c r="H363" s="120"/>
      <c r="I363" s="120"/>
      <c r="J363" s="110"/>
      <c r="K363" s="1642" t="s">
        <v>842</v>
      </c>
      <c r="L363" s="841">
        <v>2245700</v>
      </c>
      <c r="M363" s="927">
        <v>3</v>
      </c>
      <c r="N363" s="200"/>
      <c r="O363" s="206">
        <f t="shared" si="43"/>
        <v>6737100</v>
      </c>
      <c r="P363" s="8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21.75" customHeight="1">
      <c r="A364" s="75"/>
      <c r="B364" s="9"/>
      <c r="C364" s="77"/>
      <c r="D364" s="77"/>
      <c r="E364" s="471"/>
      <c r="F364" s="986"/>
      <c r="G364" s="320"/>
      <c r="H364" s="120"/>
      <c r="I364" s="120"/>
      <c r="J364" s="110"/>
      <c r="K364" s="1643" t="s">
        <v>698</v>
      </c>
      <c r="L364" s="841">
        <v>250800</v>
      </c>
      <c r="M364" s="927">
        <v>3</v>
      </c>
      <c r="N364" s="200"/>
      <c r="O364" s="206">
        <f t="shared" si="43"/>
        <v>752400</v>
      </c>
      <c r="P364" s="8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21.75" customHeight="1">
      <c r="A365" s="75"/>
      <c r="B365" s="9"/>
      <c r="C365" s="77"/>
      <c r="D365" s="77"/>
      <c r="E365" s="471"/>
      <c r="F365" s="986"/>
      <c r="G365" s="320"/>
      <c r="H365" s="120"/>
      <c r="I365" s="120"/>
      <c r="J365" s="110"/>
      <c r="K365" s="1642" t="s">
        <v>697</v>
      </c>
      <c r="L365" s="841">
        <v>2286400</v>
      </c>
      <c r="M365" s="927">
        <v>3</v>
      </c>
      <c r="N365" s="200"/>
      <c r="O365" s="206">
        <f t="shared" si="43"/>
        <v>6859200</v>
      </c>
      <c r="P365" s="8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21.75" customHeight="1">
      <c r="A366" s="75"/>
      <c r="B366" s="9"/>
      <c r="C366" s="77"/>
      <c r="D366" s="77"/>
      <c r="E366" s="471"/>
      <c r="F366" s="986"/>
      <c r="G366" s="320"/>
      <c r="H366" s="120"/>
      <c r="I366" s="120"/>
      <c r="J366" s="110"/>
      <c r="K366" s="1643" t="s">
        <v>698</v>
      </c>
      <c r="L366" s="841">
        <v>211090</v>
      </c>
      <c r="M366" s="927">
        <v>3</v>
      </c>
      <c r="N366" s="200"/>
      <c r="O366" s="206">
        <f t="shared" si="43"/>
        <v>633270</v>
      </c>
      <c r="P366" s="8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21.75" customHeight="1">
      <c r="A367" s="75"/>
      <c r="B367" s="9"/>
      <c r="C367" s="77"/>
      <c r="D367" s="77"/>
      <c r="E367" s="471"/>
      <c r="F367" s="986"/>
      <c r="G367" s="689">
        <v>3912900</v>
      </c>
      <c r="H367" s="266">
        <f>SUM(O367)</f>
        <v>3489780</v>
      </c>
      <c r="I367" s="266">
        <f>H367-G367</f>
        <v>-423120</v>
      </c>
      <c r="J367" s="325">
        <f>I367/G367</f>
        <v>-0.10813463160315878</v>
      </c>
      <c r="K367" s="1644" t="s">
        <v>700</v>
      </c>
      <c r="L367" s="1633"/>
      <c r="M367" s="1645"/>
      <c r="N367" s="307"/>
      <c r="O367" s="192">
        <f>SUM(O368:O371)</f>
        <v>3489780</v>
      </c>
      <c r="P367" s="8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21.75" customHeight="1">
      <c r="A368" s="75"/>
      <c r="B368" s="9"/>
      <c r="C368" s="77"/>
      <c r="D368" s="77"/>
      <c r="E368" s="471"/>
      <c r="F368" s="986"/>
      <c r="G368" s="99"/>
      <c r="H368" s="99"/>
      <c r="I368" s="77"/>
      <c r="J368" s="992"/>
      <c r="K368" s="1643" t="s">
        <v>701</v>
      </c>
      <c r="L368" s="187">
        <f>L359</f>
        <v>2329900</v>
      </c>
      <c r="M368" s="1384">
        <v>0.6</v>
      </c>
      <c r="N368" s="445"/>
      <c r="O368" s="1286">
        <f t="shared" ref="O368:O369" si="44">L368*M368</f>
        <v>1397940</v>
      </c>
      <c r="P368" s="8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21.75" customHeight="1">
      <c r="A369" s="75"/>
      <c r="B369" s="9"/>
      <c r="C369" s="77"/>
      <c r="D369" s="77"/>
      <c r="E369" s="471"/>
      <c r="F369" s="986"/>
      <c r="G369" s="99"/>
      <c r="H369" s="99"/>
      <c r="I369" s="77"/>
      <c r="J369" s="9"/>
      <c r="K369" s="1643" t="s">
        <v>702</v>
      </c>
      <c r="L369" s="841">
        <v>2286400</v>
      </c>
      <c r="M369" s="1384">
        <v>0.6</v>
      </c>
      <c r="N369" s="445"/>
      <c r="O369" s="1286">
        <f t="shared" si="44"/>
        <v>1371840</v>
      </c>
      <c r="P369" s="8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21.75" customHeight="1">
      <c r="A370" s="75"/>
      <c r="B370" s="9"/>
      <c r="C370" s="77"/>
      <c r="D370" s="77"/>
      <c r="E370" s="471"/>
      <c r="F370" s="986"/>
      <c r="G370" s="99"/>
      <c r="H370" s="99"/>
      <c r="I370" s="77"/>
      <c r="J370" s="9"/>
      <c r="K370" s="1643" t="s">
        <v>703</v>
      </c>
      <c r="L370" s="680">
        <v>20000</v>
      </c>
      <c r="M370" s="927">
        <v>6</v>
      </c>
      <c r="N370" s="445"/>
      <c r="O370" s="1286">
        <f t="shared" ref="O370:O371" si="45">SUM(L370*M370)</f>
        <v>120000</v>
      </c>
      <c r="P370" s="8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21.75" customHeight="1">
      <c r="A371" s="75"/>
      <c r="B371" s="9"/>
      <c r="C371" s="77"/>
      <c r="D371" s="77"/>
      <c r="E371" s="471"/>
      <c r="F371" s="986"/>
      <c r="G371" s="99"/>
      <c r="H371" s="99"/>
      <c r="I371" s="77"/>
      <c r="J371" s="930"/>
      <c r="K371" s="1646" t="s">
        <v>704</v>
      </c>
      <c r="L371" s="1064">
        <v>50000</v>
      </c>
      <c r="M371" s="1606">
        <v>12</v>
      </c>
      <c r="N371" s="1607"/>
      <c r="O371" s="1647">
        <f t="shared" si="45"/>
        <v>600000</v>
      </c>
      <c r="P371" s="8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20.25" customHeight="1">
      <c r="A372" s="75"/>
      <c r="B372" s="9"/>
      <c r="C372" s="77"/>
      <c r="D372" s="77"/>
      <c r="E372" s="471"/>
      <c r="F372" s="986"/>
      <c r="G372" s="689">
        <v>3589650</v>
      </c>
      <c r="H372" s="266">
        <f>SUM(O372)</f>
        <v>3546180</v>
      </c>
      <c r="I372" s="266">
        <f>H372-G372</f>
        <v>-43470</v>
      </c>
      <c r="J372" s="101">
        <f>I372/G372</f>
        <v>-1.2109815720195562E-2</v>
      </c>
      <c r="K372" s="1640" t="s">
        <v>705</v>
      </c>
      <c r="L372" s="187"/>
      <c r="M372" s="833"/>
      <c r="N372" s="445"/>
      <c r="O372" s="1648">
        <f>SUM(O373:O377)</f>
        <v>3546180</v>
      </c>
      <c r="P372" s="8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20.25" customHeight="1">
      <c r="A373" s="75"/>
      <c r="B373" s="9"/>
      <c r="C373" s="77"/>
      <c r="D373" s="77"/>
      <c r="E373" s="471"/>
      <c r="F373" s="999"/>
      <c r="G373" s="99"/>
      <c r="H373" s="99"/>
      <c r="I373" s="77"/>
      <c r="J373" s="992"/>
      <c r="K373" s="1649" t="s">
        <v>706</v>
      </c>
      <c r="L373" s="187">
        <f>O358+O367+600000</f>
        <v>34051350</v>
      </c>
      <c r="M373" s="1650">
        <v>4.4999999999999998E-2</v>
      </c>
      <c r="N373" s="922"/>
      <c r="O373" s="206">
        <f t="shared" ref="O373:O377" si="46">ROUNDUP((L373*M373),-1)</f>
        <v>1532320</v>
      </c>
      <c r="P373" s="8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20.25" customHeight="1">
      <c r="A374" s="75"/>
      <c r="B374" s="9"/>
      <c r="C374" s="77"/>
      <c r="D374" s="77"/>
      <c r="E374" s="471"/>
      <c r="F374" s="986"/>
      <c r="G374" s="99"/>
      <c r="H374" s="99"/>
      <c r="I374" s="77"/>
      <c r="J374" s="992"/>
      <c r="K374" s="1649" t="s">
        <v>707</v>
      </c>
      <c r="L374" s="187">
        <f>SUM(L373)</f>
        <v>34051350</v>
      </c>
      <c r="M374" s="1651">
        <v>3.5450000000000002E-2</v>
      </c>
      <c r="N374" s="922"/>
      <c r="O374" s="206">
        <f t="shared" si="46"/>
        <v>1207130</v>
      </c>
      <c r="P374" s="8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20.25" customHeight="1">
      <c r="A375" s="75"/>
      <c r="B375" s="9"/>
      <c r="C375" s="77"/>
      <c r="D375" s="77"/>
      <c r="E375" s="471"/>
      <c r="F375" s="986"/>
      <c r="G375" s="99"/>
      <c r="H375" s="99"/>
      <c r="I375" s="77"/>
      <c r="J375" s="992"/>
      <c r="K375" s="1649" t="s">
        <v>708</v>
      </c>
      <c r="L375" s="187">
        <f>SUM(O374)</f>
        <v>1207130</v>
      </c>
      <c r="M375" s="1652">
        <v>0.1295</v>
      </c>
      <c r="N375" s="922"/>
      <c r="O375" s="206">
        <f t="shared" si="46"/>
        <v>156330</v>
      </c>
      <c r="P375" s="8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20.25" customHeight="1">
      <c r="A376" s="75"/>
      <c r="B376" s="9"/>
      <c r="C376" s="77"/>
      <c r="D376" s="77"/>
      <c r="E376" s="471"/>
      <c r="F376" s="986"/>
      <c r="G376" s="99"/>
      <c r="H376" s="99"/>
      <c r="I376" s="77"/>
      <c r="J376" s="992"/>
      <c r="K376" s="1649" t="s">
        <v>709</v>
      </c>
      <c r="L376" s="187">
        <f>SUM(L373)</f>
        <v>34051350</v>
      </c>
      <c r="M376" s="1653">
        <v>1.15E-2</v>
      </c>
      <c r="N376" s="922"/>
      <c r="O376" s="206">
        <f t="shared" si="46"/>
        <v>391600</v>
      </c>
      <c r="P376" s="8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20.25" customHeight="1">
      <c r="A377" s="75"/>
      <c r="B377" s="9"/>
      <c r="C377" s="77"/>
      <c r="D377" s="77"/>
      <c r="E377" s="471"/>
      <c r="F377" s="986"/>
      <c r="G377" s="99"/>
      <c r="H377" s="99"/>
      <c r="I377" s="77"/>
      <c r="J377" s="992"/>
      <c r="K377" s="1654" t="s">
        <v>710</v>
      </c>
      <c r="L377" s="1605">
        <f>SUM(L373)</f>
        <v>34051350</v>
      </c>
      <c r="M377" s="1655">
        <v>7.6E-3</v>
      </c>
      <c r="N377" s="1656"/>
      <c r="O377" s="206">
        <f t="shared" si="46"/>
        <v>258800</v>
      </c>
      <c r="P377" s="8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21.75" customHeight="1">
      <c r="A378" s="75"/>
      <c r="B378" s="9"/>
      <c r="C378" s="77"/>
      <c r="D378" s="77"/>
      <c r="E378" s="471"/>
      <c r="F378" s="986"/>
      <c r="G378" s="689">
        <v>2846250</v>
      </c>
      <c r="H378" s="266">
        <f>SUM(O378)</f>
        <v>2810770</v>
      </c>
      <c r="I378" s="266">
        <f>H378-G378</f>
        <v>-35480</v>
      </c>
      <c r="J378" s="325">
        <f>I378/G378</f>
        <v>-1.2465524813350901E-2</v>
      </c>
      <c r="K378" s="1640" t="s">
        <v>711</v>
      </c>
      <c r="L378" s="200"/>
      <c r="M378" s="200"/>
      <c r="N378" s="200"/>
      <c r="O378" s="192">
        <f>SUM(O379:O380)</f>
        <v>2810770</v>
      </c>
      <c r="P378" s="8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21.75" customHeight="1">
      <c r="A379" s="75"/>
      <c r="B379" s="9"/>
      <c r="C379" s="77"/>
      <c r="D379" s="77"/>
      <c r="E379" s="471"/>
      <c r="F379" s="986"/>
      <c r="G379" s="120"/>
      <c r="H379" s="120"/>
      <c r="I379" s="120"/>
      <c r="J379" s="110"/>
      <c r="K379" s="1643" t="s">
        <v>712</v>
      </c>
      <c r="L379" s="187">
        <f>SUM(O358,O367)</f>
        <v>33451350</v>
      </c>
      <c r="M379" s="884">
        <v>12</v>
      </c>
      <c r="N379" s="922"/>
      <c r="O379" s="206">
        <f>ROUNDUP((L379/12),-1)</f>
        <v>2787620</v>
      </c>
      <c r="P379" s="8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21.75" customHeight="1">
      <c r="A380" s="75"/>
      <c r="B380" s="9"/>
      <c r="C380" s="77"/>
      <c r="D380" s="77"/>
      <c r="E380" s="471"/>
      <c r="F380" s="986"/>
      <c r="G380" s="99"/>
      <c r="H380" s="99"/>
      <c r="I380" s="77"/>
      <c r="J380" s="992"/>
      <c r="K380" s="1643" t="s">
        <v>713</v>
      </c>
      <c r="L380" s="187"/>
      <c r="M380" s="1657" t="s">
        <v>258</v>
      </c>
      <c r="N380" s="922"/>
      <c r="O380" s="357">
        <v>23150</v>
      </c>
      <c r="P380" s="8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21.75" customHeight="1">
      <c r="A381" s="75"/>
      <c r="B381" s="9"/>
      <c r="C381" s="77"/>
      <c r="D381" s="273"/>
      <c r="E381" s="1008" t="s">
        <v>53</v>
      </c>
      <c r="F381" s="1009" t="s">
        <v>170</v>
      </c>
      <c r="G381" s="689">
        <v>5877000</v>
      </c>
      <c r="H381" s="266">
        <f>SUM(H382,H385,H390,H393,H400,H395,H398)</f>
        <v>6373700</v>
      </c>
      <c r="I381" s="78">
        <f t="shared" ref="I381:I382" si="47">H381-G381</f>
        <v>496700</v>
      </c>
      <c r="J381" s="325">
        <f t="shared" ref="J381:J382" si="48">I381/G381</f>
        <v>8.4515909477624634E-2</v>
      </c>
      <c r="K381" s="1658"/>
      <c r="L381" s="1633"/>
      <c r="M381" s="1645"/>
      <c r="N381" s="1659"/>
      <c r="O381" s="909">
        <f>O382+O385+O390+O393+O395+O400+O398</f>
        <v>6373700</v>
      </c>
      <c r="P381" s="8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24" customHeight="1">
      <c r="A382" s="75"/>
      <c r="B382" s="9"/>
      <c r="C382" s="77"/>
      <c r="D382" s="77"/>
      <c r="E382" s="1008"/>
      <c r="F382" s="1013"/>
      <c r="G382" s="689">
        <v>447000</v>
      </c>
      <c r="H382" s="266">
        <f>SUM(O382)</f>
        <v>891510</v>
      </c>
      <c r="I382" s="266">
        <f t="shared" si="47"/>
        <v>444510</v>
      </c>
      <c r="J382" s="325">
        <f t="shared" si="48"/>
        <v>0.99442953020134228</v>
      </c>
      <c r="K382" s="1644" t="s">
        <v>714</v>
      </c>
      <c r="L382" s="1633"/>
      <c r="M382" s="1645"/>
      <c r="N382" s="200"/>
      <c r="O382" s="192">
        <f>SUM(O383:O384)</f>
        <v>891510</v>
      </c>
      <c r="P382" s="8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24" customHeight="1">
      <c r="A383" s="75"/>
      <c r="B383" s="9"/>
      <c r="C383" s="77"/>
      <c r="D383" s="77"/>
      <c r="E383" s="471"/>
      <c r="F383" s="986"/>
      <c r="G383" s="99"/>
      <c r="H383" s="99"/>
      <c r="I383" s="77"/>
      <c r="J383" s="992"/>
      <c r="K383" s="1643" t="s">
        <v>715</v>
      </c>
      <c r="L383" s="841">
        <v>5000</v>
      </c>
      <c r="M383" s="833">
        <v>6</v>
      </c>
      <c r="N383" s="922"/>
      <c r="O383" s="311">
        <f>SUM(L383*M383)</f>
        <v>30000</v>
      </c>
      <c r="P383" s="8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24" customHeight="1">
      <c r="A384" s="75"/>
      <c r="B384" s="9"/>
      <c r="C384" s="77"/>
      <c r="D384" s="77"/>
      <c r="E384" s="471"/>
      <c r="F384" s="986"/>
      <c r="G384" s="99"/>
      <c r="H384" s="99"/>
      <c r="I384" s="77"/>
      <c r="J384" s="992"/>
      <c r="K384" s="1643" t="s">
        <v>716</v>
      </c>
      <c r="L384" s="841">
        <v>86150</v>
      </c>
      <c r="M384" s="791">
        <v>10</v>
      </c>
      <c r="N384" s="1656"/>
      <c r="O384" s="206">
        <f>SUM(L384*M384)+10</f>
        <v>861510</v>
      </c>
      <c r="P384" s="8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24" customHeight="1">
      <c r="A385" s="75"/>
      <c r="B385" s="9"/>
      <c r="C385" s="77"/>
      <c r="D385" s="77"/>
      <c r="E385" s="471"/>
      <c r="F385" s="986"/>
      <c r="G385" s="689">
        <v>1690000</v>
      </c>
      <c r="H385" s="266">
        <f>SUM(O385)</f>
        <v>1399430</v>
      </c>
      <c r="I385" s="266">
        <f>H385-G385</f>
        <v>-290570</v>
      </c>
      <c r="J385" s="325">
        <f>I385/G385</f>
        <v>-0.17193491124260354</v>
      </c>
      <c r="K385" s="1644" t="s">
        <v>717</v>
      </c>
      <c r="L385" s="1633"/>
      <c r="M385" s="1645"/>
      <c r="N385" s="200"/>
      <c r="O385" s="192">
        <f>SUM(O386:O389)</f>
        <v>1399430</v>
      </c>
      <c r="P385" s="8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24" customHeight="1">
      <c r="A386" s="75"/>
      <c r="B386" s="9"/>
      <c r="C386" s="77"/>
      <c r="D386" s="77"/>
      <c r="E386" s="471"/>
      <c r="F386" s="986"/>
      <c r="G386" s="120"/>
      <c r="H386" s="120"/>
      <c r="I386" s="120"/>
      <c r="J386" s="110"/>
      <c r="K386" s="1660" t="s">
        <v>718</v>
      </c>
      <c r="L386" s="841">
        <v>1372240</v>
      </c>
      <c r="M386" s="791">
        <v>1</v>
      </c>
      <c r="N386" s="200"/>
      <c r="O386" s="206">
        <f t="shared" ref="O386:O389" si="49">L386*M386</f>
        <v>1372240</v>
      </c>
      <c r="P386" s="8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24" customHeight="1">
      <c r="A387" s="75"/>
      <c r="B387" s="9"/>
      <c r="C387" s="77"/>
      <c r="D387" s="77"/>
      <c r="E387" s="471"/>
      <c r="F387" s="986"/>
      <c r="G387" s="120"/>
      <c r="H387" s="120"/>
      <c r="I387" s="120"/>
      <c r="J387" s="110"/>
      <c r="K387" s="1642" t="s">
        <v>1058</v>
      </c>
      <c r="L387" s="841">
        <v>0</v>
      </c>
      <c r="M387" s="791">
        <v>1</v>
      </c>
      <c r="N387" s="791"/>
      <c r="O387" s="206">
        <f t="shared" si="49"/>
        <v>0</v>
      </c>
      <c r="P387" s="8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24" customHeight="1">
      <c r="A388" s="75"/>
      <c r="B388" s="9"/>
      <c r="C388" s="77"/>
      <c r="D388" s="77"/>
      <c r="E388" s="471"/>
      <c r="F388" s="986"/>
      <c r="G388" s="120"/>
      <c r="H388" s="120"/>
      <c r="I388" s="120"/>
      <c r="J388" s="110"/>
      <c r="K388" s="1660" t="s">
        <v>720</v>
      </c>
      <c r="L388" s="841">
        <v>27190</v>
      </c>
      <c r="M388" s="791">
        <v>1</v>
      </c>
      <c r="N388" s="200"/>
      <c r="O388" s="206">
        <f t="shared" si="49"/>
        <v>27190</v>
      </c>
      <c r="P388" s="8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24" customHeight="1">
      <c r="A389" s="75"/>
      <c r="B389" s="9"/>
      <c r="C389" s="77"/>
      <c r="D389" s="77"/>
      <c r="E389" s="471"/>
      <c r="F389" s="986"/>
      <c r="G389" s="516"/>
      <c r="H389" s="516"/>
      <c r="I389" s="516"/>
      <c r="J389" s="219"/>
      <c r="K389" s="1661" t="s">
        <v>721</v>
      </c>
      <c r="L389" s="1064">
        <v>0</v>
      </c>
      <c r="M389" s="1619">
        <v>1</v>
      </c>
      <c r="N389" s="554"/>
      <c r="O389" s="844">
        <f t="shared" si="49"/>
        <v>0</v>
      </c>
      <c r="P389" s="8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24" customHeight="1">
      <c r="A390" s="75"/>
      <c r="B390" s="9"/>
      <c r="C390" s="77"/>
      <c r="D390" s="77"/>
      <c r="E390" s="471"/>
      <c r="F390" s="986"/>
      <c r="G390" s="320">
        <v>3200000</v>
      </c>
      <c r="H390" s="120">
        <f>SUM(O390)</f>
        <v>3510000</v>
      </c>
      <c r="I390" s="120">
        <f>H390-G390</f>
        <v>310000</v>
      </c>
      <c r="J390" s="101">
        <f>I390/G390</f>
        <v>9.6875000000000003E-2</v>
      </c>
      <c r="K390" s="1640" t="s">
        <v>722</v>
      </c>
      <c r="L390" s="187"/>
      <c r="M390" s="833"/>
      <c r="N390" s="200"/>
      <c r="O390" s="1648">
        <f>SUM(O391:O392)</f>
        <v>3510000</v>
      </c>
      <c r="P390" s="8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24" customHeight="1">
      <c r="A391" s="75"/>
      <c r="B391" s="9"/>
      <c r="C391" s="77"/>
      <c r="D391" s="77"/>
      <c r="E391" s="471"/>
      <c r="F391" s="986"/>
      <c r="G391" s="120"/>
      <c r="H391" s="120"/>
      <c r="I391" s="120"/>
      <c r="J391" s="110"/>
      <c r="K391" s="1660" t="s">
        <v>723</v>
      </c>
      <c r="L391" s="841">
        <v>255000</v>
      </c>
      <c r="M391" s="833">
        <v>12</v>
      </c>
      <c r="N391" s="615"/>
      <c r="O391" s="206">
        <f t="shared" ref="O391:O392" si="50">(L391*M391)</f>
        <v>3060000</v>
      </c>
      <c r="P391" s="8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24" customHeight="1">
      <c r="A392" s="75"/>
      <c r="B392" s="9"/>
      <c r="C392" s="77"/>
      <c r="D392" s="77"/>
      <c r="E392" s="471"/>
      <c r="F392" s="986"/>
      <c r="G392" s="516"/>
      <c r="H392" s="516"/>
      <c r="I392" s="516"/>
      <c r="J392" s="219"/>
      <c r="K392" s="1661" t="s">
        <v>724</v>
      </c>
      <c r="L392" s="1064">
        <v>225000</v>
      </c>
      <c r="M392" s="1619">
        <v>2</v>
      </c>
      <c r="N392" s="554"/>
      <c r="O392" s="844">
        <f t="shared" si="50"/>
        <v>450000</v>
      </c>
      <c r="P392" s="8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24" customHeight="1">
      <c r="A393" s="75"/>
      <c r="B393" s="9"/>
      <c r="C393" s="77"/>
      <c r="D393" s="77"/>
      <c r="E393" s="471"/>
      <c r="F393" s="986"/>
      <c r="G393" s="320">
        <v>240000</v>
      </c>
      <c r="H393" s="120">
        <f>SUM(O393)</f>
        <v>132000</v>
      </c>
      <c r="I393" s="120">
        <f>H393-G393</f>
        <v>-108000</v>
      </c>
      <c r="J393" s="101">
        <f>I393/G393</f>
        <v>-0.45</v>
      </c>
      <c r="K393" s="1640" t="s">
        <v>725</v>
      </c>
      <c r="L393" s="187"/>
      <c r="M393" s="833"/>
      <c r="N393" s="200"/>
      <c r="O393" s="1648">
        <f>SUM(O394)</f>
        <v>132000</v>
      </c>
      <c r="P393" s="8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24" customHeight="1">
      <c r="A394" s="75"/>
      <c r="B394" s="9"/>
      <c r="C394" s="77"/>
      <c r="D394" s="77"/>
      <c r="E394" s="471"/>
      <c r="F394" s="986"/>
      <c r="G394" s="218"/>
      <c r="H394" s="218"/>
      <c r="I394" s="930"/>
      <c r="J394" s="1017"/>
      <c r="K394" s="1662" t="s">
        <v>726</v>
      </c>
      <c r="L394" s="1663">
        <v>11000</v>
      </c>
      <c r="M394" s="1664">
        <v>12</v>
      </c>
      <c r="N394" s="1607"/>
      <c r="O394" s="1647">
        <f>SUM(L394*M394)</f>
        <v>132000</v>
      </c>
      <c r="P394" s="8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24" customHeight="1">
      <c r="A395" s="75"/>
      <c r="B395" s="9"/>
      <c r="C395" s="77"/>
      <c r="D395" s="77"/>
      <c r="E395" s="471"/>
      <c r="F395" s="986"/>
      <c r="G395" s="689">
        <v>200000</v>
      </c>
      <c r="H395" s="120">
        <f>SUM(O395)</f>
        <v>340760</v>
      </c>
      <c r="I395" s="266">
        <f>H395-G395</f>
        <v>140760</v>
      </c>
      <c r="J395" s="325">
        <f>I395/G395</f>
        <v>0.70379999999999998</v>
      </c>
      <c r="K395" s="1665" t="s">
        <v>727</v>
      </c>
      <c r="L395" s="1633"/>
      <c r="M395" s="1645"/>
      <c r="N395" s="908"/>
      <c r="O395" s="192">
        <f>SUM(O396:O397)</f>
        <v>340760</v>
      </c>
      <c r="P395" s="8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24" customHeight="1">
      <c r="A396" s="75"/>
      <c r="B396" s="9"/>
      <c r="C396" s="77"/>
      <c r="D396" s="77"/>
      <c r="E396" s="471"/>
      <c r="F396" s="986"/>
      <c r="G396" s="120"/>
      <c r="H396" s="120"/>
      <c r="I396" s="120"/>
      <c r="J396" s="110"/>
      <c r="K396" s="1643" t="s">
        <v>728</v>
      </c>
      <c r="L396" s="841">
        <v>112000</v>
      </c>
      <c r="M396" s="1523">
        <v>2</v>
      </c>
      <c r="N396" s="1396"/>
      <c r="O396" s="1286">
        <f t="shared" ref="O396:O397" si="51">SUM(L396*M396)</f>
        <v>224000</v>
      </c>
      <c r="P396" s="8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24" customHeight="1">
      <c r="A397" s="75"/>
      <c r="B397" s="9"/>
      <c r="C397" s="77"/>
      <c r="D397" s="77"/>
      <c r="E397" s="471"/>
      <c r="F397" s="986"/>
      <c r="G397" s="120"/>
      <c r="H397" s="516"/>
      <c r="I397" s="120"/>
      <c r="J397" s="110"/>
      <c r="K397" s="1643" t="s">
        <v>729</v>
      </c>
      <c r="L397" s="841">
        <v>58380</v>
      </c>
      <c r="M397" s="1523">
        <v>2</v>
      </c>
      <c r="N397" s="1396"/>
      <c r="O397" s="1286">
        <f t="shared" si="51"/>
        <v>116760</v>
      </c>
      <c r="P397" s="8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24" customHeight="1">
      <c r="A398" s="75"/>
      <c r="B398" s="9"/>
      <c r="C398" s="77"/>
      <c r="D398" s="77"/>
      <c r="E398" s="471"/>
      <c r="F398" s="986"/>
      <c r="G398" s="689">
        <f>세출1!H413</f>
        <v>0</v>
      </c>
      <c r="H398" s="120">
        <f>SUM(O398)</f>
        <v>0</v>
      </c>
      <c r="I398" s="266">
        <f>H398-G398</f>
        <v>0</v>
      </c>
      <c r="J398" s="1666">
        <v>0</v>
      </c>
      <c r="K398" s="1665" t="s">
        <v>730</v>
      </c>
      <c r="L398" s="1633"/>
      <c r="M398" s="1645"/>
      <c r="N398" s="908"/>
      <c r="O398" s="192">
        <f>SUM(O399)</f>
        <v>0</v>
      </c>
      <c r="P398" s="8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24" customHeight="1">
      <c r="A399" s="75"/>
      <c r="B399" s="9"/>
      <c r="C399" s="77"/>
      <c r="D399" s="77"/>
      <c r="E399" s="471"/>
      <c r="F399" s="986"/>
      <c r="G399" s="218"/>
      <c r="H399" s="218"/>
      <c r="I399" s="930"/>
      <c r="J399" s="1017"/>
      <c r="K399" s="1643" t="s">
        <v>732</v>
      </c>
      <c r="L399" s="1425"/>
      <c r="M399" s="1667"/>
      <c r="N399" s="1396"/>
      <c r="O399" s="1286">
        <f>SUM(L399*M399)</f>
        <v>0</v>
      </c>
      <c r="P399" s="8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24" customHeight="1">
      <c r="A400" s="75"/>
      <c r="B400" s="9"/>
      <c r="C400" s="77"/>
      <c r="D400" s="77"/>
      <c r="E400" s="471"/>
      <c r="F400" s="99"/>
      <c r="G400" s="320">
        <v>100000</v>
      </c>
      <c r="H400" s="120">
        <f>SUM(O401)</f>
        <v>100000</v>
      </c>
      <c r="I400" s="120">
        <f>H400-G400</f>
        <v>0</v>
      </c>
      <c r="J400" s="101">
        <f>I400/G400</f>
        <v>0</v>
      </c>
      <c r="K400" s="1665" t="s">
        <v>733</v>
      </c>
      <c r="L400" s="1633"/>
      <c r="M400" s="1645"/>
      <c r="N400" s="307"/>
      <c r="O400" s="192">
        <f>SUM(O401)</f>
        <v>100000</v>
      </c>
      <c r="P400" s="8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24" customHeight="1">
      <c r="A401" s="533"/>
      <c r="B401" s="1025"/>
      <c r="C401" s="1026"/>
      <c r="D401" s="1026"/>
      <c r="E401" s="537"/>
      <c r="F401" s="796"/>
      <c r="G401" s="796"/>
      <c r="H401" s="796"/>
      <c r="I401" s="1026"/>
      <c r="J401" s="1027"/>
      <c r="K401" s="1668" t="s">
        <v>735</v>
      </c>
      <c r="L401" s="1536" t="s">
        <v>736</v>
      </c>
      <c r="M401" s="1669" t="s">
        <v>88</v>
      </c>
      <c r="N401" s="1138"/>
      <c r="O401" s="1670">
        <v>100000</v>
      </c>
      <c r="P401" s="8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28.5" customHeight="1">
      <c r="A402" s="2661" t="s">
        <v>4</v>
      </c>
      <c r="B402" s="2657"/>
      <c r="C402" s="2669" t="s">
        <v>6</v>
      </c>
      <c r="D402" s="2657"/>
      <c r="E402" s="2670" t="s">
        <v>8</v>
      </c>
      <c r="F402" s="2657"/>
      <c r="G402" s="13" t="s">
        <v>737</v>
      </c>
      <c r="H402" s="13" t="s">
        <v>738</v>
      </c>
      <c r="I402" s="2671" t="s">
        <v>15</v>
      </c>
      <c r="J402" s="2643"/>
      <c r="K402" s="2681" t="s">
        <v>805</v>
      </c>
      <c r="L402" s="2634"/>
      <c r="M402" s="2634"/>
      <c r="N402" s="2634"/>
      <c r="O402" s="2635"/>
      <c r="P402" s="8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28.5" customHeight="1">
      <c r="A403" s="2662"/>
      <c r="B403" s="2569"/>
      <c r="C403" s="2575"/>
      <c r="D403" s="2569"/>
      <c r="E403" s="2575"/>
      <c r="F403" s="2569"/>
      <c r="G403" s="69" t="s">
        <v>29</v>
      </c>
      <c r="H403" s="69" t="s">
        <v>30</v>
      </c>
      <c r="I403" s="102" t="s">
        <v>33</v>
      </c>
      <c r="J403" s="102" t="s">
        <v>35</v>
      </c>
      <c r="K403" s="2575"/>
      <c r="L403" s="2590"/>
      <c r="M403" s="2590"/>
      <c r="N403" s="2590"/>
      <c r="O403" s="2637"/>
      <c r="P403" s="8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28.5" customHeight="1">
      <c r="A404" s="703"/>
      <c r="B404" s="53" t="s">
        <v>219</v>
      </c>
      <c r="C404" s="53"/>
      <c r="D404" s="559" t="s">
        <v>219</v>
      </c>
      <c r="E404" s="705"/>
      <c r="F404" s="559" t="s">
        <v>356</v>
      </c>
      <c r="G404" s="57">
        <f t="shared" ref="G404:H404" si="52">SUM(G405)</f>
        <v>36100000</v>
      </c>
      <c r="H404" s="57">
        <f t="shared" si="52"/>
        <v>36100000</v>
      </c>
      <c r="I404" s="57">
        <f t="shared" ref="I404:I406" si="53">H404-G404</f>
        <v>0</v>
      </c>
      <c r="J404" s="63">
        <f t="shared" ref="J404:J406" si="54">I404/G404</f>
        <v>0</v>
      </c>
      <c r="K404" s="2744"/>
      <c r="L404" s="2577"/>
      <c r="M404" s="2668"/>
      <c r="N404" s="1637"/>
      <c r="O404" s="1638">
        <f>SUM(O405)</f>
        <v>36100000</v>
      </c>
      <c r="P404" s="8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28.5" customHeight="1">
      <c r="A405" s="907"/>
      <c r="B405" s="1033"/>
      <c r="C405" s="1033"/>
      <c r="D405" s="969"/>
      <c r="E405" s="980" t="s">
        <v>53</v>
      </c>
      <c r="F405" s="981" t="s">
        <v>59</v>
      </c>
      <c r="G405" s="78">
        <f t="shared" ref="G405:H405" si="55">SUM(G406,G411,G414,G420)</f>
        <v>36100000</v>
      </c>
      <c r="H405" s="78">
        <f t="shared" si="55"/>
        <v>36100000</v>
      </c>
      <c r="I405" s="78">
        <f t="shared" si="53"/>
        <v>0</v>
      </c>
      <c r="J405" s="85">
        <f t="shared" si="54"/>
        <v>0</v>
      </c>
      <c r="K405" s="1639"/>
      <c r="L405" s="1620"/>
      <c r="M405" s="1620"/>
      <c r="N405" s="1620"/>
      <c r="O405" s="192">
        <f>SUM(O406,O411,O414,O420)</f>
        <v>36100000</v>
      </c>
      <c r="P405" s="8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24" customHeight="1">
      <c r="A406" s="75"/>
      <c r="B406" s="146"/>
      <c r="C406" s="146"/>
      <c r="D406" s="77"/>
      <c r="E406" s="471"/>
      <c r="F406" s="273"/>
      <c r="G406" s="320">
        <v>29965700</v>
      </c>
      <c r="H406" s="120">
        <f>SUM(O406)</f>
        <v>29965700</v>
      </c>
      <c r="I406" s="120">
        <f t="shared" si="53"/>
        <v>0</v>
      </c>
      <c r="J406" s="101">
        <f t="shared" si="54"/>
        <v>0</v>
      </c>
      <c r="K406" s="1644" t="s">
        <v>741</v>
      </c>
      <c r="L406" s="1633"/>
      <c r="M406" s="1645"/>
      <c r="N406" s="1635"/>
      <c r="O406" s="192">
        <f>SUM(O407:O410)</f>
        <v>29965700</v>
      </c>
      <c r="P406" s="8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24" customHeight="1">
      <c r="A407" s="75"/>
      <c r="B407" s="146"/>
      <c r="C407" s="146"/>
      <c r="D407" s="77"/>
      <c r="E407" s="471"/>
      <c r="F407" s="273"/>
      <c r="G407" s="120"/>
      <c r="H407" s="120"/>
      <c r="I407" s="120"/>
      <c r="J407" s="110"/>
      <c r="K407" s="1642" t="s">
        <v>743</v>
      </c>
      <c r="L407" s="841">
        <v>2204600</v>
      </c>
      <c r="M407" s="927">
        <v>11</v>
      </c>
      <c r="N407" s="200"/>
      <c r="O407" s="206">
        <f t="shared" ref="O407:O410" si="56">L407*M407</f>
        <v>24250600</v>
      </c>
      <c r="P407" s="8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24" customHeight="1">
      <c r="A408" s="75"/>
      <c r="B408" s="146"/>
      <c r="C408" s="146"/>
      <c r="D408" s="77"/>
      <c r="E408" s="471"/>
      <c r="F408" s="273"/>
      <c r="G408" s="120"/>
      <c r="H408" s="120"/>
      <c r="I408" s="120"/>
      <c r="J408" s="110"/>
      <c r="K408" s="1642" t="s">
        <v>1062</v>
      </c>
      <c r="L408" s="1479">
        <v>2245700</v>
      </c>
      <c r="M408" s="927">
        <v>1</v>
      </c>
      <c r="N408" s="200"/>
      <c r="O408" s="206">
        <f t="shared" si="56"/>
        <v>2245700</v>
      </c>
      <c r="P408" s="8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24" customHeight="1">
      <c r="A409" s="75"/>
      <c r="B409" s="146"/>
      <c r="C409" s="146"/>
      <c r="D409" s="77"/>
      <c r="E409" s="471"/>
      <c r="F409" s="273"/>
      <c r="G409" s="120"/>
      <c r="H409" s="120"/>
      <c r="I409" s="120"/>
      <c r="J409" s="110"/>
      <c r="K409" s="1671" t="s">
        <v>828</v>
      </c>
      <c r="L409" s="1479">
        <v>292600</v>
      </c>
      <c r="M409" s="927">
        <v>11</v>
      </c>
      <c r="N409" s="200"/>
      <c r="O409" s="206">
        <f t="shared" si="56"/>
        <v>3218600</v>
      </c>
      <c r="P409" s="8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24" customHeight="1">
      <c r="A410" s="75"/>
      <c r="B410" s="146"/>
      <c r="C410" s="146"/>
      <c r="D410" s="77"/>
      <c r="E410" s="471"/>
      <c r="F410" s="273"/>
      <c r="G410" s="120"/>
      <c r="H410" s="120"/>
      <c r="I410" s="120"/>
      <c r="J410" s="229"/>
      <c r="K410" s="1671" t="s">
        <v>828</v>
      </c>
      <c r="L410" s="1479">
        <v>250800</v>
      </c>
      <c r="M410" s="927">
        <v>1</v>
      </c>
      <c r="N410" s="200"/>
      <c r="O410" s="206">
        <f t="shared" si="56"/>
        <v>250800</v>
      </c>
      <c r="P410" s="8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24" customHeight="1">
      <c r="A411" s="75"/>
      <c r="B411" s="146"/>
      <c r="C411" s="146"/>
      <c r="D411" s="77"/>
      <c r="E411" s="471"/>
      <c r="F411" s="986"/>
      <c r="G411" s="689">
        <v>288000</v>
      </c>
      <c r="H411" s="266">
        <f>SUM(O411)</f>
        <v>288000</v>
      </c>
      <c r="I411" s="266">
        <f>H411-G411</f>
        <v>0</v>
      </c>
      <c r="J411" s="101">
        <v>0</v>
      </c>
      <c r="K411" s="306" t="s">
        <v>746</v>
      </c>
      <c r="L411" s="1635"/>
      <c r="M411" s="1635"/>
      <c r="N411" s="1635"/>
      <c r="O411" s="192">
        <f>SUM(O412:O413)</f>
        <v>288000</v>
      </c>
      <c r="P411" s="8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24" customHeight="1">
      <c r="A412" s="75"/>
      <c r="B412" s="146"/>
      <c r="C412" s="146"/>
      <c r="D412" s="77"/>
      <c r="E412" s="471"/>
      <c r="F412" s="986"/>
      <c r="G412" s="120"/>
      <c r="H412" s="120"/>
      <c r="I412" s="120"/>
      <c r="J412" s="110"/>
      <c r="K412" s="1671" t="s">
        <v>747</v>
      </c>
      <c r="L412" s="1479">
        <v>48000</v>
      </c>
      <c r="M412" s="927">
        <v>6</v>
      </c>
      <c r="N412" s="200"/>
      <c r="O412" s="206">
        <f>L412*M412</f>
        <v>288000</v>
      </c>
      <c r="P412" s="8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24" customHeight="1">
      <c r="A413" s="75"/>
      <c r="B413" s="146"/>
      <c r="C413" s="146"/>
      <c r="D413" s="77"/>
      <c r="E413" s="471"/>
      <c r="F413" s="986"/>
      <c r="G413" s="120"/>
      <c r="H413" s="120"/>
      <c r="I413" s="120"/>
      <c r="J413" s="110"/>
      <c r="K413" s="1674" t="s">
        <v>748</v>
      </c>
      <c r="L413" s="1064">
        <v>0</v>
      </c>
      <c r="M413" s="1675">
        <v>2</v>
      </c>
      <c r="N413" s="1656"/>
      <c r="O413" s="206">
        <f>SUM(L413*M413)</f>
        <v>0</v>
      </c>
      <c r="P413" s="8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24" customHeight="1">
      <c r="A414" s="75"/>
      <c r="B414" s="146"/>
      <c r="C414" s="77"/>
      <c r="D414" s="77"/>
      <c r="E414" s="471"/>
      <c r="F414" s="986"/>
      <c r="G414" s="689">
        <v>3213150</v>
      </c>
      <c r="H414" s="266">
        <f>SUM(O414)</f>
        <v>3213150</v>
      </c>
      <c r="I414" s="266">
        <f>H414-G414</f>
        <v>0</v>
      </c>
      <c r="J414" s="325">
        <f>I414/G414</f>
        <v>0</v>
      </c>
      <c r="K414" s="1676" t="s">
        <v>749</v>
      </c>
      <c r="L414" s="1633"/>
      <c r="M414" s="1677" t="s">
        <v>1063</v>
      </c>
      <c r="N414" s="1635"/>
      <c r="O414" s="192">
        <f>SUM(O415:O419)</f>
        <v>3213150</v>
      </c>
      <c r="P414" s="8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24" customHeight="1">
      <c r="A415" s="75"/>
      <c r="B415" s="146"/>
      <c r="C415" s="77"/>
      <c r="D415" s="77"/>
      <c r="E415" s="471"/>
      <c r="F415" s="986"/>
      <c r="G415" s="99"/>
      <c r="H415" s="99"/>
      <c r="I415" s="77"/>
      <c r="J415" s="992"/>
      <c r="K415" s="1643" t="s">
        <v>706</v>
      </c>
      <c r="L415" s="187">
        <f>O406+O411+600000</f>
        <v>30853700</v>
      </c>
      <c r="M415" s="1650">
        <v>4.4999999999999998E-2</v>
      </c>
      <c r="N415" s="200"/>
      <c r="O415" s="206">
        <f t="shared" ref="O415:O419" si="57">ROUNDUP((L415*M415),-1)</f>
        <v>1388420</v>
      </c>
      <c r="P415" s="8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24" customHeight="1">
      <c r="A416" s="75"/>
      <c r="B416" s="146"/>
      <c r="C416" s="77"/>
      <c r="D416" s="77"/>
      <c r="E416" s="471"/>
      <c r="F416" s="986"/>
      <c r="G416" s="99"/>
      <c r="H416" s="99"/>
      <c r="I416" s="77"/>
      <c r="J416" s="992"/>
      <c r="K416" s="1643" t="s">
        <v>707</v>
      </c>
      <c r="L416" s="187">
        <f>L415</f>
        <v>30853700</v>
      </c>
      <c r="M416" s="1651">
        <v>3.5450000000000002E-2</v>
      </c>
      <c r="N416" s="200"/>
      <c r="O416" s="206">
        <f t="shared" si="57"/>
        <v>1093770</v>
      </c>
      <c r="P416" s="8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24" customHeight="1">
      <c r="A417" s="75"/>
      <c r="B417" s="146"/>
      <c r="C417" s="77"/>
      <c r="D417" s="77"/>
      <c r="E417" s="471"/>
      <c r="F417" s="986"/>
      <c r="G417" s="99"/>
      <c r="H417" s="99"/>
      <c r="I417" s="77"/>
      <c r="J417" s="992"/>
      <c r="K417" s="1643" t="s">
        <v>750</v>
      </c>
      <c r="L417" s="187">
        <f>O416</f>
        <v>1093770</v>
      </c>
      <c r="M417" s="1652">
        <v>0.1295</v>
      </c>
      <c r="N417" s="200"/>
      <c r="O417" s="206">
        <f t="shared" si="57"/>
        <v>141650</v>
      </c>
      <c r="P417" s="8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24" customHeight="1">
      <c r="A418" s="75"/>
      <c r="B418" s="146"/>
      <c r="C418" s="77"/>
      <c r="D418" s="77"/>
      <c r="E418" s="471"/>
      <c r="F418" s="986"/>
      <c r="G418" s="99"/>
      <c r="H418" s="99"/>
      <c r="I418" s="77"/>
      <c r="J418" s="992"/>
      <c r="K418" s="1643" t="s">
        <v>709</v>
      </c>
      <c r="L418" s="187">
        <f>L415</f>
        <v>30853700</v>
      </c>
      <c r="M418" s="1653">
        <v>1.15E-2</v>
      </c>
      <c r="N418" s="200"/>
      <c r="O418" s="206">
        <f t="shared" si="57"/>
        <v>354820</v>
      </c>
      <c r="P418" s="8"/>
      <c r="Q418" s="155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24" customHeight="1">
      <c r="A419" s="75"/>
      <c r="B419" s="146"/>
      <c r="C419" s="77"/>
      <c r="D419" s="77"/>
      <c r="E419" s="471"/>
      <c r="F419" s="986"/>
      <c r="G419" s="99"/>
      <c r="H419" s="99"/>
      <c r="I419" s="77"/>
      <c r="J419" s="992"/>
      <c r="K419" s="1643" t="s">
        <v>710</v>
      </c>
      <c r="L419" s="187">
        <f>L415</f>
        <v>30853700</v>
      </c>
      <c r="M419" s="1655">
        <v>7.6E-3</v>
      </c>
      <c r="N419" s="554"/>
      <c r="O419" s="206">
        <f t="shared" si="57"/>
        <v>234490</v>
      </c>
      <c r="P419" s="8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24" customHeight="1">
      <c r="A420" s="75"/>
      <c r="B420" s="146"/>
      <c r="C420" s="77"/>
      <c r="D420" s="77"/>
      <c r="E420" s="471"/>
      <c r="F420" s="986"/>
      <c r="G420" s="689">
        <v>2633150</v>
      </c>
      <c r="H420" s="266">
        <f>SUM(O420)</f>
        <v>2633150</v>
      </c>
      <c r="I420" s="266">
        <f>H420-G420</f>
        <v>0</v>
      </c>
      <c r="J420" s="325">
        <f>I420/G420</f>
        <v>0</v>
      </c>
      <c r="K420" s="1644" t="s">
        <v>751</v>
      </c>
      <c r="L420" s="1678"/>
      <c r="M420" s="307"/>
      <c r="N420" s="307"/>
      <c r="O420" s="192">
        <f>SUM(O421,O422,O423)</f>
        <v>2633150</v>
      </c>
      <c r="P420" s="8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24" customHeight="1">
      <c r="A421" s="75"/>
      <c r="B421" s="146"/>
      <c r="C421" s="77"/>
      <c r="D421" s="77"/>
      <c r="E421" s="471"/>
      <c r="F421" s="986"/>
      <c r="G421" s="120"/>
      <c r="H421" s="120"/>
      <c r="I421" s="120"/>
      <c r="J421" s="101"/>
      <c r="K421" s="1643" t="s">
        <v>712</v>
      </c>
      <c r="L421" s="187">
        <f>SUM(O406,O411)</f>
        <v>30253700</v>
      </c>
      <c r="M421" s="1679" t="s">
        <v>248</v>
      </c>
      <c r="N421" s="200"/>
      <c r="O421" s="206">
        <f>ROUNDUP((L421/12),-1)</f>
        <v>2521150</v>
      </c>
      <c r="P421" s="8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3" customHeight="1">
      <c r="A422" s="75"/>
      <c r="B422" s="146"/>
      <c r="C422" s="77"/>
      <c r="D422" s="77"/>
      <c r="E422" s="471"/>
      <c r="F422" s="986"/>
      <c r="G422" s="120"/>
      <c r="H422" s="120"/>
      <c r="I422" s="120"/>
      <c r="J422" s="101"/>
      <c r="K422" s="1642" t="s">
        <v>753</v>
      </c>
      <c r="L422" s="187"/>
      <c r="M422" s="1470" t="s">
        <v>258</v>
      </c>
      <c r="N422" s="200"/>
      <c r="O422" s="357">
        <v>12000</v>
      </c>
      <c r="P422" s="8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3" customHeight="1">
      <c r="A423" s="533"/>
      <c r="B423" s="534"/>
      <c r="C423" s="1026"/>
      <c r="D423" s="1026"/>
      <c r="E423" s="537"/>
      <c r="F423" s="1058"/>
      <c r="G423" s="361"/>
      <c r="H423" s="361"/>
      <c r="I423" s="361"/>
      <c r="J423" s="363"/>
      <c r="K423" s="1681" t="s">
        <v>1064</v>
      </c>
      <c r="L423" s="1682"/>
      <c r="M423" s="1669" t="s">
        <v>258</v>
      </c>
      <c r="N423" s="1138"/>
      <c r="O423" s="555">
        <v>100000</v>
      </c>
      <c r="P423" s="8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9.5" customHeight="1">
      <c r="A424" s="2661" t="s">
        <v>4</v>
      </c>
      <c r="B424" s="2657"/>
      <c r="C424" s="2669" t="s">
        <v>6</v>
      </c>
      <c r="D424" s="2657"/>
      <c r="E424" s="2670" t="s">
        <v>8</v>
      </c>
      <c r="F424" s="2657"/>
      <c r="G424" s="13" t="s">
        <v>737</v>
      </c>
      <c r="H424" s="13" t="s">
        <v>738</v>
      </c>
      <c r="I424" s="2671" t="s">
        <v>15</v>
      </c>
      <c r="J424" s="2643"/>
      <c r="K424" s="2681" t="s">
        <v>805</v>
      </c>
      <c r="L424" s="2634"/>
      <c r="M424" s="2634"/>
      <c r="N424" s="2634"/>
      <c r="O424" s="2635"/>
      <c r="P424" s="8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9.5" customHeight="1">
      <c r="A425" s="2662"/>
      <c r="B425" s="2569"/>
      <c r="C425" s="2575"/>
      <c r="D425" s="2569"/>
      <c r="E425" s="2575"/>
      <c r="F425" s="2569"/>
      <c r="G425" s="69" t="s">
        <v>29</v>
      </c>
      <c r="H425" s="69" t="s">
        <v>30</v>
      </c>
      <c r="I425" s="102" t="s">
        <v>33</v>
      </c>
      <c r="J425" s="102" t="s">
        <v>35</v>
      </c>
      <c r="K425" s="2575"/>
      <c r="L425" s="2590"/>
      <c r="M425" s="2590"/>
      <c r="N425" s="2590"/>
      <c r="O425" s="2637"/>
      <c r="P425" s="8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9.5" customHeight="1">
      <c r="A426" s="703"/>
      <c r="B426" s="53" t="s">
        <v>219</v>
      </c>
      <c r="C426" s="53"/>
      <c r="D426" s="559" t="s">
        <v>219</v>
      </c>
      <c r="E426" s="2672" t="s">
        <v>369</v>
      </c>
      <c r="F426" s="2578"/>
      <c r="G426" s="57">
        <f t="shared" ref="G426:H426" si="58">SUM(G427+G447+G475)</f>
        <v>103135530</v>
      </c>
      <c r="H426" s="57">
        <f t="shared" si="58"/>
        <v>103135530</v>
      </c>
      <c r="I426" s="57">
        <f t="shared" ref="I426:I428" si="59">H426-G426</f>
        <v>0</v>
      </c>
      <c r="J426" s="63">
        <f t="shared" ref="J426:J428" si="60">I426/G426</f>
        <v>0</v>
      </c>
      <c r="K426" s="2744"/>
      <c r="L426" s="2577"/>
      <c r="M426" s="2668"/>
      <c r="N426" s="1637"/>
      <c r="O426" s="1638">
        <f>SUM(O427+O447+O475)</f>
        <v>103135530</v>
      </c>
      <c r="P426" s="8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8" customHeight="1">
      <c r="A427" s="907"/>
      <c r="B427" s="1033"/>
      <c r="C427" s="1033"/>
      <c r="D427" s="969"/>
      <c r="E427" s="1008" t="s">
        <v>53</v>
      </c>
      <c r="F427" s="1009" t="s">
        <v>59</v>
      </c>
      <c r="G427" s="266">
        <f t="shared" ref="G427:H427" si="61">SUM(G428,G431,G437,G443)</f>
        <v>52382010</v>
      </c>
      <c r="H427" s="266">
        <f t="shared" si="61"/>
        <v>52578280</v>
      </c>
      <c r="I427" s="266">
        <f t="shared" si="59"/>
        <v>196270</v>
      </c>
      <c r="J427" s="575">
        <f t="shared" si="60"/>
        <v>3.7468970740145327E-3</v>
      </c>
      <c r="K427" s="1683"/>
      <c r="L427" s="1684"/>
      <c r="M427" s="1684"/>
      <c r="N427" s="1296"/>
      <c r="O427" s="909">
        <f>SUM(O428,O431,O437,O443)</f>
        <v>52578280</v>
      </c>
      <c r="P427" s="8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8" customHeight="1">
      <c r="A428" s="75"/>
      <c r="B428" s="146"/>
      <c r="C428" s="146"/>
      <c r="D428" s="77"/>
      <c r="E428" s="1008"/>
      <c r="F428" s="1009"/>
      <c r="G428" s="689">
        <v>37876800</v>
      </c>
      <c r="H428" s="266">
        <f>SUM(O428)</f>
        <v>37876800</v>
      </c>
      <c r="I428" s="266">
        <f t="shared" si="59"/>
        <v>0</v>
      </c>
      <c r="J428" s="325">
        <f t="shared" si="60"/>
        <v>0</v>
      </c>
      <c r="K428" s="1644" t="s">
        <v>756</v>
      </c>
      <c r="L428" s="1633"/>
      <c r="M428" s="1645"/>
      <c r="N428" s="200"/>
      <c r="O428" s="192">
        <f>SUM(O429:O430)</f>
        <v>37876800</v>
      </c>
      <c r="P428" s="8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8" customHeight="1">
      <c r="A429" s="75"/>
      <c r="B429" s="146"/>
      <c r="C429" s="146"/>
      <c r="D429" s="77"/>
      <c r="E429" s="471"/>
      <c r="F429" s="1076"/>
      <c r="G429" s="99"/>
      <c r="H429" s="99"/>
      <c r="I429" s="77"/>
      <c r="J429" s="992"/>
      <c r="K429" s="1642" t="s">
        <v>758</v>
      </c>
      <c r="L429" s="841">
        <v>3127700</v>
      </c>
      <c r="M429" s="884">
        <v>8</v>
      </c>
      <c r="N429" s="200"/>
      <c r="O429" s="206">
        <f t="shared" ref="O429:O430" si="62">L429*M429</f>
        <v>25021600</v>
      </c>
      <c r="P429" s="8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8" customHeight="1">
      <c r="A430" s="75"/>
      <c r="B430" s="146"/>
      <c r="C430" s="146"/>
      <c r="D430" s="77"/>
      <c r="E430" s="471"/>
      <c r="F430" s="1076"/>
      <c r="G430" s="99"/>
      <c r="H430" s="99"/>
      <c r="I430" s="77"/>
      <c r="J430" s="992"/>
      <c r="K430" s="1642" t="s">
        <v>1065</v>
      </c>
      <c r="L430" s="841">
        <v>3213800</v>
      </c>
      <c r="M430" s="833">
        <v>4</v>
      </c>
      <c r="N430" s="200"/>
      <c r="O430" s="206">
        <f t="shared" si="62"/>
        <v>12855200</v>
      </c>
      <c r="P430" s="8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8" customHeight="1">
      <c r="A431" s="75"/>
      <c r="B431" s="146"/>
      <c r="C431" s="146"/>
      <c r="D431" s="77"/>
      <c r="E431" s="471"/>
      <c r="F431" s="1076"/>
      <c r="G431" s="689">
        <v>6084900</v>
      </c>
      <c r="H431" s="266">
        <f>SUM(O431)</f>
        <v>6264900</v>
      </c>
      <c r="I431" s="266">
        <f>H431-G431</f>
        <v>180000</v>
      </c>
      <c r="J431" s="325">
        <f>I431/G431</f>
        <v>2.9581422866439874E-2</v>
      </c>
      <c r="K431" s="1644" t="s">
        <v>759</v>
      </c>
      <c r="L431" s="307"/>
      <c r="M431" s="307"/>
      <c r="N431" s="1685"/>
      <c r="O431" s="192">
        <f>SUM(O432:O436)</f>
        <v>6264900</v>
      </c>
      <c r="P431" s="8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8" customHeight="1">
      <c r="A432" s="75"/>
      <c r="B432" s="146"/>
      <c r="C432" s="146"/>
      <c r="D432" s="77"/>
      <c r="E432" s="471"/>
      <c r="F432" s="1076"/>
      <c r="G432" s="99"/>
      <c r="H432" s="99"/>
      <c r="I432" s="77"/>
      <c r="J432" s="992"/>
      <c r="K432" s="741" t="s">
        <v>760</v>
      </c>
      <c r="L432" s="680">
        <f t="shared" ref="L432:L433" si="63">L429</f>
        <v>3127700</v>
      </c>
      <c r="M432" s="1384">
        <v>0.6</v>
      </c>
      <c r="N432" s="200"/>
      <c r="O432" s="206">
        <f t="shared" ref="O432:O436" si="64">L432*M432</f>
        <v>1876620</v>
      </c>
      <c r="P432" s="8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8" customHeight="1">
      <c r="A433" s="75"/>
      <c r="B433" s="146"/>
      <c r="C433" s="146"/>
      <c r="D433" s="77"/>
      <c r="E433" s="471"/>
      <c r="F433" s="1076"/>
      <c r="G433" s="99"/>
      <c r="H433" s="99"/>
      <c r="I433" s="77"/>
      <c r="J433" s="992"/>
      <c r="K433" s="741" t="s">
        <v>761</v>
      </c>
      <c r="L433" s="680">
        <f t="shared" si="63"/>
        <v>3213800</v>
      </c>
      <c r="M433" s="1384">
        <v>0.6</v>
      </c>
      <c r="N433" s="200"/>
      <c r="O433" s="206">
        <f t="shared" si="64"/>
        <v>1928280</v>
      </c>
      <c r="P433" s="8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8" customHeight="1">
      <c r="A434" s="75"/>
      <c r="B434" s="146"/>
      <c r="C434" s="146"/>
      <c r="D434" s="77"/>
      <c r="E434" s="471"/>
      <c r="F434" s="1076"/>
      <c r="G434" s="99"/>
      <c r="H434" s="99"/>
      <c r="I434" s="77"/>
      <c r="J434" s="992"/>
      <c r="K434" s="741" t="s">
        <v>703</v>
      </c>
      <c r="L434" s="1479">
        <v>70000</v>
      </c>
      <c r="M434" s="833">
        <v>12</v>
      </c>
      <c r="N434" s="200"/>
      <c r="O434" s="206">
        <f t="shared" si="64"/>
        <v>840000</v>
      </c>
      <c r="P434" s="8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8" customHeight="1">
      <c r="A435" s="75"/>
      <c r="B435" s="146"/>
      <c r="C435" s="146"/>
      <c r="D435" s="77"/>
      <c r="E435" s="471"/>
      <c r="F435" s="1076"/>
      <c r="G435" s="99"/>
      <c r="H435" s="99"/>
      <c r="I435" s="77"/>
      <c r="J435" s="992"/>
      <c r="K435" s="741" t="s">
        <v>747</v>
      </c>
      <c r="L435" s="841">
        <v>85000</v>
      </c>
      <c r="M435" s="884">
        <v>12</v>
      </c>
      <c r="N435" s="200"/>
      <c r="O435" s="206">
        <f t="shared" si="64"/>
        <v>1020000</v>
      </c>
      <c r="P435" s="8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8" customHeight="1">
      <c r="A436" s="75"/>
      <c r="B436" s="146"/>
      <c r="C436" s="146"/>
      <c r="D436" s="77"/>
      <c r="E436" s="471"/>
      <c r="F436" s="1076"/>
      <c r="G436" s="218"/>
      <c r="H436" s="218"/>
      <c r="I436" s="77"/>
      <c r="J436" s="992"/>
      <c r="K436" s="741" t="s">
        <v>762</v>
      </c>
      <c r="L436" s="187">
        <v>50000</v>
      </c>
      <c r="M436" s="884">
        <v>12</v>
      </c>
      <c r="N436" s="200"/>
      <c r="O436" s="206">
        <f t="shared" si="64"/>
        <v>600000</v>
      </c>
      <c r="P436" s="8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8" customHeight="1">
      <c r="A437" s="75"/>
      <c r="B437" s="146"/>
      <c r="C437" s="146"/>
      <c r="D437" s="77"/>
      <c r="E437" s="471"/>
      <c r="F437" s="1076"/>
      <c r="G437" s="320">
        <v>4640710</v>
      </c>
      <c r="H437" s="120">
        <f>SUM(O437)</f>
        <v>4659450</v>
      </c>
      <c r="I437" s="266">
        <f>H437-G437</f>
        <v>18740</v>
      </c>
      <c r="J437" s="325">
        <f>I437/G437</f>
        <v>4.0381751930200337E-3</v>
      </c>
      <c r="K437" s="1644" t="s">
        <v>763</v>
      </c>
      <c r="L437" s="307"/>
      <c r="M437" s="307"/>
      <c r="N437" s="1685"/>
      <c r="O437" s="192">
        <f>SUM(O438:O442)</f>
        <v>4659450</v>
      </c>
      <c r="P437" s="8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8" customHeight="1">
      <c r="A438" s="75"/>
      <c r="B438" s="146"/>
      <c r="C438" s="146"/>
      <c r="D438" s="77"/>
      <c r="E438" s="471"/>
      <c r="F438" s="1076"/>
      <c r="G438" s="99"/>
      <c r="H438" s="99"/>
      <c r="I438" s="77"/>
      <c r="J438" s="992"/>
      <c r="K438" s="1643" t="s">
        <v>706</v>
      </c>
      <c r="L438" s="187">
        <f>O428+O431+600000</f>
        <v>44741700</v>
      </c>
      <c r="M438" s="1653">
        <v>4.4999999999999998E-2</v>
      </c>
      <c r="N438" s="200"/>
      <c r="O438" s="206">
        <f t="shared" ref="O438:O442" si="65">ROUNDUP((L438*M438),-1)</f>
        <v>2013380</v>
      </c>
      <c r="P438" s="8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8" customHeight="1">
      <c r="A439" s="75"/>
      <c r="B439" s="146"/>
      <c r="C439" s="146"/>
      <c r="D439" s="77"/>
      <c r="E439" s="471"/>
      <c r="F439" s="1076"/>
      <c r="G439" s="99"/>
      <c r="H439" s="99"/>
      <c r="I439" s="77"/>
      <c r="J439" s="992"/>
      <c r="K439" s="1643" t="s">
        <v>707</v>
      </c>
      <c r="L439" s="187">
        <f>O428+O431+600000</f>
        <v>44741700</v>
      </c>
      <c r="M439" s="1651">
        <v>3.5450000000000002E-2</v>
      </c>
      <c r="N439" s="200"/>
      <c r="O439" s="206">
        <f t="shared" si="65"/>
        <v>1586100</v>
      </c>
      <c r="P439" s="8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8" customHeight="1">
      <c r="A440" s="75"/>
      <c r="B440" s="146"/>
      <c r="C440" s="146"/>
      <c r="D440" s="77"/>
      <c r="E440" s="471"/>
      <c r="F440" s="1076"/>
      <c r="G440" s="99"/>
      <c r="H440" s="99"/>
      <c r="I440" s="77"/>
      <c r="J440" s="992"/>
      <c r="K440" s="1643" t="s">
        <v>764</v>
      </c>
      <c r="L440" s="187">
        <f>O439</f>
        <v>1586100</v>
      </c>
      <c r="M440" s="1652">
        <v>0.1295</v>
      </c>
      <c r="N440" s="200"/>
      <c r="O440" s="206">
        <f t="shared" si="65"/>
        <v>205400</v>
      </c>
      <c r="P440" s="1086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8" customHeight="1">
      <c r="A441" s="75"/>
      <c r="B441" s="146"/>
      <c r="C441" s="146"/>
      <c r="D441" s="77"/>
      <c r="E441" s="471"/>
      <c r="F441" s="1076"/>
      <c r="G441" s="99"/>
      <c r="H441" s="99"/>
      <c r="I441" s="77"/>
      <c r="J441" s="992"/>
      <c r="K441" s="1643" t="s">
        <v>709</v>
      </c>
      <c r="L441" s="187">
        <f>O428+O431+600000</f>
        <v>44741700</v>
      </c>
      <c r="M441" s="1653">
        <v>1.15E-2</v>
      </c>
      <c r="N441" s="200"/>
      <c r="O441" s="206">
        <f t="shared" si="65"/>
        <v>514530</v>
      </c>
      <c r="P441" s="8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8" customHeight="1">
      <c r="A442" s="75"/>
      <c r="B442" s="146"/>
      <c r="C442" s="146"/>
      <c r="D442" s="77"/>
      <c r="E442" s="471"/>
      <c r="F442" s="1076"/>
      <c r="G442" s="99"/>
      <c r="H442" s="99"/>
      <c r="I442" s="77"/>
      <c r="J442" s="992"/>
      <c r="K442" s="1643" t="s">
        <v>710</v>
      </c>
      <c r="L442" s="1686">
        <f>O428+O431+600000</f>
        <v>44741700</v>
      </c>
      <c r="M442" s="1687">
        <v>7.6E-3</v>
      </c>
      <c r="N442" s="1688"/>
      <c r="O442" s="206">
        <f t="shared" si="65"/>
        <v>340040</v>
      </c>
      <c r="P442" s="8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8" customHeight="1">
      <c r="A443" s="75"/>
      <c r="B443" s="146"/>
      <c r="C443" s="146"/>
      <c r="D443" s="77"/>
      <c r="E443" s="471"/>
      <c r="F443" s="1076"/>
      <c r="G443" s="689">
        <v>3779600</v>
      </c>
      <c r="H443" s="266">
        <f>SUM(O443)</f>
        <v>3777130</v>
      </c>
      <c r="I443" s="266">
        <f>H443-G443</f>
        <v>-2470</v>
      </c>
      <c r="J443" s="325">
        <f>I443/G443</f>
        <v>-6.5350830775743468E-4</v>
      </c>
      <c r="K443" s="1644" t="s">
        <v>767</v>
      </c>
      <c r="L443" s="307"/>
      <c r="M443" s="307"/>
      <c r="N443" s="1685"/>
      <c r="O443" s="192">
        <f>SUM(O444:O446)</f>
        <v>3777130</v>
      </c>
      <c r="P443" s="8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8" customHeight="1">
      <c r="A444" s="75"/>
      <c r="B444" s="146"/>
      <c r="C444" s="146"/>
      <c r="D444" s="77"/>
      <c r="E444" s="471"/>
      <c r="F444" s="1076"/>
      <c r="G444" s="99"/>
      <c r="H444" s="99"/>
      <c r="I444" s="77"/>
      <c r="J444" s="992"/>
      <c r="K444" s="741" t="s">
        <v>712</v>
      </c>
      <c r="L444" s="680">
        <f>O428+O431</f>
        <v>44141700</v>
      </c>
      <c r="M444" s="884" t="s">
        <v>248</v>
      </c>
      <c r="N444" s="200"/>
      <c r="O444" s="206">
        <f>ROUNDUP((L444/12),-1)</f>
        <v>3678480</v>
      </c>
      <c r="P444" s="8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8" customHeight="1">
      <c r="A445" s="75"/>
      <c r="B445" s="146"/>
      <c r="C445" s="146"/>
      <c r="D445" s="77"/>
      <c r="E445" s="471"/>
      <c r="F445" s="1076"/>
      <c r="G445" s="99"/>
      <c r="H445" s="99"/>
      <c r="I445" s="77"/>
      <c r="J445" s="992"/>
      <c r="K445" s="1643" t="s">
        <v>713</v>
      </c>
      <c r="L445" s="187"/>
      <c r="M445" s="1051" t="s">
        <v>258</v>
      </c>
      <c r="N445" s="200"/>
      <c r="O445" s="357">
        <v>48610</v>
      </c>
      <c r="P445" s="8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8" customHeight="1">
      <c r="A446" s="75"/>
      <c r="B446" s="146"/>
      <c r="C446" s="146"/>
      <c r="D446" s="77"/>
      <c r="E446" s="471"/>
      <c r="F446" s="1076"/>
      <c r="G446" s="99"/>
      <c r="H446" s="99"/>
      <c r="I446" s="77"/>
      <c r="J446" s="992"/>
      <c r="K446" s="741" t="s">
        <v>769</v>
      </c>
      <c r="L446" s="187">
        <v>4170</v>
      </c>
      <c r="M446" s="884">
        <v>12</v>
      </c>
      <c r="N446" s="200"/>
      <c r="O446" s="206">
        <f>L446*M446</f>
        <v>50040</v>
      </c>
      <c r="P446" s="8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27" customHeight="1">
      <c r="A447" s="75"/>
      <c r="B447" s="146"/>
      <c r="C447" s="77"/>
      <c r="D447" s="273"/>
      <c r="E447" s="1008" t="s">
        <v>53</v>
      </c>
      <c r="F447" s="1009" t="s">
        <v>170</v>
      </c>
      <c r="G447" s="266">
        <f t="shared" ref="G447:H447" si="66">SUM(G448,G451,G460,G465,G467,G471,G473)</f>
        <v>48753520</v>
      </c>
      <c r="H447" s="266">
        <f t="shared" si="66"/>
        <v>48557250</v>
      </c>
      <c r="I447" s="78">
        <f t="shared" ref="I447:I448" si="67">H447-G447</f>
        <v>-196270</v>
      </c>
      <c r="J447" s="85">
        <f t="shared" ref="J447:J448" si="68">I447/G447</f>
        <v>-4.025760601490928E-3</v>
      </c>
      <c r="K447" s="1658"/>
      <c r="L447" s="1633"/>
      <c r="M447" s="1645"/>
      <c r="N447" s="1296"/>
      <c r="O447" s="192">
        <f>SUM(O448,O451,O460,O465,O467,O471,O473)</f>
        <v>48557250</v>
      </c>
      <c r="P447" s="8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8" customHeight="1">
      <c r="A448" s="75"/>
      <c r="B448" s="146"/>
      <c r="C448" s="77"/>
      <c r="D448" s="273"/>
      <c r="E448" s="1008"/>
      <c r="F448" s="1009"/>
      <c r="G448" s="689">
        <v>1900000</v>
      </c>
      <c r="H448" s="266">
        <f>SUM(O448)</f>
        <v>2160000</v>
      </c>
      <c r="I448" s="266">
        <f t="shared" si="67"/>
        <v>260000</v>
      </c>
      <c r="J448" s="325">
        <f t="shared" si="68"/>
        <v>0.1368421052631579</v>
      </c>
      <c r="K448" s="1644" t="s">
        <v>777</v>
      </c>
      <c r="L448" s="307"/>
      <c r="M448" s="307"/>
      <c r="N448" s="200"/>
      <c r="O448" s="192">
        <f>SUM(O449:O450)</f>
        <v>2160000</v>
      </c>
      <c r="P448" s="8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8" customHeight="1">
      <c r="A449" s="75"/>
      <c r="B449" s="146"/>
      <c r="C449" s="77"/>
      <c r="D449" s="273"/>
      <c r="E449" s="471"/>
      <c r="F449" s="1076"/>
      <c r="G449" s="120"/>
      <c r="H449" s="120"/>
      <c r="I449" s="120"/>
      <c r="J449" s="110"/>
      <c r="K449" s="1660" t="s">
        <v>723</v>
      </c>
      <c r="L449" s="841">
        <v>100000</v>
      </c>
      <c r="M449" s="833">
        <v>12</v>
      </c>
      <c r="N449" s="200"/>
      <c r="O449" s="206">
        <f t="shared" ref="O449:O450" si="69">SUM(L449*M449)</f>
        <v>1200000</v>
      </c>
      <c r="P449" s="8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8" customHeight="1">
      <c r="A450" s="75"/>
      <c r="B450" s="146"/>
      <c r="C450" s="77"/>
      <c r="D450" s="273"/>
      <c r="E450" s="471"/>
      <c r="F450" s="1076"/>
      <c r="G450" s="120"/>
      <c r="H450" s="120"/>
      <c r="I450" s="120"/>
      <c r="J450" s="110"/>
      <c r="K450" s="1660" t="s">
        <v>724</v>
      </c>
      <c r="L450" s="841">
        <v>320000</v>
      </c>
      <c r="M450" s="1523">
        <v>3</v>
      </c>
      <c r="N450" s="554"/>
      <c r="O450" s="206">
        <f t="shared" si="69"/>
        <v>960000</v>
      </c>
      <c r="P450" s="8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6.5" customHeight="1">
      <c r="A451" s="75"/>
      <c r="B451" s="146"/>
      <c r="C451" s="77"/>
      <c r="D451" s="273"/>
      <c r="E451" s="471"/>
      <c r="F451" s="1076"/>
      <c r="G451" s="689">
        <v>44764000</v>
      </c>
      <c r="H451" s="266">
        <f>SUM(O451)</f>
        <v>44029870</v>
      </c>
      <c r="I451" s="266">
        <f>H451-G451</f>
        <v>-734130</v>
      </c>
      <c r="J451" s="325">
        <f>I451/G451</f>
        <v>-1.6400008935751942E-2</v>
      </c>
      <c r="K451" s="1644" t="s">
        <v>786</v>
      </c>
      <c r="L451" s="1633"/>
      <c r="M451" s="1645"/>
      <c r="N451" s="200"/>
      <c r="O451" s="192">
        <f>SUM(O452:O459)</f>
        <v>44029870</v>
      </c>
      <c r="P451" s="8"/>
      <c r="Q451" s="9"/>
      <c r="R451" s="155"/>
      <c r="S451" s="9"/>
      <c r="T451" s="9"/>
      <c r="U451" s="9"/>
      <c r="V451" s="9"/>
      <c r="W451" s="9"/>
      <c r="X451" s="9"/>
      <c r="Y451" s="9"/>
      <c r="Z451" s="9"/>
    </row>
    <row r="452" spans="1:26" ht="16.5" customHeight="1">
      <c r="A452" s="75"/>
      <c r="B452" s="146"/>
      <c r="C452" s="77"/>
      <c r="D452" s="273"/>
      <c r="E452" s="471"/>
      <c r="F452" s="1076"/>
      <c r="G452" s="120"/>
      <c r="H452" s="120"/>
      <c r="I452" s="120"/>
      <c r="J452" s="110"/>
      <c r="K452" s="1660" t="s">
        <v>787</v>
      </c>
      <c r="L452" s="841">
        <v>37351870</v>
      </c>
      <c r="M452" s="884">
        <v>1</v>
      </c>
      <c r="N452" s="1689"/>
      <c r="O452" s="206">
        <f t="shared" ref="O452:O459" si="70">L452*M452</f>
        <v>37351870</v>
      </c>
      <c r="P452" s="8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6.5" customHeight="1">
      <c r="A453" s="75"/>
      <c r="B453" s="146"/>
      <c r="C453" s="77"/>
      <c r="D453" s="273"/>
      <c r="E453" s="471"/>
      <c r="F453" s="1076"/>
      <c r="G453" s="120"/>
      <c r="H453" s="120"/>
      <c r="I453" s="120"/>
      <c r="J453" s="110"/>
      <c r="K453" s="1660" t="s">
        <v>788</v>
      </c>
      <c r="L453" s="841">
        <v>300000</v>
      </c>
      <c r="M453" s="833">
        <v>12</v>
      </c>
      <c r="N453" s="200"/>
      <c r="O453" s="206">
        <f t="shared" si="70"/>
        <v>3600000</v>
      </c>
      <c r="P453" s="8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6.5" customHeight="1">
      <c r="A454" s="75"/>
      <c r="B454" s="146"/>
      <c r="C454" s="77"/>
      <c r="D454" s="273"/>
      <c r="E454" s="471"/>
      <c r="F454" s="1076"/>
      <c r="G454" s="120"/>
      <c r="H454" s="120"/>
      <c r="I454" s="120"/>
      <c r="J454" s="110"/>
      <c r="K454" s="1660" t="s">
        <v>789</v>
      </c>
      <c r="L454" s="841">
        <v>65000</v>
      </c>
      <c r="M454" s="833">
        <v>6</v>
      </c>
      <c r="N454" s="200"/>
      <c r="O454" s="206">
        <f t="shared" si="70"/>
        <v>390000</v>
      </c>
      <c r="P454" s="8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6.5" customHeight="1">
      <c r="A455" s="75"/>
      <c r="B455" s="146"/>
      <c r="C455" s="77"/>
      <c r="D455" s="273"/>
      <c r="E455" s="471"/>
      <c r="F455" s="1076"/>
      <c r="G455" s="120"/>
      <c r="H455" s="120"/>
      <c r="I455" s="120"/>
      <c r="J455" s="110"/>
      <c r="K455" s="1660" t="s">
        <v>790</v>
      </c>
      <c r="L455" s="841">
        <v>57000</v>
      </c>
      <c r="M455" s="833">
        <v>12</v>
      </c>
      <c r="N455" s="200"/>
      <c r="O455" s="206">
        <f t="shared" si="70"/>
        <v>684000</v>
      </c>
      <c r="P455" s="8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6.5" customHeight="1">
      <c r="A456" s="75"/>
      <c r="B456" s="146"/>
      <c r="C456" s="77"/>
      <c r="D456" s="273"/>
      <c r="E456" s="471"/>
      <c r="F456" s="1076"/>
      <c r="G456" s="120"/>
      <c r="H456" s="120"/>
      <c r="I456" s="120"/>
      <c r="J456" s="110"/>
      <c r="K456" s="1660" t="s">
        <v>791</v>
      </c>
      <c r="L456" s="187">
        <v>85000</v>
      </c>
      <c r="M456" s="833">
        <v>12</v>
      </c>
      <c r="N456" s="200"/>
      <c r="O456" s="206">
        <f t="shared" si="70"/>
        <v>1020000</v>
      </c>
      <c r="P456" s="8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6.5" customHeight="1">
      <c r="A457" s="75"/>
      <c r="B457" s="146"/>
      <c r="C457" s="77"/>
      <c r="D457" s="273"/>
      <c r="E457" s="471"/>
      <c r="F457" s="1076"/>
      <c r="G457" s="120"/>
      <c r="H457" s="120"/>
      <c r="I457" s="120"/>
      <c r="J457" s="110"/>
      <c r="K457" s="1660" t="s">
        <v>792</v>
      </c>
      <c r="L457" s="187">
        <v>45000</v>
      </c>
      <c r="M457" s="833">
        <v>12</v>
      </c>
      <c r="N457" s="200"/>
      <c r="O457" s="206">
        <f t="shared" si="70"/>
        <v>540000</v>
      </c>
      <c r="P457" s="8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6.5" customHeight="1">
      <c r="A458" s="75"/>
      <c r="B458" s="146"/>
      <c r="C458" s="77"/>
      <c r="D458" s="273"/>
      <c r="E458" s="471"/>
      <c r="F458" s="1076"/>
      <c r="G458" s="120"/>
      <c r="H458" s="120"/>
      <c r="I458" s="120"/>
      <c r="J458" s="110"/>
      <c r="K458" s="1660" t="s">
        <v>793</v>
      </c>
      <c r="L458" s="680">
        <v>37000</v>
      </c>
      <c r="M458" s="884">
        <v>12</v>
      </c>
      <c r="N458" s="200"/>
      <c r="O458" s="206">
        <f t="shared" si="70"/>
        <v>444000</v>
      </c>
      <c r="P458" s="8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6.5" customHeight="1">
      <c r="A459" s="75"/>
      <c r="B459" s="146"/>
      <c r="C459" s="77"/>
      <c r="D459" s="273"/>
      <c r="E459" s="471"/>
      <c r="F459" s="1076"/>
      <c r="G459" s="516"/>
      <c r="H459" s="516"/>
      <c r="I459" s="120"/>
      <c r="J459" s="110"/>
      <c r="K459" s="1646" t="s">
        <v>794</v>
      </c>
      <c r="L459" s="1064">
        <v>0</v>
      </c>
      <c r="M459" s="1675">
        <v>1</v>
      </c>
      <c r="N459" s="554"/>
      <c r="O459" s="206">
        <f t="shared" si="70"/>
        <v>0</v>
      </c>
      <c r="P459" s="8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7.25" customHeight="1">
      <c r="A460" s="75"/>
      <c r="B460" s="146"/>
      <c r="C460" s="77"/>
      <c r="D460" s="273"/>
      <c r="E460" s="471"/>
      <c r="F460" s="1076"/>
      <c r="G460" s="320">
        <v>940000</v>
      </c>
      <c r="H460" s="120">
        <f>SUM(O460)</f>
        <v>813780</v>
      </c>
      <c r="I460" s="266">
        <f>H460-G460</f>
        <v>-126220</v>
      </c>
      <c r="J460" s="325">
        <f>I460/G460</f>
        <v>-0.13427659574468084</v>
      </c>
      <c r="K460" s="1691" t="s">
        <v>795</v>
      </c>
      <c r="L460" s="1396"/>
      <c r="M460" s="1396"/>
      <c r="N460" s="1396"/>
      <c r="O460" s="192">
        <f>SUM(O461:O464)</f>
        <v>813780</v>
      </c>
      <c r="P460" s="8"/>
      <c r="Q460" s="155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7.25" customHeight="1">
      <c r="A461" s="75"/>
      <c r="B461" s="146"/>
      <c r="C461" s="77"/>
      <c r="D461" s="273"/>
      <c r="E461" s="471"/>
      <c r="F461" s="1076"/>
      <c r="G461" s="120"/>
      <c r="H461" s="120"/>
      <c r="I461" s="120"/>
      <c r="J461" s="110"/>
      <c r="K461" s="1660" t="s">
        <v>796</v>
      </c>
      <c r="L461" s="841">
        <v>624840</v>
      </c>
      <c r="M461" s="791">
        <v>1</v>
      </c>
      <c r="N461" s="200"/>
      <c r="O461" s="206">
        <f t="shared" ref="O461:O464" si="71">SUM(L461*M461)</f>
        <v>624840</v>
      </c>
      <c r="P461" s="8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7.25" customHeight="1">
      <c r="A462" s="75"/>
      <c r="B462" s="146"/>
      <c r="C462" s="77"/>
      <c r="D462" s="273"/>
      <c r="E462" s="471"/>
      <c r="F462" s="1076"/>
      <c r="G462" s="120"/>
      <c r="H462" s="120"/>
      <c r="I462" s="120"/>
      <c r="J462" s="110"/>
      <c r="K462" s="1660" t="s">
        <v>797</v>
      </c>
      <c r="L462" s="841">
        <v>107750</v>
      </c>
      <c r="M462" s="791">
        <v>1</v>
      </c>
      <c r="N462" s="200"/>
      <c r="O462" s="206">
        <f t="shared" si="71"/>
        <v>107750</v>
      </c>
      <c r="P462" s="8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7.25" customHeight="1">
      <c r="A463" s="75"/>
      <c r="B463" s="146"/>
      <c r="C463" s="77"/>
      <c r="D463" s="273"/>
      <c r="E463" s="471"/>
      <c r="F463" s="1076"/>
      <c r="G463" s="120"/>
      <c r="H463" s="120"/>
      <c r="I463" s="120"/>
      <c r="J463" s="110"/>
      <c r="K463" s="1694" t="s">
        <v>798</v>
      </c>
      <c r="L463" s="1479">
        <v>54000</v>
      </c>
      <c r="M463" s="1051">
        <v>1</v>
      </c>
      <c r="N463" s="200"/>
      <c r="O463" s="206">
        <f t="shared" si="71"/>
        <v>54000</v>
      </c>
      <c r="P463" s="8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7.25" customHeight="1">
      <c r="A464" s="75"/>
      <c r="B464" s="146"/>
      <c r="C464" s="77"/>
      <c r="D464" s="273"/>
      <c r="E464" s="471"/>
      <c r="F464" s="1076"/>
      <c r="G464" s="99"/>
      <c r="H464" s="99"/>
      <c r="I464" s="77"/>
      <c r="J464" s="992"/>
      <c r="K464" s="1643" t="s">
        <v>799</v>
      </c>
      <c r="L464" s="841">
        <v>27190</v>
      </c>
      <c r="M464" s="791">
        <v>1</v>
      </c>
      <c r="N464" s="554"/>
      <c r="O464" s="206">
        <f t="shared" si="71"/>
        <v>27190</v>
      </c>
      <c r="P464" s="8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7.25" customHeight="1">
      <c r="A465" s="75"/>
      <c r="B465" s="146"/>
      <c r="C465" s="77"/>
      <c r="D465" s="273"/>
      <c r="E465" s="471"/>
      <c r="F465" s="1076"/>
      <c r="G465" s="689">
        <v>749520</v>
      </c>
      <c r="H465" s="266">
        <f>SUM(O466)</f>
        <v>753600</v>
      </c>
      <c r="I465" s="266">
        <f>H465-G465</f>
        <v>4080</v>
      </c>
      <c r="J465" s="325">
        <f>I465/G465</f>
        <v>5.4434838296509762E-3</v>
      </c>
      <c r="K465" s="1695" t="s">
        <v>801</v>
      </c>
      <c r="L465" s="1696"/>
      <c r="M465" s="1696"/>
      <c r="N465" s="1396"/>
      <c r="O465" s="192">
        <f>SUM(O466)</f>
        <v>753600</v>
      </c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7.25" customHeight="1">
      <c r="A466" s="75"/>
      <c r="B466" s="146"/>
      <c r="C466" s="77"/>
      <c r="D466" s="273"/>
      <c r="E466" s="471"/>
      <c r="F466" s="1076"/>
      <c r="G466" s="218"/>
      <c r="H466" s="218"/>
      <c r="I466" s="930"/>
      <c r="J466" s="1017"/>
      <c r="K466" s="1646" t="s">
        <v>802</v>
      </c>
      <c r="L466" s="1064">
        <v>62800</v>
      </c>
      <c r="M466" s="1606">
        <v>12</v>
      </c>
      <c r="N466" s="554"/>
      <c r="O466" s="1697">
        <f>L466*M466</f>
        <v>753600</v>
      </c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8" customHeight="1">
      <c r="A467" s="75"/>
      <c r="B467" s="146"/>
      <c r="C467" s="77"/>
      <c r="D467" s="273"/>
      <c r="E467" s="471"/>
      <c r="F467" s="1076"/>
      <c r="G467" s="320">
        <v>300000</v>
      </c>
      <c r="H467" s="120">
        <f>SUM(O467)</f>
        <v>700000</v>
      </c>
      <c r="I467" s="266">
        <f>H467-G467</f>
        <v>400000</v>
      </c>
      <c r="J467" s="325">
        <f>I467/G467</f>
        <v>1.3333333333333333</v>
      </c>
      <c r="K467" s="1691" t="s">
        <v>804</v>
      </c>
      <c r="L467" s="1425"/>
      <c r="M467" s="1699"/>
      <c r="N467" s="1396"/>
      <c r="O467" s="192">
        <f>SUM(O468:O470)</f>
        <v>700000</v>
      </c>
      <c r="P467" s="8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8" customHeight="1">
      <c r="A468" s="75"/>
      <c r="B468" s="146"/>
      <c r="C468" s="77"/>
      <c r="D468" s="273"/>
      <c r="E468" s="471"/>
      <c r="F468" s="1076"/>
      <c r="G468" s="99"/>
      <c r="H468" s="99"/>
      <c r="I468" s="77"/>
      <c r="J468" s="992"/>
      <c r="K468" s="1660" t="s">
        <v>807</v>
      </c>
      <c r="L468" s="841">
        <v>300000</v>
      </c>
      <c r="M468" s="1523">
        <v>2</v>
      </c>
      <c r="N468" s="200"/>
      <c r="O468" s="206">
        <f t="shared" ref="O468:O470" si="72">SUM(L468*M468)</f>
        <v>600000</v>
      </c>
      <c r="P468" s="8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8" customHeight="1">
      <c r="A469" s="75"/>
      <c r="B469" s="146"/>
      <c r="C469" s="77"/>
      <c r="D469" s="273"/>
      <c r="E469" s="471"/>
      <c r="F469" s="1076"/>
      <c r="G469" s="99"/>
      <c r="H469" s="99"/>
      <c r="I469" s="77"/>
      <c r="J469" s="992"/>
      <c r="K469" s="1660" t="s">
        <v>810</v>
      </c>
      <c r="L469" s="841">
        <v>50000</v>
      </c>
      <c r="M469" s="1523">
        <v>1</v>
      </c>
      <c r="N469" s="200"/>
      <c r="O469" s="206">
        <f t="shared" si="72"/>
        <v>50000</v>
      </c>
      <c r="P469" s="8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8" customHeight="1">
      <c r="A470" s="75"/>
      <c r="B470" s="146"/>
      <c r="C470" s="77"/>
      <c r="D470" s="273"/>
      <c r="E470" s="471"/>
      <c r="F470" s="1076"/>
      <c r="G470" s="99"/>
      <c r="H470" s="99"/>
      <c r="I470" s="77"/>
      <c r="J470" s="992"/>
      <c r="K470" s="1643" t="s">
        <v>812</v>
      </c>
      <c r="L470" s="841">
        <v>50000</v>
      </c>
      <c r="M470" s="1523">
        <v>1</v>
      </c>
      <c r="N470" s="200"/>
      <c r="O470" s="206">
        <f t="shared" si="72"/>
        <v>50000</v>
      </c>
      <c r="P470" s="8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22.5" customHeight="1">
      <c r="A471" s="939"/>
      <c r="B471" s="391"/>
      <c r="C471" s="471"/>
      <c r="D471" s="94"/>
      <c r="E471" s="471"/>
      <c r="F471" s="1076"/>
      <c r="G471" s="689">
        <v>100000</v>
      </c>
      <c r="H471" s="266">
        <f>SUM(O471)</f>
        <v>100000</v>
      </c>
      <c r="I471" s="266">
        <f>H471-G471</f>
        <v>0</v>
      </c>
      <c r="J471" s="325">
        <f>I471/G471</f>
        <v>0</v>
      </c>
      <c r="K471" s="1701" t="s">
        <v>815</v>
      </c>
      <c r="L471" s="1696"/>
      <c r="M471" s="1696"/>
      <c r="N471" s="1696"/>
      <c r="O471" s="192">
        <f>SUM(O472)</f>
        <v>100000</v>
      </c>
      <c r="P471" s="8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8" customHeight="1">
      <c r="A472" s="939"/>
      <c r="B472" s="391"/>
      <c r="C472" s="471"/>
      <c r="D472" s="94"/>
      <c r="E472" s="471"/>
      <c r="F472" s="1076"/>
      <c r="G472" s="218"/>
      <c r="H472" s="218"/>
      <c r="I472" s="930"/>
      <c r="J472" s="933"/>
      <c r="K472" s="1704" t="s">
        <v>816</v>
      </c>
      <c r="L472" s="1705">
        <v>10000</v>
      </c>
      <c r="M472" s="1664">
        <v>10</v>
      </c>
      <c r="N472" s="1706"/>
      <c r="O472" s="1647">
        <f>L472*M472</f>
        <v>100000</v>
      </c>
      <c r="P472" s="8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23.25" customHeight="1">
      <c r="A473" s="939"/>
      <c r="B473" s="391"/>
      <c r="C473" s="471"/>
      <c r="D473" s="94"/>
      <c r="E473" s="471"/>
      <c r="F473" s="1076"/>
      <c r="G473" s="266">
        <v>0</v>
      </c>
      <c r="H473" s="266">
        <f>SUM(O473)</f>
        <v>0</v>
      </c>
      <c r="I473" s="266">
        <f>H473-G473</f>
        <v>0</v>
      </c>
      <c r="J473" s="1680">
        <v>0</v>
      </c>
      <c r="K473" s="1701" t="s">
        <v>817</v>
      </c>
      <c r="L473" s="1696"/>
      <c r="M473" s="1696"/>
      <c r="N473" s="1696"/>
      <c r="O473" s="192">
        <f>SUM(O474)</f>
        <v>0</v>
      </c>
      <c r="P473" s="8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23.25" customHeight="1">
      <c r="A474" s="939"/>
      <c r="B474" s="391"/>
      <c r="C474" s="471"/>
      <c r="D474" s="94"/>
      <c r="E474" s="471"/>
      <c r="F474" s="1076"/>
      <c r="G474" s="218"/>
      <c r="H474" s="218"/>
      <c r="I474" s="930"/>
      <c r="J474" s="933"/>
      <c r="K474" s="1704"/>
      <c r="L474" s="1705"/>
      <c r="M474" s="791"/>
      <c r="N474" s="1706"/>
      <c r="O474" s="1647">
        <f>L474*M474</f>
        <v>0</v>
      </c>
      <c r="P474" s="8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21.75" customHeight="1">
      <c r="A475" s="75"/>
      <c r="B475" s="146"/>
      <c r="C475" s="77"/>
      <c r="D475" s="273"/>
      <c r="E475" s="980" t="s">
        <v>53</v>
      </c>
      <c r="F475" s="1132" t="s">
        <v>219</v>
      </c>
      <c r="G475" s="78">
        <f t="shared" ref="G475:H475" si="73">SUM(G476)</f>
        <v>2000000</v>
      </c>
      <c r="H475" s="78">
        <f t="shared" si="73"/>
        <v>2000000</v>
      </c>
      <c r="I475" s="78">
        <f t="shared" ref="I475:I476" si="74">H475-G475</f>
        <v>0</v>
      </c>
      <c r="J475" s="85">
        <f t="shared" ref="J475:J476" si="75">I475/G475</f>
        <v>0</v>
      </c>
      <c r="K475" s="1711"/>
      <c r="L475" s="1712"/>
      <c r="M475" s="1713"/>
      <c r="N475" s="1714"/>
      <c r="O475" s="192">
        <f>SUM(O476)</f>
        <v>2000000</v>
      </c>
      <c r="P475" s="8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24" customHeight="1">
      <c r="A476" s="75"/>
      <c r="B476" s="146"/>
      <c r="C476" s="146"/>
      <c r="D476" s="77"/>
      <c r="E476" s="471"/>
      <c r="F476" s="1076"/>
      <c r="G476" s="689">
        <v>2000000</v>
      </c>
      <c r="H476" s="266">
        <f>SUM(O476)</f>
        <v>2000000</v>
      </c>
      <c r="I476" s="266">
        <f t="shared" si="74"/>
        <v>0</v>
      </c>
      <c r="J476" s="325">
        <f t="shared" si="75"/>
        <v>0</v>
      </c>
      <c r="K476" s="1695" t="s">
        <v>818</v>
      </c>
      <c r="L476" s="1696"/>
      <c r="M476" s="1696"/>
      <c r="N476" s="1396"/>
      <c r="O476" s="192">
        <f>SUM(O477:O478)</f>
        <v>2000000</v>
      </c>
      <c r="P476" s="8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20.25" customHeight="1">
      <c r="A477" s="75"/>
      <c r="B477" s="146"/>
      <c r="C477" s="146"/>
      <c r="D477" s="77"/>
      <c r="E477" s="471"/>
      <c r="F477" s="1076"/>
      <c r="G477" s="120"/>
      <c r="H477" s="120"/>
      <c r="I477" s="120"/>
      <c r="J477" s="110"/>
      <c r="K477" s="1715" t="s">
        <v>819</v>
      </c>
      <c r="L477" s="1398">
        <v>0</v>
      </c>
      <c r="M477" s="1699">
        <v>12</v>
      </c>
      <c r="N477" s="1396"/>
      <c r="O477" s="1286">
        <f t="shared" ref="O477:O478" si="76">SUM(L477*M477)</f>
        <v>0</v>
      </c>
      <c r="P477" s="8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20.25" customHeight="1">
      <c r="A478" s="533"/>
      <c r="B478" s="534"/>
      <c r="C478" s="534"/>
      <c r="D478" s="1026"/>
      <c r="E478" s="537"/>
      <c r="F478" s="1143"/>
      <c r="G478" s="361"/>
      <c r="H478" s="361"/>
      <c r="I478" s="361"/>
      <c r="J478" s="850"/>
      <c r="K478" s="1716" t="s">
        <v>820</v>
      </c>
      <c r="L478" s="1717">
        <v>200000</v>
      </c>
      <c r="M478" s="1718">
        <v>10</v>
      </c>
      <c r="N478" s="1719"/>
      <c r="O478" s="1670">
        <f t="shared" si="76"/>
        <v>2000000</v>
      </c>
      <c r="P478" s="8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24" customHeight="1">
      <c r="A479" s="2661" t="s">
        <v>4</v>
      </c>
      <c r="B479" s="2657"/>
      <c r="C479" s="2669" t="s">
        <v>6</v>
      </c>
      <c r="D479" s="2657"/>
      <c r="E479" s="2670" t="s">
        <v>8</v>
      </c>
      <c r="F479" s="2657"/>
      <c r="G479" s="13" t="s">
        <v>737</v>
      </c>
      <c r="H479" s="13" t="s">
        <v>738</v>
      </c>
      <c r="I479" s="2671" t="s">
        <v>15</v>
      </c>
      <c r="J479" s="2643"/>
      <c r="K479" s="2681" t="s">
        <v>805</v>
      </c>
      <c r="L479" s="2634"/>
      <c r="M479" s="2634"/>
      <c r="N479" s="2634"/>
      <c r="O479" s="2635"/>
      <c r="P479" s="8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24" customHeight="1">
      <c r="A480" s="2662"/>
      <c r="B480" s="2569"/>
      <c r="C480" s="2575"/>
      <c r="D480" s="2569"/>
      <c r="E480" s="2575"/>
      <c r="F480" s="2569"/>
      <c r="G480" s="69" t="s">
        <v>29</v>
      </c>
      <c r="H480" s="69" t="s">
        <v>30</v>
      </c>
      <c r="I480" s="102" t="s">
        <v>33</v>
      </c>
      <c r="J480" s="102" t="s">
        <v>35</v>
      </c>
      <c r="K480" s="2575"/>
      <c r="L480" s="2590"/>
      <c r="M480" s="2590"/>
      <c r="N480" s="2590"/>
      <c r="O480" s="2637"/>
      <c r="P480" s="8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24" customHeight="1">
      <c r="A481" s="703"/>
      <c r="B481" s="53" t="s">
        <v>219</v>
      </c>
      <c r="C481" s="53"/>
      <c r="D481" s="559" t="s">
        <v>219</v>
      </c>
      <c r="E481" s="705"/>
      <c r="F481" s="559" t="s">
        <v>386</v>
      </c>
      <c r="G481" s="57">
        <f t="shared" ref="G481:H481" si="77">SUM(G482)</f>
        <v>36100000</v>
      </c>
      <c r="H481" s="57">
        <f t="shared" si="77"/>
        <v>36100000</v>
      </c>
      <c r="I481" s="57">
        <f t="shared" ref="I481:I483" si="78">H481-G481</f>
        <v>0</v>
      </c>
      <c r="J481" s="1151">
        <f t="shared" ref="J481:J483" si="79">I481/G481</f>
        <v>0</v>
      </c>
      <c r="K481" s="2744"/>
      <c r="L481" s="2577"/>
      <c r="M481" s="2668"/>
      <c r="N481" s="1637"/>
      <c r="O481" s="1638">
        <f>SUM(O482)</f>
        <v>36100000</v>
      </c>
      <c r="P481" s="737"/>
      <c r="Q481" s="445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24" customHeight="1">
      <c r="A482" s="907"/>
      <c r="B482" s="1033"/>
      <c r="C482" s="1033"/>
      <c r="D482" s="969"/>
      <c r="E482" s="980" t="s">
        <v>53</v>
      </c>
      <c r="F482" s="981" t="s">
        <v>59</v>
      </c>
      <c r="G482" s="78">
        <f>SUM(G486,G489,G495,G483)</f>
        <v>36100000</v>
      </c>
      <c r="H482" s="78">
        <f>SUM(H483,H486,H489,H495)</f>
        <v>36100000</v>
      </c>
      <c r="I482" s="78">
        <f t="shared" si="78"/>
        <v>0</v>
      </c>
      <c r="J482" s="325">
        <f t="shared" si="79"/>
        <v>0</v>
      </c>
      <c r="K482" s="1639"/>
      <c r="L482" s="1620"/>
      <c r="M482" s="1620"/>
      <c r="N482" s="1620"/>
      <c r="O482" s="192">
        <f>SUM(O483,O486,O489,O495)</f>
        <v>36100000</v>
      </c>
      <c r="P482" s="737"/>
      <c r="Q482" s="445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24" customHeight="1">
      <c r="A483" s="75"/>
      <c r="B483" s="146"/>
      <c r="C483" s="146"/>
      <c r="D483" s="77"/>
      <c r="E483" s="471"/>
      <c r="F483" s="273"/>
      <c r="G483" s="320">
        <v>29958000</v>
      </c>
      <c r="H483" s="120">
        <f>SUM(O483)</f>
        <v>29958000</v>
      </c>
      <c r="I483" s="120">
        <f t="shared" si="78"/>
        <v>0</v>
      </c>
      <c r="J483" s="325">
        <f t="shared" si="79"/>
        <v>0</v>
      </c>
      <c r="K483" s="1676" t="s">
        <v>824</v>
      </c>
      <c r="L483" s="1633"/>
      <c r="M483" s="1645"/>
      <c r="N483" s="1635"/>
      <c r="O483" s="192">
        <f>SUM(O484:O485)</f>
        <v>29958000</v>
      </c>
      <c r="P483" s="737"/>
      <c r="Q483" s="445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24" customHeight="1">
      <c r="A484" s="75"/>
      <c r="B484" s="146"/>
      <c r="C484" s="146"/>
      <c r="D484" s="77"/>
      <c r="E484" s="471"/>
      <c r="F484" s="273"/>
      <c r="G484" s="120"/>
      <c r="H484" s="120"/>
      <c r="I484" s="120"/>
      <c r="J484" s="783"/>
      <c r="K484" s="1642" t="s">
        <v>842</v>
      </c>
      <c r="L484" s="841">
        <v>2245700</v>
      </c>
      <c r="M484" s="833">
        <v>12</v>
      </c>
      <c r="N484" s="200"/>
      <c r="O484" s="206">
        <f t="shared" ref="O484:O485" si="80">L484*M484</f>
        <v>26948400</v>
      </c>
      <c r="P484" s="737"/>
      <c r="Q484" s="445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24" customHeight="1">
      <c r="A485" s="75"/>
      <c r="B485" s="146"/>
      <c r="C485" s="146"/>
      <c r="D485" s="77"/>
      <c r="E485" s="471"/>
      <c r="F485" s="273"/>
      <c r="G485" s="120"/>
      <c r="H485" s="120"/>
      <c r="I485" s="120"/>
      <c r="J485" s="1155"/>
      <c r="K485" s="1720" t="s">
        <v>828</v>
      </c>
      <c r="L485" s="1479">
        <v>250800</v>
      </c>
      <c r="M485" s="833">
        <v>12</v>
      </c>
      <c r="N485" s="200"/>
      <c r="O485" s="206">
        <f t="shared" si="80"/>
        <v>3009600</v>
      </c>
      <c r="P485" s="737"/>
      <c r="Q485" s="445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24" customHeight="1">
      <c r="A486" s="75"/>
      <c r="B486" s="146"/>
      <c r="C486" s="146"/>
      <c r="D486" s="77"/>
      <c r="E486" s="471"/>
      <c r="F486" s="986"/>
      <c r="G486" s="689">
        <v>294000</v>
      </c>
      <c r="H486" s="266">
        <f>SUM(O486)</f>
        <v>294000</v>
      </c>
      <c r="I486" s="266">
        <f>H486-G486</f>
        <v>0</v>
      </c>
      <c r="J486" s="325">
        <f>I486/G486</f>
        <v>0</v>
      </c>
      <c r="K486" s="306" t="s">
        <v>831</v>
      </c>
      <c r="L486" s="307"/>
      <c r="M486" s="307"/>
      <c r="N486" s="307"/>
      <c r="O486" s="192">
        <f>SUM(O487:O488)</f>
        <v>294000</v>
      </c>
      <c r="P486" s="737"/>
      <c r="Q486" s="445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24" customHeight="1">
      <c r="A487" s="75"/>
      <c r="B487" s="146"/>
      <c r="C487" s="146"/>
      <c r="D487" s="77"/>
      <c r="E487" s="471"/>
      <c r="F487" s="986"/>
      <c r="G487" s="120"/>
      <c r="H487" s="120"/>
      <c r="I487" s="120"/>
      <c r="J487" s="783"/>
      <c r="K487" s="1671" t="s">
        <v>747</v>
      </c>
      <c r="L487" s="1479">
        <v>49000</v>
      </c>
      <c r="M487" s="927">
        <v>6</v>
      </c>
      <c r="N487" s="200"/>
      <c r="O487" s="206">
        <f>SUM(L487*M487)</f>
        <v>294000</v>
      </c>
      <c r="P487" s="737"/>
      <c r="Q487" s="445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24" customHeight="1">
      <c r="A488" s="75"/>
      <c r="B488" s="146"/>
      <c r="C488" s="146"/>
      <c r="D488" s="77"/>
      <c r="E488" s="471"/>
      <c r="F488" s="986"/>
      <c r="G488" s="120"/>
      <c r="H488" s="120"/>
      <c r="I488" s="120"/>
      <c r="J488" s="783"/>
      <c r="K488" s="1642" t="s">
        <v>1071</v>
      </c>
      <c r="L488" s="841">
        <v>0</v>
      </c>
      <c r="M488" s="927">
        <v>2</v>
      </c>
      <c r="N488" s="922"/>
      <c r="O488" s="206">
        <f>SUM(L488*M488)</f>
        <v>0</v>
      </c>
      <c r="P488" s="737"/>
      <c r="Q488" s="445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24" customHeight="1">
      <c r="A489" s="75"/>
      <c r="B489" s="146"/>
      <c r="C489" s="77"/>
      <c r="D489" s="77"/>
      <c r="E489" s="471"/>
      <c r="F489" s="986"/>
      <c r="G489" s="689">
        <v>3212970</v>
      </c>
      <c r="H489" s="266">
        <f>SUM(O489)</f>
        <v>3212970</v>
      </c>
      <c r="I489" s="266">
        <f>H489-G489</f>
        <v>0</v>
      </c>
      <c r="J489" s="325">
        <f>I489/G489</f>
        <v>0</v>
      </c>
      <c r="K489" s="1676" t="s">
        <v>833</v>
      </c>
      <c r="L489" s="1633"/>
      <c r="M489" s="1721"/>
      <c r="N489" s="307"/>
      <c r="O489" s="192">
        <f>SUM(O490:O494)</f>
        <v>3212970</v>
      </c>
      <c r="P489" s="737"/>
      <c r="Q489" s="445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24" customHeight="1">
      <c r="A490" s="75"/>
      <c r="B490" s="146"/>
      <c r="C490" s="77"/>
      <c r="D490" s="77"/>
      <c r="E490" s="471"/>
      <c r="F490" s="986"/>
      <c r="G490" s="99"/>
      <c r="H490" s="99"/>
      <c r="I490" s="77"/>
      <c r="J490" s="1160"/>
      <c r="K490" s="1643" t="s">
        <v>706</v>
      </c>
      <c r="L490" s="187">
        <f>O483+O486+600000</f>
        <v>30852000</v>
      </c>
      <c r="M490" s="1650">
        <v>4.4999999999999998E-2</v>
      </c>
      <c r="N490" s="200"/>
      <c r="O490" s="206">
        <f t="shared" ref="O490:O494" si="81">ROUNDUP((L490*M490),-1)</f>
        <v>1388340</v>
      </c>
      <c r="P490" s="737"/>
      <c r="Q490" s="445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24" customHeight="1">
      <c r="A491" s="75"/>
      <c r="B491" s="146"/>
      <c r="C491" s="77"/>
      <c r="D491" s="77"/>
      <c r="E491" s="471"/>
      <c r="F491" s="986"/>
      <c r="G491" s="99"/>
      <c r="H491" s="99"/>
      <c r="I491" s="77"/>
      <c r="J491" s="1160"/>
      <c r="K491" s="1643" t="s">
        <v>707</v>
      </c>
      <c r="L491" s="187">
        <f>L490</f>
        <v>30852000</v>
      </c>
      <c r="M491" s="1651">
        <v>3.5450000000000002E-2</v>
      </c>
      <c r="N491" s="200"/>
      <c r="O491" s="206">
        <f t="shared" si="81"/>
        <v>1093710</v>
      </c>
      <c r="P491" s="737"/>
      <c r="Q491" s="445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24" customHeight="1">
      <c r="A492" s="75"/>
      <c r="B492" s="146"/>
      <c r="C492" s="77"/>
      <c r="D492" s="77"/>
      <c r="E492" s="471"/>
      <c r="F492" s="986"/>
      <c r="G492" s="99"/>
      <c r="H492" s="99"/>
      <c r="I492" s="77"/>
      <c r="J492" s="1160"/>
      <c r="K492" s="1643" t="s">
        <v>764</v>
      </c>
      <c r="L492" s="187">
        <f>O491</f>
        <v>1093710</v>
      </c>
      <c r="M492" s="1652">
        <v>0.1295</v>
      </c>
      <c r="N492" s="200"/>
      <c r="O492" s="206">
        <f t="shared" si="81"/>
        <v>141640</v>
      </c>
      <c r="P492" s="737"/>
      <c r="Q492" s="445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24" customHeight="1">
      <c r="A493" s="75"/>
      <c r="B493" s="146"/>
      <c r="C493" s="77"/>
      <c r="D493" s="77"/>
      <c r="E493" s="471"/>
      <c r="F493" s="986"/>
      <c r="G493" s="99"/>
      <c r="H493" s="99"/>
      <c r="I493" s="77"/>
      <c r="J493" s="1160"/>
      <c r="K493" s="1643" t="s">
        <v>709</v>
      </c>
      <c r="L493" s="187">
        <f>L490</f>
        <v>30852000</v>
      </c>
      <c r="M493" s="1653">
        <v>1.15E-2</v>
      </c>
      <c r="N493" s="200"/>
      <c r="O493" s="206">
        <f t="shared" si="81"/>
        <v>354800</v>
      </c>
      <c r="P493" s="737"/>
      <c r="Q493" s="445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24" customHeight="1">
      <c r="A494" s="75"/>
      <c r="B494" s="146"/>
      <c r="C494" s="77"/>
      <c r="D494" s="77"/>
      <c r="E494" s="471"/>
      <c r="F494" s="986"/>
      <c r="G494" s="99"/>
      <c r="H494" s="99"/>
      <c r="I494" s="77"/>
      <c r="J494" s="1160"/>
      <c r="K494" s="1643" t="s">
        <v>710</v>
      </c>
      <c r="L494" s="187">
        <f>L490</f>
        <v>30852000</v>
      </c>
      <c r="M494" s="1655">
        <v>7.6E-3</v>
      </c>
      <c r="N494" s="554"/>
      <c r="O494" s="206">
        <f t="shared" si="81"/>
        <v>234480</v>
      </c>
      <c r="P494" s="737"/>
      <c r="Q494" s="445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24" customHeight="1">
      <c r="A495" s="75"/>
      <c r="B495" s="146"/>
      <c r="C495" s="77"/>
      <c r="D495" s="77"/>
      <c r="E495" s="471"/>
      <c r="F495" s="986"/>
      <c r="G495" s="689">
        <v>2635030</v>
      </c>
      <c r="H495" s="266">
        <f>SUM(O495)</f>
        <v>2635030</v>
      </c>
      <c r="I495" s="266">
        <f>H495-G495</f>
        <v>0</v>
      </c>
      <c r="J495" s="325">
        <f>I495/G495</f>
        <v>0</v>
      </c>
      <c r="K495" s="2748" t="s">
        <v>835</v>
      </c>
      <c r="L495" s="2674"/>
      <c r="M495" s="307"/>
      <c r="N495" s="307"/>
      <c r="O495" s="192">
        <f>SUM(O496,O497,O498)</f>
        <v>2635030</v>
      </c>
      <c r="P495" s="737"/>
      <c r="Q495" s="445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24" customHeight="1">
      <c r="A496" s="75"/>
      <c r="B496" s="146"/>
      <c r="C496" s="77"/>
      <c r="D496" s="77"/>
      <c r="E496" s="471"/>
      <c r="F496" s="986"/>
      <c r="G496" s="120"/>
      <c r="H496" s="120"/>
      <c r="I496" s="120"/>
      <c r="J496" s="101"/>
      <c r="K496" s="1643" t="s">
        <v>712</v>
      </c>
      <c r="L496" s="187">
        <f>O483+O486</f>
        <v>30252000</v>
      </c>
      <c r="M496" s="1679" t="s">
        <v>248</v>
      </c>
      <c r="N496" s="200"/>
      <c r="O496" s="206">
        <f>ROUNDUP((L496/12),-1)</f>
        <v>2521000</v>
      </c>
      <c r="P496" s="737"/>
      <c r="Q496" s="445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24" customHeight="1">
      <c r="A497" s="75"/>
      <c r="B497" s="146"/>
      <c r="C497" s="77"/>
      <c r="D497" s="77"/>
      <c r="E497" s="471"/>
      <c r="F497" s="986"/>
      <c r="G497" s="120"/>
      <c r="H497" s="120"/>
      <c r="I497" s="120"/>
      <c r="J497" s="101"/>
      <c r="K497" s="1642" t="s">
        <v>753</v>
      </c>
      <c r="L497" s="187"/>
      <c r="M497" s="1470" t="s">
        <v>258</v>
      </c>
      <c r="N497" s="200"/>
      <c r="O497" s="357">
        <v>14030</v>
      </c>
      <c r="P497" s="737"/>
      <c r="Q497" s="445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24" customHeight="1">
      <c r="A498" s="533"/>
      <c r="B498" s="534"/>
      <c r="C498" s="1026"/>
      <c r="D498" s="1026"/>
      <c r="E498" s="537"/>
      <c r="F498" s="1058"/>
      <c r="G498" s="361"/>
      <c r="H498" s="361"/>
      <c r="I498" s="361"/>
      <c r="J498" s="363"/>
      <c r="K498" s="1681" t="s">
        <v>1064</v>
      </c>
      <c r="L498" s="1682"/>
      <c r="M498" s="1669" t="s">
        <v>258</v>
      </c>
      <c r="N498" s="1138"/>
      <c r="O498" s="555">
        <v>100000</v>
      </c>
      <c r="P498" s="737"/>
      <c r="Q498" s="445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24" customHeight="1">
      <c r="A499" s="2661" t="s">
        <v>4</v>
      </c>
      <c r="B499" s="2657"/>
      <c r="C499" s="2669" t="s">
        <v>6</v>
      </c>
      <c r="D499" s="2657"/>
      <c r="E499" s="2670" t="s">
        <v>8</v>
      </c>
      <c r="F499" s="2657"/>
      <c r="G499" s="13" t="s">
        <v>737</v>
      </c>
      <c r="H499" s="13" t="s">
        <v>738</v>
      </c>
      <c r="I499" s="2671" t="s">
        <v>15</v>
      </c>
      <c r="J499" s="2643"/>
      <c r="K499" s="2681" t="s">
        <v>805</v>
      </c>
      <c r="L499" s="2634"/>
      <c r="M499" s="2634"/>
      <c r="N499" s="2634"/>
      <c r="O499" s="2635"/>
      <c r="P499" s="8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9.5" customHeight="1">
      <c r="A500" s="2662"/>
      <c r="B500" s="2569"/>
      <c r="C500" s="2575"/>
      <c r="D500" s="2569"/>
      <c r="E500" s="2575"/>
      <c r="F500" s="2569"/>
      <c r="G500" s="20" t="s">
        <v>29</v>
      </c>
      <c r="H500" s="20" t="s">
        <v>30</v>
      </c>
      <c r="I500" s="21" t="s">
        <v>33</v>
      </c>
      <c r="J500" s="21" t="s">
        <v>35</v>
      </c>
      <c r="K500" s="2575"/>
      <c r="L500" s="2590"/>
      <c r="M500" s="2590"/>
      <c r="N500" s="2590"/>
      <c r="O500" s="2637"/>
      <c r="P500" s="8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0" customHeight="1">
      <c r="A501" s="703"/>
      <c r="B501" s="1282" t="s">
        <v>219</v>
      </c>
      <c r="C501" s="53"/>
      <c r="D501" s="1284" t="s">
        <v>219</v>
      </c>
      <c r="E501" s="705"/>
      <c r="F501" s="559" t="s">
        <v>374</v>
      </c>
      <c r="G501" s="57">
        <f t="shared" ref="G501:H501" si="82">SUM(G502+G531)</f>
        <v>44998000</v>
      </c>
      <c r="H501" s="57">
        <f t="shared" si="82"/>
        <v>45448000</v>
      </c>
      <c r="I501" s="57">
        <f t="shared" ref="I501:I503" si="83">H501-G501</f>
        <v>450000</v>
      </c>
      <c r="J501" s="63">
        <f t="shared" ref="J501:J503" si="84">I501/G501</f>
        <v>1.000044446419841E-2</v>
      </c>
      <c r="K501" s="2687"/>
      <c r="L501" s="2577"/>
      <c r="M501" s="2668"/>
      <c r="N501" s="1722"/>
      <c r="O501" s="1723">
        <f>O502+O531</f>
        <v>45448000</v>
      </c>
      <c r="P501" s="8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0" customHeight="1">
      <c r="A502" s="907"/>
      <c r="B502" s="1033"/>
      <c r="C502" s="969"/>
      <c r="D502" s="969"/>
      <c r="E502" s="1290"/>
      <c r="F502" s="1292" t="s">
        <v>839</v>
      </c>
      <c r="G502" s="120">
        <f t="shared" ref="G502:H502" si="85">SUM(G503,G514,G522,G525)</f>
        <v>41148000</v>
      </c>
      <c r="H502" s="120">
        <f t="shared" si="85"/>
        <v>40348000</v>
      </c>
      <c r="I502" s="120">
        <f t="shared" si="83"/>
        <v>-800000</v>
      </c>
      <c r="J502" s="110">
        <f t="shared" si="84"/>
        <v>-1.9442014192670359E-2</v>
      </c>
      <c r="K502" s="2676"/>
      <c r="L502" s="2577"/>
      <c r="M502" s="2577"/>
      <c r="N502" s="1296"/>
      <c r="O502" s="1724">
        <f>SUM(O503,O514,O522,O525)</f>
        <v>40348000</v>
      </c>
      <c r="P502" s="8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0" customHeight="1">
      <c r="A503" s="75"/>
      <c r="B503" s="77"/>
      <c r="C503" s="146"/>
      <c r="D503" s="77"/>
      <c r="E503" s="471"/>
      <c r="F503" s="1300"/>
      <c r="G503" s="689">
        <v>27837180</v>
      </c>
      <c r="H503" s="266">
        <f>SUM(O503)</f>
        <v>27837180</v>
      </c>
      <c r="I503" s="266">
        <f t="shared" si="83"/>
        <v>0</v>
      </c>
      <c r="J503" s="325">
        <f t="shared" si="84"/>
        <v>0</v>
      </c>
      <c r="K503" s="1727" t="s">
        <v>841</v>
      </c>
      <c r="L503" s="1635"/>
      <c r="M503" s="1635"/>
      <c r="N503" s="445"/>
      <c r="O503" s="192">
        <f>SUM(O504:O513)</f>
        <v>27837180</v>
      </c>
      <c r="P503" s="8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0" customHeight="1">
      <c r="A504" s="75"/>
      <c r="B504" s="146"/>
      <c r="C504" s="146"/>
      <c r="D504" s="77"/>
      <c r="E504" s="471"/>
      <c r="F504" s="1301"/>
      <c r="G504" s="120"/>
      <c r="H504" s="120"/>
      <c r="I504" s="120"/>
      <c r="J504" s="110"/>
      <c r="K504" s="1729" t="s">
        <v>874</v>
      </c>
      <c r="L504" s="445"/>
      <c r="M504" s="1398">
        <v>1351210</v>
      </c>
      <c r="N504" s="1731">
        <v>1</v>
      </c>
      <c r="O504" s="206">
        <f t="shared" ref="O504:O513" si="86">M504*N504</f>
        <v>1351210</v>
      </c>
      <c r="P504" s="8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0" customHeight="1">
      <c r="A505" s="75"/>
      <c r="B505" s="146"/>
      <c r="C505" s="146"/>
      <c r="D505" s="77"/>
      <c r="E505" s="471"/>
      <c r="F505" s="1301"/>
      <c r="G505" s="120"/>
      <c r="H505" s="120"/>
      <c r="I505" s="120"/>
      <c r="J505" s="110"/>
      <c r="K505" s="1729" t="s">
        <v>877</v>
      </c>
      <c r="L505" s="445"/>
      <c r="M505" s="1398">
        <v>117850</v>
      </c>
      <c r="N505" s="1731">
        <v>1</v>
      </c>
      <c r="O505" s="206">
        <f t="shared" si="86"/>
        <v>117850</v>
      </c>
      <c r="P505" s="8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0" customHeight="1">
      <c r="A506" s="75"/>
      <c r="B506" s="146"/>
      <c r="C506" s="146"/>
      <c r="D506" s="77"/>
      <c r="E506" s="471"/>
      <c r="F506" s="1301"/>
      <c r="G506" s="120"/>
      <c r="H506" s="120"/>
      <c r="I506" s="120"/>
      <c r="J506" s="110"/>
      <c r="K506" s="1729" t="s">
        <v>874</v>
      </c>
      <c r="L506" s="445"/>
      <c r="M506" s="1398">
        <v>2204600</v>
      </c>
      <c r="N506" s="1731">
        <v>1</v>
      </c>
      <c r="O506" s="206">
        <f t="shared" si="86"/>
        <v>2204600</v>
      </c>
      <c r="P506" s="8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0" customHeight="1">
      <c r="A507" s="75"/>
      <c r="B507" s="146"/>
      <c r="C507" s="146"/>
      <c r="D507" s="77"/>
      <c r="E507" s="471"/>
      <c r="F507" s="1301"/>
      <c r="G507" s="120"/>
      <c r="H507" s="120"/>
      <c r="I507" s="120"/>
      <c r="J507" s="110"/>
      <c r="K507" s="1729" t="s">
        <v>877</v>
      </c>
      <c r="L507" s="445"/>
      <c r="M507" s="1398">
        <v>192280</v>
      </c>
      <c r="N507" s="1731">
        <v>1</v>
      </c>
      <c r="O507" s="206">
        <f t="shared" si="86"/>
        <v>192280</v>
      </c>
      <c r="P507" s="8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0" customHeight="1">
      <c r="A508" s="75"/>
      <c r="B508" s="146"/>
      <c r="C508" s="146"/>
      <c r="D508" s="77"/>
      <c r="E508" s="471"/>
      <c r="F508" s="1301"/>
      <c r="G508" s="120"/>
      <c r="H508" s="120"/>
      <c r="I508" s="120"/>
      <c r="J508" s="110"/>
      <c r="K508" s="1729" t="s">
        <v>1078</v>
      </c>
      <c r="L508" s="445"/>
      <c r="M508" s="1398">
        <v>2260030</v>
      </c>
      <c r="N508" s="1731">
        <v>1</v>
      </c>
      <c r="O508" s="206">
        <f t="shared" si="86"/>
        <v>2260030</v>
      </c>
      <c r="P508" s="8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0" customHeight="1">
      <c r="A509" s="75"/>
      <c r="B509" s="146"/>
      <c r="C509" s="146"/>
      <c r="D509" s="77"/>
      <c r="E509" s="471"/>
      <c r="F509" s="1301"/>
      <c r="G509" s="120"/>
      <c r="H509" s="120"/>
      <c r="I509" s="120"/>
      <c r="J509" s="110"/>
      <c r="K509" s="1729" t="s">
        <v>1080</v>
      </c>
      <c r="L509" s="445"/>
      <c r="M509" s="1398">
        <v>137070</v>
      </c>
      <c r="N509" s="1731">
        <v>1</v>
      </c>
      <c r="O509" s="206">
        <f t="shared" si="86"/>
        <v>137070</v>
      </c>
      <c r="P509" s="8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0" customHeight="1">
      <c r="A510" s="75"/>
      <c r="B510" s="146"/>
      <c r="C510" s="146"/>
      <c r="D510" s="77"/>
      <c r="E510" s="471"/>
      <c r="F510" s="1301"/>
      <c r="G510" s="120"/>
      <c r="H510" s="120"/>
      <c r="I510" s="120"/>
      <c r="J510" s="110"/>
      <c r="K510" s="1729" t="s">
        <v>697</v>
      </c>
      <c r="L510" s="445"/>
      <c r="M510" s="1398">
        <v>2286400</v>
      </c>
      <c r="N510" s="1731">
        <v>8</v>
      </c>
      <c r="O510" s="206">
        <f t="shared" si="86"/>
        <v>18291200</v>
      </c>
      <c r="P510" s="8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0" customHeight="1">
      <c r="A511" s="75"/>
      <c r="B511" s="146"/>
      <c r="C511" s="146"/>
      <c r="D511" s="77"/>
      <c r="E511" s="471"/>
      <c r="F511" s="1301"/>
      <c r="G511" s="120"/>
      <c r="H511" s="120"/>
      <c r="I511" s="120"/>
      <c r="J511" s="110"/>
      <c r="K511" s="1729" t="s">
        <v>844</v>
      </c>
      <c r="L511" s="445"/>
      <c r="M511" s="1398">
        <v>110770</v>
      </c>
      <c r="N511" s="1731">
        <v>8</v>
      </c>
      <c r="O511" s="206">
        <f t="shared" si="86"/>
        <v>886160</v>
      </c>
      <c r="P511" s="8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0" customHeight="1">
      <c r="A512" s="75"/>
      <c r="B512" s="146"/>
      <c r="C512" s="146"/>
      <c r="D512" s="77"/>
      <c r="E512" s="471"/>
      <c r="F512" s="1301"/>
      <c r="G512" s="120"/>
      <c r="H512" s="120"/>
      <c r="I512" s="120"/>
      <c r="J512" s="110"/>
      <c r="K512" s="1729" t="s">
        <v>699</v>
      </c>
      <c r="L512" s="445"/>
      <c r="M512" s="1398">
        <v>2329900</v>
      </c>
      <c r="N512" s="1731">
        <v>1</v>
      </c>
      <c r="O512" s="206">
        <f t="shared" si="86"/>
        <v>2329900</v>
      </c>
      <c r="P512" s="8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0" customHeight="1">
      <c r="A513" s="75"/>
      <c r="B513" s="146"/>
      <c r="C513" s="146"/>
      <c r="D513" s="77"/>
      <c r="E513" s="471"/>
      <c r="F513" s="1301"/>
      <c r="G513" s="99"/>
      <c r="H513" s="99"/>
      <c r="I513" s="77"/>
      <c r="J513" s="992"/>
      <c r="K513" s="1729" t="s">
        <v>1085</v>
      </c>
      <c r="L513" s="737"/>
      <c r="M513" s="1398">
        <v>66880</v>
      </c>
      <c r="N513" s="1735">
        <v>1</v>
      </c>
      <c r="O513" s="844">
        <f t="shared" si="86"/>
        <v>66880</v>
      </c>
      <c r="P513" s="8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29.25" customHeight="1">
      <c r="A514" s="75"/>
      <c r="B514" s="146"/>
      <c r="C514" s="146"/>
      <c r="D514" s="77"/>
      <c r="E514" s="471"/>
      <c r="F514" s="1301"/>
      <c r="G514" s="689">
        <v>4974600</v>
      </c>
      <c r="H514" s="266">
        <f>SUM(O514)</f>
        <v>5234600</v>
      </c>
      <c r="I514" s="266">
        <f>H514-G514</f>
        <v>260000</v>
      </c>
      <c r="J514" s="325">
        <f>I514/G514</f>
        <v>5.2265508784625901E-2</v>
      </c>
      <c r="K514" s="1727" t="s">
        <v>845</v>
      </c>
      <c r="L514" s="1635"/>
      <c r="M514" s="1635"/>
      <c r="N514" s="908"/>
      <c r="O514" s="192">
        <f>SUM(O515:O521)</f>
        <v>5234600</v>
      </c>
      <c r="P514" s="8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29.25" customHeight="1">
      <c r="A515" s="75"/>
      <c r="B515" s="146"/>
      <c r="C515" s="146"/>
      <c r="D515" s="77"/>
      <c r="E515" s="471"/>
      <c r="F515" s="1301"/>
      <c r="G515" s="99"/>
      <c r="H515" s="99"/>
      <c r="I515" s="77"/>
      <c r="J515" s="992"/>
      <c r="K515" s="1649" t="s">
        <v>846</v>
      </c>
      <c r="L515" s="445"/>
      <c r="M515" s="1398">
        <v>2204600</v>
      </c>
      <c r="N515" s="1737">
        <v>0.6</v>
      </c>
      <c r="O515" s="206">
        <f t="shared" ref="O515:O521" si="87">M515*N515</f>
        <v>1322760</v>
      </c>
      <c r="P515" s="8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29.25" customHeight="1">
      <c r="A516" s="75"/>
      <c r="B516" s="146"/>
      <c r="C516" s="146"/>
      <c r="D516" s="77"/>
      <c r="E516" s="471"/>
      <c r="F516" s="1301"/>
      <c r="G516" s="99"/>
      <c r="H516" s="99"/>
      <c r="I516" s="77"/>
      <c r="J516" s="992"/>
      <c r="K516" s="1649" t="s">
        <v>847</v>
      </c>
      <c r="L516" s="445"/>
      <c r="M516" s="1398">
        <v>2286400</v>
      </c>
      <c r="N516" s="1737">
        <v>0.6</v>
      </c>
      <c r="O516" s="206">
        <f t="shared" si="87"/>
        <v>1371840</v>
      </c>
      <c r="P516" s="8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29.25" customHeight="1">
      <c r="A517" s="75"/>
      <c r="B517" s="146"/>
      <c r="C517" s="146"/>
      <c r="D517" s="77"/>
      <c r="E517" s="471"/>
      <c r="F517" s="1301"/>
      <c r="G517" s="99"/>
      <c r="H517" s="99"/>
      <c r="I517" s="77"/>
      <c r="J517" s="992"/>
      <c r="K517" s="1729" t="s">
        <v>880</v>
      </c>
      <c r="L517" s="737"/>
      <c r="M517" s="1398">
        <v>20000</v>
      </c>
      <c r="N517" s="1731">
        <v>8</v>
      </c>
      <c r="O517" s="206">
        <f t="shared" si="87"/>
        <v>160000</v>
      </c>
      <c r="P517" s="8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29.25" customHeight="1">
      <c r="A518" s="75"/>
      <c r="B518" s="146"/>
      <c r="C518" s="146"/>
      <c r="D518" s="77"/>
      <c r="E518" s="471"/>
      <c r="F518" s="1301"/>
      <c r="G518" s="99"/>
      <c r="H518" s="99"/>
      <c r="I518" s="77"/>
      <c r="J518" s="992"/>
      <c r="K518" s="1729" t="s">
        <v>880</v>
      </c>
      <c r="L518" s="737"/>
      <c r="M518" s="1398">
        <v>40000</v>
      </c>
      <c r="N518" s="1731">
        <v>4</v>
      </c>
      <c r="O518" s="206">
        <f t="shared" si="87"/>
        <v>160000</v>
      </c>
      <c r="P518" s="8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29.25" customHeight="1">
      <c r="A519" s="75"/>
      <c r="B519" s="146"/>
      <c r="C519" s="146"/>
      <c r="D519" s="77"/>
      <c r="E519" s="471"/>
      <c r="F519" s="1301"/>
      <c r="G519" s="99"/>
      <c r="H519" s="99"/>
      <c r="I519" s="77"/>
      <c r="J519" s="992"/>
      <c r="K519" s="1649" t="s">
        <v>848</v>
      </c>
      <c r="L519" s="737"/>
      <c r="M519" s="1425">
        <v>100000</v>
      </c>
      <c r="N519" s="1699">
        <v>12</v>
      </c>
      <c r="O519" s="206">
        <f t="shared" si="87"/>
        <v>1200000</v>
      </c>
      <c r="P519" s="8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29.25" customHeight="1">
      <c r="A520" s="75"/>
      <c r="B520" s="146"/>
      <c r="C520" s="146"/>
      <c r="D520" s="77"/>
      <c r="E520" s="471"/>
      <c r="F520" s="1301"/>
      <c r="G520" s="99"/>
      <c r="H520" s="99"/>
      <c r="I520" s="77"/>
      <c r="J520" s="992"/>
      <c r="K520" s="1649" t="s">
        <v>849</v>
      </c>
      <c r="L520" s="737"/>
      <c r="M520" s="1425">
        <v>70000</v>
      </c>
      <c r="N520" s="1731">
        <v>6</v>
      </c>
      <c r="O520" s="844">
        <f t="shared" si="87"/>
        <v>420000</v>
      </c>
      <c r="P520" s="8"/>
      <c r="Q520" s="823">
        <f>H522-800000</f>
        <v>2218210</v>
      </c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29.25" customHeight="1">
      <c r="A521" s="75"/>
      <c r="B521" s="146"/>
      <c r="C521" s="146"/>
      <c r="D521" s="77"/>
      <c r="E521" s="471"/>
      <c r="F521" s="1301"/>
      <c r="G521" s="99"/>
      <c r="H521" s="99"/>
      <c r="I521" s="77"/>
      <c r="J521" s="992"/>
      <c r="K521" s="1729" t="s">
        <v>1100</v>
      </c>
      <c r="L521" s="737"/>
      <c r="M521" s="1398">
        <v>100000</v>
      </c>
      <c r="N521" s="1735">
        <v>6</v>
      </c>
      <c r="O521" s="844">
        <f t="shared" si="87"/>
        <v>600000</v>
      </c>
      <c r="P521" s="8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29.25" customHeight="1">
      <c r="A522" s="75"/>
      <c r="B522" s="146"/>
      <c r="C522" s="146"/>
      <c r="D522" s="77"/>
      <c r="E522" s="471"/>
      <c r="F522" s="1301"/>
      <c r="G522" s="689">
        <v>4105290</v>
      </c>
      <c r="H522" s="266">
        <f>SUM(O522)</f>
        <v>3018210</v>
      </c>
      <c r="I522" s="266">
        <f>H522-G522</f>
        <v>-1087080</v>
      </c>
      <c r="J522" s="325">
        <f>I522/G522</f>
        <v>-0.26479980707818451</v>
      </c>
      <c r="K522" s="1727" t="s">
        <v>850</v>
      </c>
      <c r="L522" s="1712"/>
      <c r="M522" s="1713"/>
      <c r="N522" s="445"/>
      <c r="O522" s="1648">
        <f>SUM(O523:O524)</f>
        <v>3018210</v>
      </c>
      <c r="P522" s="8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29.25" customHeight="1">
      <c r="A523" s="75"/>
      <c r="B523" s="146"/>
      <c r="C523" s="146"/>
      <c r="D523" s="77"/>
      <c r="E523" s="598"/>
      <c r="F523" s="1301"/>
      <c r="G523" s="99"/>
      <c r="H523" s="99"/>
      <c r="I523" s="77"/>
      <c r="J523" s="913"/>
      <c r="K523" s="1715" t="s">
        <v>851</v>
      </c>
      <c r="L523" s="1715"/>
      <c r="M523" s="1425">
        <f>SUM(O514,O503)</f>
        <v>33071780</v>
      </c>
      <c r="N523" s="1739" t="s">
        <v>248</v>
      </c>
      <c r="O523" s="311">
        <f>ROUNDUP((M523/12),-1)</f>
        <v>2755990</v>
      </c>
      <c r="P523" s="8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29.25" customHeight="1">
      <c r="A524" s="75"/>
      <c r="B524" s="146"/>
      <c r="C524" s="146"/>
      <c r="D524" s="77"/>
      <c r="E524" s="471"/>
      <c r="F524" s="1301"/>
      <c r="G524" s="218"/>
      <c r="H524" s="218"/>
      <c r="I524" s="930"/>
      <c r="J524" s="1017"/>
      <c r="K524" s="1654" t="s">
        <v>852</v>
      </c>
      <c r="L524" s="1705"/>
      <c r="M524" s="1663">
        <v>262220</v>
      </c>
      <c r="N524" s="1740"/>
      <c r="O524" s="844">
        <f>M524</f>
        <v>262220</v>
      </c>
      <c r="P524" s="8"/>
      <c r="Q524" s="823">
        <f>O524-200000</f>
        <v>62220</v>
      </c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29.25" customHeight="1">
      <c r="A525" s="75"/>
      <c r="B525" s="146"/>
      <c r="C525" s="146"/>
      <c r="D525" s="77"/>
      <c r="E525" s="471"/>
      <c r="F525" s="1301"/>
      <c r="G525" s="320">
        <v>4230930</v>
      </c>
      <c r="H525" s="120">
        <f>SUM(O525)</f>
        <v>4258010</v>
      </c>
      <c r="I525" s="120">
        <f>H525-G525</f>
        <v>27080</v>
      </c>
      <c r="J525" s="101">
        <f>I525/G525</f>
        <v>6.4004840543332078E-3</v>
      </c>
      <c r="K525" s="1741" t="s">
        <v>853</v>
      </c>
      <c r="L525" s="1425"/>
      <c r="M525" s="1699"/>
      <c r="N525" s="445"/>
      <c r="O525" s="192">
        <f>SUM(O526:O530)</f>
        <v>4258010</v>
      </c>
      <c r="P525" s="8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29.25" customHeight="1">
      <c r="A526" s="75"/>
      <c r="B526" s="146"/>
      <c r="C526" s="146"/>
      <c r="D526" s="77"/>
      <c r="E526" s="471"/>
      <c r="F526" s="1301"/>
      <c r="G526" s="99"/>
      <c r="H526" s="99"/>
      <c r="I526" s="77"/>
      <c r="J526" s="992"/>
      <c r="K526" s="1715" t="s">
        <v>854</v>
      </c>
      <c r="L526" s="445"/>
      <c r="M526" s="1425">
        <f>O503+O514+3000000</f>
        <v>36071780</v>
      </c>
      <c r="N526" s="1737">
        <v>4.4999999999999998E-2</v>
      </c>
      <c r="O526" s="206">
        <f>ROUNDUP((M526*N526),-1)+500000</f>
        <v>2123240</v>
      </c>
      <c r="P526" s="8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29.25" customHeight="1">
      <c r="A527" s="75"/>
      <c r="B527" s="146"/>
      <c r="C527" s="146"/>
      <c r="D527" s="77"/>
      <c r="E527" s="471"/>
      <c r="F527" s="1301"/>
      <c r="G527" s="99"/>
      <c r="H527" s="99"/>
      <c r="I527" s="77"/>
      <c r="J527" s="992"/>
      <c r="K527" s="1715" t="s">
        <v>855</v>
      </c>
      <c r="L527" s="445"/>
      <c r="M527" s="1425">
        <f>SUM(M526)</f>
        <v>36071780</v>
      </c>
      <c r="N527" s="1737">
        <v>3.5450000000000002E-2</v>
      </c>
      <c r="O527" s="206">
        <f t="shared" ref="O527:O530" si="88">ROUNDUP((M527*N527),-1)</f>
        <v>1278750</v>
      </c>
      <c r="P527" s="8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29.25" customHeight="1">
      <c r="A528" s="75"/>
      <c r="B528" s="146"/>
      <c r="C528" s="146"/>
      <c r="D528" s="77"/>
      <c r="E528" s="471"/>
      <c r="F528" s="1301"/>
      <c r="G528" s="99"/>
      <c r="H528" s="99"/>
      <c r="I528" s="77"/>
      <c r="J528" s="992"/>
      <c r="K528" s="1715" t="s">
        <v>856</v>
      </c>
      <c r="L528" s="445"/>
      <c r="M528" s="1425">
        <f>O527</f>
        <v>1278750</v>
      </c>
      <c r="N528" s="1743">
        <v>0.1295</v>
      </c>
      <c r="O528" s="206">
        <f t="shared" si="88"/>
        <v>165600</v>
      </c>
      <c r="P528" s="1744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29.25" customHeight="1">
      <c r="A529" s="75"/>
      <c r="B529" s="146"/>
      <c r="C529" s="146"/>
      <c r="D529" s="77"/>
      <c r="E529" s="471"/>
      <c r="F529" s="1301"/>
      <c r="G529" s="99"/>
      <c r="H529" s="99"/>
      <c r="I529" s="77"/>
      <c r="J529" s="992"/>
      <c r="K529" s="1715" t="s">
        <v>857</v>
      </c>
      <c r="L529" s="445"/>
      <c r="M529" s="1425">
        <f>SUM(M526)</f>
        <v>36071780</v>
      </c>
      <c r="N529" s="1737">
        <v>1.15E-2</v>
      </c>
      <c r="O529" s="206">
        <f t="shared" si="88"/>
        <v>414830</v>
      </c>
      <c r="P529" s="8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29.25" customHeight="1">
      <c r="A530" s="75"/>
      <c r="B530" s="146"/>
      <c r="C530" s="146"/>
      <c r="D530" s="77"/>
      <c r="E530" s="471"/>
      <c r="F530" s="1076"/>
      <c r="G530" s="99"/>
      <c r="H530" s="99"/>
      <c r="I530" s="77"/>
      <c r="J530" s="992"/>
      <c r="K530" s="1715" t="s">
        <v>858</v>
      </c>
      <c r="L530" s="445"/>
      <c r="M530" s="1425">
        <f>SUM(M526)</f>
        <v>36071780</v>
      </c>
      <c r="N530" s="1737">
        <v>7.6400000000000001E-3</v>
      </c>
      <c r="O530" s="206">
        <f t="shared" si="88"/>
        <v>275590</v>
      </c>
      <c r="P530" s="8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23.25" customHeight="1">
      <c r="A531" s="75"/>
      <c r="B531" s="146"/>
      <c r="C531" s="146"/>
      <c r="D531" s="273"/>
      <c r="E531" s="471"/>
      <c r="F531" s="1132" t="s">
        <v>859</v>
      </c>
      <c r="G531" s="266">
        <f t="shared" ref="G531:H531" si="89">SUM(G532:G540)</f>
        <v>3850000</v>
      </c>
      <c r="H531" s="266">
        <f t="shared" si="89"/>
        <v>5100000</v>
      </c>
      <c r="I531" s="78">
        <f t="shared" ref="I531:I540" si="90">H531-G531</f>
        <v>1250000</v>
      </c>
      <c r="J531" s="325">
        <f>I531/G531</f>
        <v>0.32467532467532467</v>
      </c>
      <c r="K531" s="2745"/>
      <c r="L531" s="2577"/>
      <c r="M531" s="2577"/>
      <c r="N531" s="2578"/>
      <c r="O531" s="602">
        <f>SUM(O532:O540)</f>
        <v>5100000</v>
      </c>
      <c r="P531" s="8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23.25" customHeight="1">
      <c r="A532" s="75"/>
      <c r="B532" s="146"/>
      <c r="C532" s="146"/>
      <c r="D532" s="77"/>
      <c r="E532" s="471"/>
      <c r="F532" s="999"/>
      <c r="G532" s="689">
        <v>200000</v>
      </c>
      <c r="H532" s="78">
        <f t="shared" ref="H532:H540" si="91">SUM(O532)</f>
        <v>200000</v>
      </c>
      <c r="I532" s="266">
        <f t="shared" si="90"/>
        <v>0</v>
      </c>
      <c r="J532" s="1666">
        <v>0</v>
      </c>
      <c r="K532" s="1747" t="s">
        <v>861</v>
      </c>
      <c r="L532" s="1748"/>
      <c r="M532" s="1750">
        <v>200000</v>
      </c>
      <c r="N532" s="1752">
        <v>1</v>
      </c>
      <c r="O532" s="1753">
        <f t="shared" ref="O532:O540" si="92">M532*N532</f>
        <v>200000</v>
      </c>
      <c r="P532" s="8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23.25" customHeight="1">
      <c r="A533" s="75"/>
      <c r="B533" s="146"/>
      <c r="C533" s="146"/>
      <c r="D533" s="77"/>
      <c r="E533" s="471"/>
      <c r="F533" s="999"/>
      <c r="G533" s="689">
        <v>630000</v>
      </c>
      <c r="H533" s="78">
        <f t="shared" si="91"/>
        <v>1730000</v>
      </c>
      <c r="I533" s="266">
        <f t="shared" si="90"/>
        <v>1100000</v>
      </c>
      <c r="J533" s="325">
        <f t="shared" ref="J533:J540" si="93">I533/G533</f>
        <v>1.746031746031746</v>
      </c>
      <c r="K533" s="1747" t="s">
        <v>862</v>
      </c>
      <c r="L533" s="1748"/>
      <c r="M533" s="1755">
        <v>432500</v>
      </c>
      <c r="N533" s="1752">
        <v>4</v>
      </c>
      <c r="O533" s="549">
        <f t="shared" si="92"/>
        <v>1730000</v>
      </c>
      <c r="P533" s="8"/>
      <c r="Q533" s="155">
        <v>1100000</v>
      </c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23.25" customHeight="1">
      <c r="A534" s="75"/>
      <c r="B534" s="146"/>
      <c r="C534" s="146"/>
      <c r="D534" s="77"/>
      <c r="E534" s="471"/>
      <c r="F534" s="999"/>
      <c r="G534" s="689">
        <v>100000</v>
      </c>
      <c r="H534" s="78">
        <f t="shared" si="91"/>
        <v>150000</v>
      </c>
      <c r="I534" s="266">
        <f t="shared" si="90"/>
        <v>50000</v>
      </c>
      <c r="J534" s="325">
        <f t="shared" si="93"/>
        <v>0.5</v>
      </c>
      <c r="K534" s="1747" t="s">
        <v>863</v>
      </c>
      <c r="L534" s="1620"/>
      <c r="M534" s="1755">
        <v>37500</v>
      </c>
      <c r="N534" s="1757">
        <v>4</v>
      </c>
      <c r="O534" s="549">
        <f t="shared" si="92"/>
        <v>150000</v>
      </c>
      <c r="P534" s="8"/>
      <c r="Q534" s="155">
        <v>630000</v>
      </c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23.25" customHeight="1">
      <c r="A535" s="75"/>
      <c r="B535" s="146"/>
      <c r="C535" s="146"/>
      <c r="D535" s="77"/>
      <c r="E535" s="471"/>
      <c r="F535" s="999"/>
      <c r="G535" s="689">
        <v>300000</v>
      </c>
      <c r="H535" s="78">
        <f t="shared" si="91"/>
        <v>300000</v>
      </c>
      <c r="I535" s="266">
        <f t="shared" si="90"/>
        <v>0</v>
      </c>
      <c r="J535" s="325">
        <f t="shared" si="93"/>
        <v>0</v>
      </c>
      <c r="K535" s="1747" t="s">
        <v>864</v>
      </c>
      <c r="L535" s="1620"/>
      <c r="M535" s="1758">
        <v>75000</v>
      </c>
      <c r="N535" s="1757">
        <v>4</v>
      </c>
      <c r="O535" s="549">
        <f t="shared" si="92"/>
        <v>300000</v>
      </c>
      <c r="P535" s="8"/>
      <c r="Q535" s="9">
        <f>Q533+Q534</f>
        <v>1730000</v>
      </c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23.25" customHeight="1">
      <c r="A536" s="75"/>
      <c r="B536" s="146"/>
      <c r="C536" s="146"/>
      <c r="D536" s="77"/>
      <c r="E536" s="471"/>
      <c r="F536" s="999"/>
      <c r="G536" s="689">
        <v>600000</v>
      </c>
      <c r="H536" s="78">
        <f t="shared" si="91"/>
        <v>514020</v>
      </c>
      <c r="I536" s="266">
        <f t="shared" si="90"/>
        <v>-85980</v>
      </c>
      <c r="J536" s="325">
        <f t="shared" si="93"/>
        <v>-0.14330000000000001</v>
      </c>
      <c r="K536" s="1747" t="s">
        <v>866</v>
      </c>
      <c r="L536" s="1620"/>
      <c r="M536" s="1759">
        <v>128505</v>
      </c>
      <c r="N536" s="1757">
        <v>4</v>
      </c>
      <c r="O536" s="549">
        <f t="shared" si="92"/>
        <v>514020</v>
      </c>
      <c r="P536" s="8"/>
      <c r="Q536" s="2747"/>
      <c r="R536" s="2565"/>
      <c r="S536" s="2565"/>
      <c r="T536" s="2565"/>
      <c r="U536" s="9"/>
      <c r="V536" s="9"/>
      <c r="W536" s="9"/>
      <c r="X536" s="9"/>
      <c r="Y536" s="9"/>
      <c r="Z536" s="9"/>
    </row>
    <row r="537" spans="1:26" ht="23.25" customHeight="1">
      <c r="A537" s="75"/>
      <c r="B537" s="146"/>
      <c r="C537" s="146"/>
      <c r="D537" s="77"/>
      <c r="E537" s="471"/>
      <c r="F537" s="986"/>
      <c r="G537" s="689">
        <v>320000</v>
      </c>
      <c r="H537" s="78">
        <f t="shared" si="91"/>
        <v>505980</v>
      </c>
      <c r="I537" s="266">
        <f t="shared" si="90"/>
        <v>185980</v>
      </c>
      <c r="J537" s="325">
        <f t="shared" si="93"/>
        <v>0.58118749999999997</v>
      </c>
      <c r="K537" s="1747" t="s">
        <v>868</v>
      </c>
      <c r="L537" s="1620"/>
      <c r="M537" s="1759">
        <v>126495</v>
      </c>
      <c r="N537" s="1757">
        <v>4</v>
      </c>
      <c r="O537" s="549">
        <f t="shared" si="92"/>
        <v>505980</v>
      </c>
      <c r="P537" s="8"/>
      <c r="Q537" s="2565"/>
      <c r="R537" s="2565"/>
      <c r="S537" s="2565"/>
      <c r="T537" s="2565"/>
      <c r="U537" s="9"/>
      <c r="V537" s="9"/>
      <c r="W537" s="9"/>
      <c r="X537" s="9"/>
      <c r="Y537" s="9"/>
      <c r="Z537" s="9"/>
    </row>
    <row r="538" spans="1:26" ht="23.25" customHeight="1">
      <c r="A538" s="75"/>
      <c r="B538" s="146"/>
      <c r="C538" s="146"/>
      <c r="D538" s="77"/>
      <c r="E538" s="471"/>
      <c r="F538" s="986"/>
      <c r="G538" s="689">
        <v>1200000</v>
      </c>
      <c r="H538" s="78">
        <f t="shared" si="91"/>
        <v>1200000</v>
      </c>
      <c r="I538" s="266">
        <f t="shared" si="90"/>
        <v>0</v>
      </c>
      <c r="J538" s="325">
        <f t="shared" si="93"/>
        <v>0</v>
      </c>
      <c r="K538" s="1747" t="s">
        <v>869</v>
      </c>
      <c r="L538" s="1620"/>
      <c r="M538" s="1758">
        <v>100000</v>
      </c>
      <c r="N538" s="1760">
        <v>12</v>
      </c>
      <c r="O538" s="549">
        <f t="shared" si="92"/>
        <v>1200000</v>
      </c>
      <c r="P538" s="8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23.25" customHeight="1">
      <c r="A539" s="75"/>
      <c r="B539" s="146"/>
      <c r="C539" s="146"/>
      <c r="D539" s="77"/>
      <c r="E539" s="471"/>
      <c r="F539" s="986"/>
      <c r="G539" s="73">
        <v>400000</v>
      </c>
      <c r="H539" s="78">
        <f t="shared" si="91"/>
        <v>400000</v>
      </c>
      <c r="I539" s="78">
        <f t="shared" si="90"/>
        <v>0</v>
      </c>
      <c r="J539" s="325">
        <f t="shared" si="93"/>
        <v>0</v>
      </c>
      <c r="K539" s="1747" t="s">
        <v>870</v>
      </c>
      <c r="L539" s="1620"/>
      <c r="M539" s="1755">
        <v>100000</v>
      </c>
      <c r="N539" s="1762">
        <v>4</v>
      </c>
      <c r="O539" s="549">
        <f t="shared" si="92"/>
        <v>400000</v>
      </c>
      <c r="P539" s="8"/>
      <c r="Q539" s="2747"/>
      <c r="R539" s="2565"/>
      <c r="S539" s="2565"/>
      <c r="T539" s="2565"/>
      <c r="U539" s="2565"/>
      <c r="V539" s="9"/>
      <c r="W539" s="9"/>
      <c r="X539" s="9"/>
      <c r="Y539" s="9"/>
      <c r="Z539" s="9"/>
    </row>
    <row r="540" spans="1:26" ht="23.25" customHeight="1">
      <c r="A540" s="533"/>
      <c r="B540" s="534"/>
      <c r="C540" s="534"/>
      <c r="D540" s="1026"/>
      <c r="E540" s="537"/>
      <c r="F540" s="1058"/>
      <c r="G540" s="1763">
        <v>100000</v>
      </c>
      <c r="H540" s="361">
        <f t="shared" si="91"/>
        <v>100000</v>
      </c>
      <c r="I540" s="361">
        <f t="shared" si="90"/>
        <v>0</v>
      </c>
      <c r="J540" s="1764">
        <f t="shared" si="93"/>
        <v>0</v>
      </c>
      <c r="K540" s="1765" t="s">
        <v>871</v>
      </c>
      <c r="L540" s="1766"/>
      <c r="M540" s="1767">
        <v>25000</v>
      </c>
      <c r="N540" s="1768">
        <v>4</v>
      </c>
      <c r="O540" s="1769">
        <f t="shared" si="92"/>
        <v>100000</v>
      </c>
      <c r="P540" s="8"/>
      <c r="Q540" s="2565"/>
      <c r="R540" s="2565"/>
      <c r="S540" s="2565"/>
      <c r="T540" s="2565"/>
      <c r="U540" s="2565"/>
      <c r="V540" s="9"/>
      <c r="W540" s="9"/>
      <c r="X540" s="9"/>
      <c r="Y540" s="9"/>
      <c r="Z540" s="9"/>
    </row>
    <row r="541" spans="1:26" ht="22.5" customHeight="1">
      <c r="A541" s="2661" t="s">
        <v>4</v>
      </c>
      <c r="B541" s="2657"/>
      <c r="C541" s="2669" t="s">
        <v>6</v>
      </c>
      <c r="D541" s="2657"/>
      <c r="E541" s="2670" t="s">
        <v>8</v>
      </c>
      <c r="F541" s="2657"/>
      <c r="G541" s="13" t="s">
        <v>737</v>
      </c>
      <c r="H541" s="13" t="s">
        <v>738</v>
      </c>
      <c r="I541" s="2671" t="s">
        <v>15</v>
      </c>
      <c r="J541" s="2643"/>
      <c r="K541" s="2681" t="s">
        <v>805</v>
      </c>
      <c r="L541" s="2634"/>
      <c r="M541" s="2634"/>
      <c r="N541" s="2634"/>
      <c r="O541" s="2635"/>
      <c r="P541" s="8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22.5" customHeight="1">
      <c r="A542" s="2662"/>
      <c r="B542" s="2569"/>
      <c r="C542" s="2575"/>
      <c r="D542" s="2569"/>
      <c r="E542" s="2575"/>
      <c r="F542" s="2569"/>
      <c r="G542" s="20" t="s">
        <v>29</v>
      </c>
      <c r="H542" s="20" t="s">
        <v>30</v>
      </c>
      <c r="I542" s="21" t="s">
        <v>33</v>
      </c>
      <c r="J542" s="21" t="s">
        <v>35</v>
      </c>
      <c r="K542" s="2575"/>
      <c r="L542" s="2590"/>
      <c r="M542" s="2590"/>
      <c r="N542" s="2590"/>
      <c r="O542" s="2637"/>
      <c r="P542" s="8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22.5" customHeight="1">
      <c r="A543" s="703"/>
      <c r="B543" s="1282" t="s">
        <v>219</v>
      </c>
      <c r="C543" s="53"/>
      <c r="D543" s="1284" t="s">
        <v>219</v>
      </c>
      <c r="E543" s="705"/>
      <c r="F543" s="559" t="s">
        <v>640</v>
      </c>
      <c r="G543" s="57">
        <f t="shared" ref="G543:H543" si="94">SUM(G544+G565+G572)</f>
        <v>27500000</v>
      </c>
      <c r="H543" s="57">
        <f t="shared" si="94"/>
        <v>27500000</v>
      </c>
      <c r="I543" s="57">
        <f t="shared" ref="I543:I545" si="95">H543-G543</f>
        <v>0</v>
      </c>
      <c r="J543" s="1287">
        <f>I543/G543</f>
        <v>0</v>
      </c>
      <c r="K543" s="2687" t="s">
        <v>37</v>
      </c>
      <c r="L543" s="2577"/>
      <c r="M543" s="2577"/>
      <c r="N543" s="2578"/>
      <c r="O543" s="1723">
        <f>O544+O565+O572</f>
        <v>27500000</v>
      </c>
      <c r="P543" s="8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26.25" hidden="1" customHeight="1">
      <c r="A544" s="907"/>
      <c r="B544" s="1033"/>
      <c r="C544" s="969"/>
      <c r="D544" s="969"/>
      <c r="E544" s="1290"/>
      <c r="F544" s="1292" t="s">
        <v>839</v>
      </c>
      <c r="G544" s="120">
        <f t="shared" ref="G544:H544" si="96">SUM(G545,G552,G556,G559)</f>
        <v>0</v>
      </c>
      <c r="H544" s="120">
        <f t="shared" si="96"/>
        <v>0</v>
      </c>
      <c r="I544" s="120">
        <f t="shared" si="95"/>
        <v>0</v>
      </c>
      <c r="J544" s="325" t="e">
        <f>O543/O544</f>
        <v>#DIV/0!</v>
      </c>
      <c r="K544" s="2676"/>
      <c r="L544" s="2577"/>
      <c r="M544" s="2577"/>
      <c r="N544" s="1296"/>
      <c r="O544" s="1771">
        <v>0</v>
      </c>
      <c r="P544" s="8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26.25" hidden="1" customHeight="1">
      <c r="A545" s="75"/>
      <c r="B545" s="77"/>
      <c r="C545" s="146"/>
      <c r="D545" s="77"/>
      <c r="E545" s="471"/>
      <c r="F545" s="1300"/>
      <c r="G545" s="689">
        <v>0</v>
      </c>
      <c r="H545" s="266">
        <f>SUM(O545)</f>
        <v>0</v>
      </c>
      <c r="I545" s="266">
        <f t="shared" si="95"/>
        <v>0</v>
      </c>
      <c r="J545" s="325" t="e">
        <f>I545/G545</f>
        <v>#DIV/0!</v>
      </c>
      <c r="K545" s="1727" t="s">
        <v>872</v>
      </c>
      <c r="L545" s="1635"/>
      <c r="M545" s="1635"/>
      <c r="N545" s="445"/>
      <c r="O545" s="192">
        <f>SUM(O546:O551)</f>
        <v>0</v>
      </c>
      <c r="P545" s="8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26.25" hidden="1" customHeight="1">
      <c r="A546" s="75"/>
      <c r="B546" s="146"/>
      <c r="C546" s="146"/>
      <c r="D546" s="77"/>
      <c r="E546" s="471"/>
      <c r="F546" s="1301"/>
      <c r="G546" s="120"/>
      <c r="H546" s="120"/>
      <c r="I546" s="120"/>
      <c r="J546" s="5"/>
      <c r="K546" s="1772" t="s">
        <v>873</v>
      </c>
      <c r="L546" s="1773"/>
      <c r="M546" s="1398">
        <v>2219800</v>
      </c>
      <c r="N546" s="1731">
        <v>3</v>
      </c>
      <c r="O546" s="1774">
        <v>0</v>
      </c>
      <c r="P546" s="8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26.25" hidden="1" customHeight="1">
      <c r="A547" s="75"/>
      <c r="B547" s="146"/>
      <c r="C547" s="146"/>
      <c r="D547" s="77"/>
      <c r="E547" s="471"/>
      <c r="F547" s="1301"/>
      <c r="G547" s="120"/>
      <c r="H547" s="120"/>
      <c r="I547" s="120"/>
      <c r="J547" s="5"/>
      <c r="K547" s="1775" t="s">
        <v>874</v>
      </c>
      <c r="L547" s="1773"/>
      <c r="M547" s="1398">
        <v>2140300</v>
      </c>
      <c r="N547" s="1731">
        <v>7</v>
      </c>
      <c r="O547" s="1774">
        <v>0</v>
      </c>
      <c r="P547" s="8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26.25" hidden="1" customHeight="1">
      <c r="A548" s="75"/>
      <c r="B548" s="146"/>
      <c r="C548" s="146"/>
      <c r="D548" s="77"/>
      <c r="E548" s="471"/>
      <c r="F548" s="1301"/>
      <c r="G548" s="120"/>
      <c r="H548" s="120"/>
      <c r="I548" s="120"/>
      <c r="J548" s="5"/>
      <c r="K548" s="1775" t="s">
        <v>875</v>
      </c>
      <c r="L548" s="1773"/>
      <c r="M548" s="1398">
        <v>2180200</v>
      </c>
      <c r="N548" s="1731">
        <v>1</v>
      </c>
      <c r="O548" s="1774">
        <v>0</v>
      </c>
      <c r="P548" s="8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26.25" hidden="1" customHeight="1">
      <c r="A549" s="75"/>
      <c r="B549" s="146"/>
      <c r="C549" s="146"/>
      <c r="D549" s="77"/>
      <c r="E549" s="471"/>
      <c r="F549" s="1301"/>
      <c r="G549" s="120"/>
      <c r="H549" s="120"/>
      <c r="I549" s="120"/>
      <c r="J549" s="5"/>
      <c r="K549" s="1775" t="s">
        <v>876</v>
      </c>
      <c r="L549" s="1773"/>
      <c r="M549" s="1398">
        <v>227810</v>
      </c>
      <c r="N549" s="1699">
        <v>3</v>
      </c>
      <c r="O549" s="1774">
        <v>0</v>
      </c>
      <c r="P549" s="8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26.25" hidden="1" customHeight="1">
      <c r="A550" s="75"/>
      <c r="B550" s="146"/>
      <c r="C550" s="146"/>
      <c r="D550" s="77"/>
      <c r="E550" s="471"/>
      <c r="F550" s="1301"/>
      <c r="G550" s="120"/>
      <c r="H550" s="120"/>
      <c r="I550" s="120"/>
      <c r="J550" s="5"/>
      <c r="K550" s="1775" t="s">
        <v>877</v>
      </c>
      <c r="L550" s="1773"/>
      <c r="M550" s="1398">
        <v>307230</v>
      </c>
      <c r="N550" s="1731">
        <v>7</v>
      </c>
      <c r="O550" s="1774">
        <v>0</v>
      </c>
      <c r="P550" s="8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26.25" hidden="1" customHeight="1">
      <c r="A551" s="75"/>
      <c r="B551" s="146"/>
      <c r="C551" s="146"/>
      <c r="D551" s="77"/>
      <c r="E551" s="471"/>
      <c r="F551" s="1301"/>
      <c r="G551" s="99"/>
      <c r="H551" s="99"/>
      <c r="I551" s="77"/>
      <c r="J551" s="480"/>
      <c r="K551" s="1778" t="s">
        <v>878</v>
      </c>
      <c r="L551" s="1779"/>
      <c r="M551" s="1663">
        <v>267520</v>
      </c>
      <c r="N551" s="1735">
        <v>1</v>
      </c>
      <c r="O551" s="1774">
        <v>0</v>
      </c>
      <c r="P551" s="8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26.25" hidden="1" customHeight="1">
      <c r="A552" s="75"/>
      <c r="B552" s="146"/>
      <c r="C552" s="146"/>
      <c r="D552" s="77"/>
      <c r="E552" s="471"/>
      <c r="F552" s="1301"/>
      <c r="G552" s="689">
        <v>0</v>
      </c>
      <c r="H552" s="266">
        <f>SUM(O552)</f>
        <v>0</v>
      </c>
      <c r="I552" s="266">
        <f>H552-G552</f>
        <v>0</v>
      </c>
      <c r="J552" s="325" t="e">
        <f>I552/G552</f>
        <v>#DIV/0!</v>
      </c>
      <c r="K552" s="1780" t="s">
        <v>879</v>
      </c>
      <c r="L552" s="445"/>
      <c r="M552" s="445"/>
      <c r="N552" s="445"/>
      <c r="O552" s="192">
        <f>SUM(O553:O555)</f>
        <v>0</v>
      </c>
      <c r="P552" s="8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26.25" hidden="1" customHeight="1">
      <c r="A553" s="75"/>
      <c r="B553" s="146"/>
      <c r="C553" s="146"/>
      <c r="D553" s="77"/>
      <c r="E553" s="471"/>
      <c r="F553" s="1301"/>
      <c r="G553" s="120"/>
      <c r="H553" s="120"/>
      <c r="I553" s="120"/>
      <c r="J553" s="110"/>
      <c r="K553" s="1715" t="s">
        <v>701</v>
      </c>
      <c r="L553" s="1781"/>
      <c r="M553" s="1398">
        <v>2219800</v>
      </c>
      <c r="N553" s="1782">
        <v>0.6</v>
      </c>
      <c r="O553" s="1774">
        <v>0</v>
      </c>
      <c r="P553" s="8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26.25" hidden="1" customHeight="1">
      <c r="A554" s="75"/>
      <c r="B554" s="146"/>
      <c r="C554" s="146"/>
      <c r="D554" s="77"/>
      <c r="E554" s="471"/>
      <c r="F554" s="1301"/>
      <c r="G554" s="99"/>
      <c r="H554" s="99"/>
      <c r="I554" s="77"/>
      <c r="J554" s="992"/>
      <c r="K554" s="1715" t="s">
        <v>702</v>
      </c>
      <c r="L554" s="1781"/>
      <c r="M554" s="1398">
        <v>2140300</v>
      </c>
      <c r="N554" s="1782">
        <v>0.6</v>
      </c>
      <c r="O554" s="1774">
        <v>0</v>
      </c>
      <c r="P554" s="8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26.25" hidden="1" customHeight="1">
      <c r="A555" s="75"/>
      <c r="B555" s="146"/>
      <c r="C555" s="146"/>
      <c r="D555" s="77"/>
      <c r="E555" s="471"/>
      <c r="F555" s="1301"/>
      <c r="G555" s="99"/>
      <c r="H555" s="99"/>
      <c r="I555" s="77"/>
      <c r="J555" s="992"/>
      <c r="K555" s="1649" t="s">
        <v>849</v>
      </c>
      <c r="L555" s="1781"/>
      <c r="M555" s="1425">
        <v>70000</v>
      </c>
      <c r="N555" s="1664">
        <v>12</v>
      </c>
      <c r="O555" s="1774">
        <v>0</v>
      </c>
      <c r="P555" s="8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26.25" hidden="1" customHeight="1">
      <c r="A556" s="75"/>
      <c r="B556" s="146"/>
      <c r="C556" s="146"/>
      <c r="D556" s="77"/>
      <c r="E556" s="471"/>
      <c r="F556" s="1301"/>
      <c r="G556" s="689">
        <v>0</v>
      </c>
      <c r="H556" s="266">
        <f>SUM(O556)</f>
        <v>0</v>
      </c>
      <c r="I556" s="266">
        <f>H556-G556</f>
        <v>0</v>
      </c>
      <c r="J556" s="325" t="e">
        <f>I556/G556</f>
        <v>#DIV/0!</v>
      </c>
      <c r="K556" s="1783" t="s">
        <v>881</v>
      </c>
      <c r="L556" s="1633"/>
      <c r="M556" s="1645"/>
      <c r="N556" s="445"/>
      <c r="O556" s="192">
        <f>SUM(O557:O558)</f>
        <v>0</v>
      </c>
      <c r="P556" s="8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26.25" hidden="1" customHeight="1">
      <c r="A557" s="75"/>
      <c r="B557" s="146"/>
      <c r="C557" s="146"/>
      <c r="D557" s="77"/>
      <c r="E557" s="598"/>
      <c r="F557" s="1301"/>
      <c r="G557" s="99"/>
      <c r="H557" s="99"/>
      <c r="I557" s="77"/>
      <c r="J557" s="913"/>
      <c r="K557" s="1715" t="s">
        <v>883</v>
      </c>
      <c r="L557" s="1715"/>
      <c r="M557" s="1425">
        <f>SUM(O545,O552)</f>
        <v>0</v>
      </c>
      <c r="N557" s="1739" t="s">
        <v>248</v>
      </c>
      <c r="O557" s="1784">
        <f>ROUNDUP((M557/12),-1)</f>
        <v>0</v>
      </c>
      <c r="P557" s="8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26.25" hidden="1" customHeight="1">
      <c r="A558" s="75"/>
      <c r="B558" s="146"/>
      <c r="C558" s="146"/>
      <c r="D558" s="77"/>
      <c r="E558" s="471"/>
      <c r="F558" s="1301"/>
      <c r="G558" s="218"/>
      <c r="H558" s="218"/>
      <c r="I558" s="930"/>
      <c r="J558" s="1017"/>
      <c r="K558" s="1654" t="s">
        <v>884</v>
      </c>
      <c r="L558" s="1785"/>
      <c r="M558" s="1705">
        <v>100000</v>
      </c>
      <c r="N558" s="1664">
        <v>1</v>
      </c>
      <c r="O558" s="1788">
        <v>0</v>
      </c>
      <c r="P558" s="8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26.25" hidden="1" customHeight="1">
      <c r="A559" s="75"/>
      <c r="B559" s="146"/>
      <c r="C559" s="146"/>
      <c r="D559" s="77"/>
      <c r="E559" s="471"/>
      <c r="F559" s="1301"/>
      <c r="G559" s="320">
        <v>0</v>
      </c>
      <c r="H559" s="120">
        <f>SUM(O559)</f>
        <v>0</v>
      </c>
      <c r="I559" s="120">
        <f>H559-G559</f>
        <v>0</v>
      </c>
      <c r="J559" s="325" t="e">
        <f>I559/G559</f>
        <v>#DIV/0!</v>
      </c>
      <c r="K559" s="1790" t="s">
        <v>886</v>
      </c>
      <c r="L559" s="187"/>
      <c r="M559" s="833"/>
      <c r="N559" s="445"/>
      <c r="O559" s="192">
        <f>SUM(O560:O564)</f>
        <v>0</v>
      </c>
      <c r="P559" s="8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26.25" hidden="1" customHeight="1">
      <c r="A560" s="75"/>
      <c r="B560" s="146"/>
      <c r="C560" s="146"/>
      <c r="D560" s="77"/>
      <c r="E560" s="471"/>
      <c r="F560" s="1301"/>
      <c r="G560" s="99"/>
      <c r="H560" s="99"/>
      <c r="I560" s="77"/>
      <c r="J560" s="992"/>
      <c r="K560" s="1715" t="s">
        <v>887</v>
      </c>
      <c r="L560" s="445"/>
      <c r="M560" s="1425">
        <f>SUM(O552,O545)+600000</f>
        <v>600000</v>
      </c>
      <c r="N560" s="1653">
        <v>4.4999999999999998E-2</v>
      </c>
      <c r="O560" s="1774">
        <v>0</v>
      </c>
      <c r="P560" s="8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26.25" hidden="1" customHeight="1">
      <c r="A561" s="75"/>
      <c r="B561" s="146"/>
      <c r="C561" s="146"/>
      <c r="D561" s="77"/>
      <c r="E561" s="471"/>
      <c r="F561" s="1301"/>
      <c r="G561" s="99"/>
      <c r="H561" s="99"/>
      <c r="I561" s="77"/>
      <c r="J561" s="992"/>
      <c r="K561" s="1715" t="s">
        <v>888</v>
      </c>
      <c r="L561" s="445"/>
      <c r="M561" s="1425">
        <f>SUM(M560)</f>
        <v>600000</v>
      </c>
      <c r="N561" s="1651">
        <v>3.5450000000000002E-2</v>
      </c>
      <c r="O561" s="1774">
        <v>0</v>
      </c>
      <c r="P561" s="8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26.25" hidden="1" customHeight="1">
      <c r="A562" s="75"/>
      <c r="B562" s="146"/>
      <c r="C562" s="146"/>
      <c r="D562" s="77"/>
      <c r="E562" s="471"/>
      <c r="F562" s="1301"/>
      <c r="G562" s="99"/>
      <c r="H562" s="99"/>
      <c r="I562" s="77"/>
      <c r="J562" s="992"/>
      <c r="K562" s="1715" t="s">
        <v>890</v>
      </c>
      <c r="L562" s="445"/>
      <c r="M562" s="1425">
        <f>SUM(O561)</f>
        <v>0</v>
      </c>
      <c r="N562" s="1652">
        <v>0.1295</v>
      </c>
      <c r="O562" s="1774">
        <v>0</v>
      </c>
      <c r="P562" s="8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26.25" hidden="1" customHeight="1">
      <c r="A563" s="75"/>
      <c r="B563" s="146"/>
      <c r="C563" s="146"/>
      <c r="D563" s="77"/>
      <c r="E563" s="471"/>
      <c r="F563" s="1301"/>
      <c r="G563" s="99"/>
      <c r="H563" s="99"/>
      <c r="I563" s="77"/>
      <c r="J563" s="992"/>
      <c r="K563" s="1715" t="s">
        <v>891</v>
      </c>
      <c r="L563" s="445"/>
      <c r="M563" s="1425">
        <f>SUM(M560)</f>
        <v>600000</v>
      </c>
      <c r="N563" s="1653">
        <v>1.15E-2</v>
      </c>
      <c r="O563" s="1774">
        <v>0</v>
      </c>
      <c r="P563" s="8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26.25" hidden="1" customHeight="1">
      <c r="A564" s="75"/>
      <c r="B564" s="146"/>
      <c r="C564" s="146"/>
      <c r="D564" s="77"/>
      <c r="E564" s="471"/>
      <c r="F564" s="1076"/>
      <c r="G564" s="99"/>
      <c r="H564" s="99"/>
      <c r="I564" s="77"/>
      <c r="J564" s="992"/>
      <c r="K564" s="1715" t="s">
        <v>893</v>
      </c>
      <c r="L564" s="445"/>
      <c r="M564" s="1705">
        <f>SUM(M560)</f>
        <v>600000</v>
      </c>
      <c r="N564" s="1655">
        <v>7.6400000000000001E-3</v>
      </c>
      <c r="O564" s="1788">
        <v>0</v>
      </c>
      <c r="P564" s="8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23.25" customHeight="1">
      <c r="A565" s="75"/>
      <c r="B565" s="146"/>
      <c r="C565" s="146"/>
      <c r="D565" s="273"/>
      <c r="E565" s="471"/>
      <c r="F565" s="1132" t="s">
        <v>859</v>
      </c>
      <c r="G565" s="689">
        <v>5760000</v>
      </c>
      <c r="H565" s="266">
        <f>SUM(O565)</f>
        <v>5760000</v>
      </c>
      <c r="I565" s="78">
        <f>H565-G565</f>
        <v>0</v>
      </c>
      <c r="J565" s="325">
        <f>I565/G565</f>
        <v>0</v>
      </c>
      <c r="K565" s="2745"/>
      <c r="L565" s="2577"/>
      <c r="M565" s="2577"/>
      <c r="N565" s="2577"/>
      <c r="O565" s="1648">
        <f>SUM(O568,O566)</f>
        <v>5760000</v>
      </c>
      <c r="P565" s="8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23.25" customHeight="1">
      <c r="A566" s="75"/>
      <c r="B566" s="146"/>
      <c r="C566" s="146"/>
      <c r="D566" s="77"/>
      <c r="E566" s="471"/>
      <c r="F566" s="999"/>
      <c r="G566" s="266"/>
      <c r="H566" s="266"/>
      <c r="I566" s="266"/>
      <c r="J566" s="325"/>
      <c r="K566" s="1792" t="s">
        <v>894</v>
      </c>
      <c r="L566" s="1712"/>
      <c r="M566" s="1712"/>
      <c r="N566" s="1793"/>
      <c r="O566" s="192">
        <f>SUM(O567)</f>
        <v>960000</v>
      </c>
      <c r="P566" s="8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23.25" customHeight="1">
      <c r="A567" s="75"/>
      <c r="B567" s="146"/>
      <c r="C567" s="146"/>
      <c r="D567" s="77"/>
      <c r="E567" s="471"/>
      <c r="F567" s="999"/>
      <c r="G567" s="120"/>
      <c r="H567" s="120"/>
      <c r="I567" s="120"/>
      <c r="J567" s="101"/>
      <c r="K567" s="1729" t="s">
        <v>1114</v>
      </c>
      <c r="L567" s="445"/>
      <c r="M567" s="1398">
        <v>80000</v>
      </c>
      <c r="N567" s="1699">
        <v>12</v>
      </c>
      <c r="O567" s="1286">
        <f>M567*N567</f>
        <v>960000</v>
      </c>
      <c r="P567" s="8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23.25" customHeight="1">
      <c r="A568" s="75"/>
      <c r="B568" s="146"/>
      <c r="C568" s="146"/>
      <c r="D568" s="77"/>
      <c r="E568" s="471"/>
      <c r="F568" s="999"/>
      <c r="G568" s="120"/>
      <c r="H568" s="120"/>
      <c r="I568" s="120"/>
      <c r="J568" s="101"/>
      <c r="K568" s="1794" t="s">
        <v>896</v>
      </c>
      <c r="L568" s="1425"/>
      <c r="M568" s="1425"/>
      <c r="N568" s="1795"/>
      <c r="O568" s="192">
        <f>SUM(O569)</f>
        <v>4800000</v>
      </c>
      <c r="P568" s="8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23.25" customHeight="1">
      <c r="A569" s="75"/>
      <c r="B569" s="146"/>
      <c r="C569" s="146"/>
      <c r="D569" s="77"/>
      <c r="E569" s="471"/>
      <c r="F569" s="999"/>
      <c r="G569" s="120"/>
      <c r="H569" s="120"/>
      <c r="I569" s="120"/>
      <c r="J569" s="101"/>
      <c r="K569" s="1649" t="s">
        <v>897</v>
      </c>
      <c r="L569" s="445"/>
      <c r="M569" s="1398">
        <v>400000</v>
      </c>
      <c r="N569" s="1699">
        <v>12</v>
      </c>
      <c r="O569" s="1286">
        <f>M569*N569</f>
        <v>4800000</v>
      </c>
      <c r="P569" s="8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23.25" hidden="1" customHeight="1">
      <c r="A570" s="75"/>
      <c r="B570" s="146"/>
      <c r="C570" s="146"/>
      <c r="D570" s="77"/>
      <c r="E570" s="471"/>
      <c r="F570" s="999"/>
      <c r="G570" s="120"/>
      <c r="H570" s="120"/>
      <c r="I570" s="120"/>
      <c r="J570" s="101"/>
      <c r="K570" s="1794"/>
      <c r="L570" s="1425"/>
      <c r="M570" s="1425"/>
      <c r="N570" s="1795"/>
      <c r="O570" s="192">
        <f>SUM(O571)</f>
        <v>0</v>
      </c>
      <c r="P570" s="8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23.25" hidden="1" customHeight="1">
      <c r="A571" s="75"/>
      <c r="B571" s="146"/>
      <c r="C571" s="146"/>
      <c r="D571" s="77"/>
      <c r="E571" s="471"/>
      <c r="F571" s="1326"/>
      <c r="G571" s="516"/>
      <c r="H571" s="516"/>
      <c r="I571" s="516"/>
      <c r="J571" s="229"/>
      <c r="K571" s="1796"/>
      <c r="L571" s="1607"/>
      <c r="M571" s="1705"/>
      <c r="N571" s="1664"/>
      <c r="O571" s="1647">
        <f>M571*N571</f>
        <v>0</v>
      </c>
      <c r="P571" s="8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23.25" customHeight="1">
      <c r="A572" s="75"/>
      <c r="B572" s="146"/>
      <c r="C572" s="146"/>
      <c r="D572" s="273"/>
      <c r="E572" s="471"/>
      <c r="F572" s="1132" t="s">
        <v>900</v>
      </c>
      <c r="G572" s="689">
        <v>21740000</v>
      </c>
      <c r="H572" s="266">
        <f>SUM(O572)</f>
        <v>21740000</v>
      </c>
      <c r="I572" s="78">
        <f>H572-G572</f>
        <v>0</v>
      </c>
      <c r="J572" s="325">
        <f>I572/G572</f>
        <v>0</v>
      </c>
      <c r="K572" s="2745"/>
      <c r="L572" s="2577"/>
      <c r="M572" s="2577"/>
      <c r="N572" s="2577"/>
      <c r="O572" s="192">
        <f>SUM(O574:O575)</f>
        <v>21740000</v>
      </c>
      <c r="P572" s="8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23.25" customHeight="1">
      <c r="A573" s="75"/>
      <c r="B573" s="146"/>
      <c r="C573" s="146"/>
      <c r="D573" s="77"/>
      <c r="E573" s="471"/>
      <c r="F573" s="999"/>
      <c r="G573" s="266"/>
      <c r="H573" s="266"/>
      <c r="I573" s="266"/>
      <c r="J573" s="325"/>
      <c r="K573" s="1792" t="s">
        <v>901</v>
      </c>
      <c r="L573" s="1712"/>
      <c r="M573" s="1712"/>
      <c r="N573" s="1793"/>
      <c r="O573" s="1797"/>
      <c r="P573" s="8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23.25" customHeight="1">
      <c r="A574" s="533"/>
      <c r="B574" s="534"/>
      <c r="C574" s="534"/>
      <c r="D574" s="1026"/>
      <c r="E574" s="537"/>
      <c r="F574" s="1331"/>
      <c r="G574" s="361"/>
      <c r="H574" s="361"/>
      <c r="I574" s="361"/>
      <c r="J574" s="363"/>
      <c r="K574" s="1798" t="s">
        <v>1120</v>
      </c>
      <c r="L574" s="1717"/>
      <c r="M574" s="1799">
        <v>2174000</v>
      </c>
      <c r="N574" s="1800">
        <v>10</v>
      </c>
      <c r="O574" s="1801">
        <f>M574*N574</f>
        <v>21740000</v>
      </c>
      <c r="P574" s="8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23.25" customHeight="1">
      <c r="A575" s="9"/>
      <c r="B575" s="9"/>
      <c r="C575" s="9"/>
      <c r="D575" s="9"/>
      <c r="E575" s="1802"/>
      <c r="F575" s="1803"/>
      <c r="G575" s="7"/>
      <c r="H575" s="7"/>
      <c r="I575" s="7"/>
      <c r="J575" s="5"/>
      <c r="K575" s="1715"/>
      <c r="L575" s="1425"/>
      <c r="M575" s="1398"/>
      <c r="N575" s="1413"/>
      <c r="O575" s="1715"/>
      <c r="P575" s="8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3.5" customHeight="1">
      <c r="A576" s="9"/>
      <c r="B576" s="9"/>
      <c r="C576" s="9"/>
      <c r="D576" s="9"/>
      <c r="E576" s="293"/>
      <c r="F576" s="293"/>
      <c r="G576" s="9"/>
      <c r="H576" s="9"/>
      <c r="I576" s="9"/>
      <c r="J576" s="9"/>
      <c r="K576" s="445"/>
      <c r="L576" s="445"/>
      <c r="M576" s="445"/>
      <c r="N576" s="445"/>
      <c r="O576" s="737"/>
      <c r="P576" s="8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3.5" customHeight="1">
      <c r="A577" s="9"/>
      <c r="B577" s="9"/>
      <c r="C577" s="9"/>
      <c r="D577" s="9"/>
      <c r="E577" s="293"/>
      <c r="F577" s="293"/>
      <c r="G577" s="9"/>
      <c r="H577" s="9"/>
      <c r="I577" s="9"/>
      <c r="J577" s="9"/>
      <c r="K577" s="9"/>
      <c r="L577" s="9"/>
      <c r="M577" s="9"/>
      <c r="N577" s="9"/>
      <c r="O577" s="8"/>
      <c r="P577" s="8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3.5" customHeight="1">
      <c r="A578" s="9"/>
      <c r="B578" s="9"/>
      <c r="C578" s="9"/>
      <c r="D578" s="9"/>
      <c r="E578" s="293"/>
      <c r="F578" s="293"/>
      <c r="G578" s="9"/>
      <c r="H578" s="9"/>
      <c r="I578" s="9"/>
      <c r="J578" s="9"/>
      <c r="K578" s="9"/>
      <c r="L578" s="9"/>
      <c r="M578" s="9"/>
      <c r="N578" s="9"/>
      <c r="O578" s="8"/>
      <c r="P578" s="8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3.5" customHeight="1">
      <c r="A579" s="9"/>
      <c r="B579" s="9"/>
      <c r="C579" s="9"/>
      <c r="D579" s="9"/>
      <c r="E579" s="293"/>
      <c r="F579" s="293"/>
      <c r="G579" s="9"/>
      <c r="H579" s="9"/>
      <c r="I579" s="9"/>
      <c r="J579" s="9"/>
      <c r="K579" s="9"/>
      <c r="L579" s="9"/>
      <c r="M579" s="9"/>
      <c r="N579" s="9"/>
      <c r="O579" s="8"/>
      <c r="P579" s="8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3.5" customHeight="1">
      <c r="A580" s="9"/>
      <c r="B580" s="9"/>
      <c r="C580" s="9"/>
      <c r="D580" s="9"/>
      <c r="E580" s="293"/>
      <c r="F580" s="293"/>
      <c r="G580" s="9"/>
      <c r="H580" s="9"/>
      <c r="I580" s="9"/>
      <c r="J580" s="9"/>
      <c r="K580" s="9"/>
      <c r="L580" s="9"/>
      <c r="M580" s="9"/>
      <c r="N580" s="9"/>
      <c r="O580" s="8"/>
      <c r="P580" s="8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3.5" customHeight="1">
      <c r="A581" s="9"/>
      <c r="B581" s="9"/>
      <c r="C581" s="9"/>
      <c r="D581" s="9"/>
      <c r="E581" s="293"/>
      <c r="F581" s="293"/>
      <c r="G581" s="9"/>
      <c r="H581" s="9"/>
      <c r="I581" s="9"/>
      <c r="J581" s="9"/>
      <c r="K581" s="9"/>
      <c r="L581" s="9"/>
      <c r="M581" s="9"/>
      <c r="N581" s="9"/>
      <c r="O581" s="8"/>
      <c r="P581" s="8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3.5" customHeight="1">
      <c r="A582" s="9"/>
      <c r="B582" s="9"/>
      <c r="C582" s="9"/>
      <c r="D582" s="9"/>
      <c r="E582" s="293"/>
      <c r="F582" s="293"/>
      <c r="G582" s="9"/>
      <c r="H582" s="9"/>
      <c r="I582" s="9"/>
      <c r="J582" s="9"/>
      <c r="K582" s="9"/>
      <c r="L582" s="9"/>
      <c r="M582" s="9"/>
      <c r="N582" s="9"/>
      <c r="O582" s="8"/>
      <c r="P582" s="8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3.5" customHeight="1">
      <c r="A583" s="9"/>
      <c r="B583" s="9"/>
      <c r="C583" s="9"/>
      <c r="D583" s="9"/>
      <c r="E583" s="293"/>
      <c r="F583" s="293"/>
      <c r="G583" s="9"/>
      <c r="H583" s="9"/>
      <c r="I583" s="9"/>
      <c r="J583" s="9"/>
      <c r="K583" s="9"/>
      <c r="L583" s="9"/>
      <c r="M583" s="9"/>
      <c r="N583" s="9"/>
      <c r="O583" s="8"/>
      <c r="P583" s="8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3.5" customHeight="1">
      <c r="A584" s="9"/>
      <c r="B584" s="9"/>
      <c r="C584" s="9"/>
      <c r="D584" s="9"/>
      <c r="E584" s="293"/>
      <c r="F584" s="293"/>
      <c r="G584" s="9"/>
      <c r="H584" s="9"/>
      <c r="I584" s="9"/>
      <c r="J584" s="9"/>
      <c r="K584" s="9"/>
      <c r="L584" s="9"/>
      <c r="M584" s="9"/>
      <c r="N584" s="9"/>
      <c r="O584" s="8"/>
      <c r="P584" s="8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3.5" customHeight="1">
      <c r="A585" s="9"/>
      <c r="B585" s="9"/>
      <c r="C585" s="9"/>
      <c r="D585" s="9"/>
      <c r="E585" s="293"/>
      <c r="F585" s="293"/>
      <c r="G585" s="9"/>
      <c r="H585" s="9"/>
      <c r="I585" s="9"/>
      <c r="J585" s="9"/>
      <c r="K585" s="9"/>
      <c r="L585" s="9"/>
      <c r="M585" s="9"/>
      <c r="N585" s="9"/>
      <c r="O585" s="8"/>
      <c r="P585" s="8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3.5" customHeight="1">
      <c r="A586" s="9"/>
      <c r="B586" s="9"/>
      <c r="C586" s="9"/>
      <c r="D586" s="9"/>
      <c r="E586" s="293"/>
      <c r="F586" s="293"/>
      <c r="G586" s="9"/>
      <c r="H586" s="9"/>
      <c r="I586" s="9"/>
      <c r="J586" s="9"/>
      <c r="K586" s="9"/>
      <c r="L586" s="9"/>
      <c r="M586" s="9"/>
      <c r="N586" s="9"/>
      <c r="O586" s="8"/>
      <c r="P586" s="8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3.5" customHeight="1">
      <c r="A587" s="9"/>
      <c r="B587" s="9"/>
      <c r="C587" s="9"/>
      <c r="D587" s="9"/>
      <c r="E587" s="293"/>
      <c r="F587" s="293"/>
      <c r="G587" s="9"/>
      <c r="H587" s="9"/>
      <c r="I587" s="9"/>
      <c r="J587" s="9"/>
      <c r="K587" s="9"/>
      <c r="L587" s="9"/>
      <c r="M587" s="9"/>
      <c r="N587" s="9"/>
      <c r="O587" s="8"/>
      <c r="P587" s="8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3.5" customHeight="1">
      <c r="A588" s="9"/>
      <c r="B588" s="9"/>
      <c r="C588" s="9"/>
      <c r="D588" s="9"/>
      <c r="E588" s="293"/>
      <c r="F588" s="293"/>
      <c r="G588" s="9"/>
      <c r="H588" s="9"/>
      <c r="I588" s="9"/>
      <c r="J588" s="9"/>
      <c r="K588" s="9"/>
      <c r="L588" s="9"/>
      <c r="M588" s="9"/>
      <c r="N588" s="9"/>
      <c r="O588" s="8"/>
      <c r="P588" s="8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3.5" customHeight="1">
      <c r="A589" s="9"/>
      <c r="B589" s="9"/>
      <c r="C589" s="9"/>
      <c r="D589" s="9"/>
      <c r="E589" s="293"/>
      <c r="F589" s="293"/>
      <c r="G589" s="9"/>
      <c r="H589" s="9"/>
      <c r="I589" s="9"/>
      <c r="J589" s="9"/>
      <c r="K589" s="9"/>
      <c r="L589" s="9"/>
      <c r="M589" s="9"/>
      <c r="N589" s="9"/>
      <c r="O589" s="8"/>
      <c r="P589" s="8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3.5" customHeight="1">
      <c r="A590" s="9"/>
      <c r="B590" s="9"/>
      <c r="C590" s="9"/>
      <c r="D590" s="9"/>
      <c r="E590" s="293"/>
      <c r="F590" s="293"/>
      <c r="G590" s="9"/>
      <c r="H590" s="9"/>
      <c r="I590" s="9"/>
      <c r="J590" s="9"/>
      <c r="K590" s="9"/>
      <c r="L590" s="9"/>
      <c r="M590" s="9"/>
      <c r="N590" s="9"/>
      <c r="O590" s="8"/>
      <c r="P590" s="8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3.5" customHeight="1">
      <c r="A591" s="9"/>
      <c r="B591" s="9"/>
      <c r="C591" s="9"/>
      <c r="D591" s="9"/>
      <c r="E591" s="293"/>
      <c r="F591" s="293"/>
      <c r="G591" s="9"/>
      <c r="H591" s="9"/>
      <c r="I591" s="9"/>
      <c r="J591" s="9"/>
      <c r="K591" s="9"/>
      <c r="L591" s="9"/>
      <c r="M591" s="9"/>
      <c r="N591" s="9"/>
      <c r="O591" s="8"/>
      <c r="P591" s="8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3.5" customHeight="1">
      <c r="A592" s="9"/>
      <c r="B592" s="9"/>
      <c r="C592" s="9"/>
      <c r="D592" s="9"/>
      <c r="E592" s="293"/>
      <c r="F592" s="293"/>
      <c r="G592" s="9"/>
      <c r="H592" s="9"/>
      <c r="I592" s="9"/>
      <c r="J592" s="9"/>
      <c r="K592" s="9"/>
      <c r="L592" s="9"/>
      <c r="M592" s="9"/>
      <c r="N592" s="9"/>
      <c r="O592" s="8"/>
      <c r="P592" s="8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3.5" customHeight="1">
      <c r="A593" s="9"/>
      <c r="B593" s="9"/>
      <c r="C593" s="9"/>
      <c r="D593" s="9"/>
      <c r="E593" s="293"/>
      <c r="F593" s="293"/>
      <c r="G593" s="9"/>
      <c r="H593" s="9"/>
      <c r="I593" s="9"/>
      <c r="J593" s="9"/>
      <c r="K593" s="9"/>
      <c r="L593" s="9"/>
      <c r="M593" s="9"/>
      <c r="N593" s="9"/>
      <c r="O593" s="8"/>
      <c r="P593" s="8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3.5" customHeight="1">
      <c r="A594" s="9"/>
      <c r="B594" s="9"/>
      <c r="C594" s="9"/>
      <c r="D594" s="9"/>
      <c r="E594" s="293"/>
      <c r="F594" s="293"/>
      <c r="G594" s="9"/>
      <c r="H594" s="9"/>
      <c r="I594" s="9"/>
      <c r="J594" s="9"/>
      <c r="K594" s="9"/>
      <c r="L594" s="9"/>
      <c r="M594" s="9"/>
      <c r="N594" s="9"/>
      <c r="O594" s="8"/>
      <c r="P594" s="8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3.5" customHeight="1">
      <c r="A595" s="9"/>
      <c r="B595" s="9"/>
      <c r="C595" s="9"/>
      <c r="D595" s="9"/>
      <c r="E595" s="293"/>
      <c r="F595" s="293"/>
      <c r="G595" s="9"/>
      <c r="H595" s="9"/>
      <c r="I595" s="9"/>
      <c r="J595" s="9"/>
      <c r="K595" s="9"/>
      <c r="L595" s="9"/>
      <c r="M595" s="9"/>
      <c r="N595" s="9"/>
      <c r="O595" s="8"/>
      <c r="P595" s="8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3.5" customHeight="1">
      <c r="A596" s="9"/>
      <c r="B596" s="9"/>
      <c r="C596" s="9"/>
      <c r="D596" s="9"/>
      <c r="E596" s="293"/>
      <c r="F596" s="293"/>
      <c r="G596" s="9"/>
      <c r="H596" s="9"/>
      <c r="I596" s="9"/>
      <c r="J596" s="9"/>
      <c r="K596" s="9"/>
      <c r="L596" s="9"/>
      <c r="M596" s="9"/>
      <c r="N596" s="9"/>
      <c r="O596" s="8"/>
      <c r="P596" s="8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3.5" customHeight="1">
      <c r="A597" s="9"/>
      <c r="B597" s="9"/>
      <c r="C597" s="9"/>
      <c r="D597" s="9"/>
      <c r="E597" s="293"/>
      <c r="F597" s="293"/>
      <c r="G597" s="9"/>
      <c r="H597" s="9"/>
      <c r="I597" s="9"/>
      <c r="J597" s="9"/>
      <c r="K597" s="9"/>
      <c r="L597" s="9"/>
      <c r="M597" s="9"/>
      <c r="N597" s="9"/>
      <c r="O597" s="8"/>
      <c r="P597" s="8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3.5" customHeight="1">
      <c r="A598" s="9"/>
      <c r="B598" s="9"/>
      <c r="C598" s="9"/>
      <c r="D598" s="9"/>
      <c r="E598" s="293"/>
      <c r="F598" s="293"/>
      <c r="G598" s="9"/>
      <c r="H598" s="9"/>
      <c r="I598" s="9"/>
      <c r="J598" s="9"/>
      <c r="K598" s="9"/>
      <c r="L598" s="9"/>
      <c r="M598" s="9"/>
      <c r="N598" s="9"/>
      <c r="O598" s="8"/>
      <c r="P598" s="8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3.5" customHeight="1">
      <c r="A599" s="9"/>
      <c r="B599" s="9"/>
      <c r="C599" s="9"/>
      <c r="D599" s="9"/>
      <c r="E599" s="293"/>
      <c r="F599" s="293"/>
      <c r="G599" s="9"/>
      <c r="H599" s="9"/>
      <c r="I599" s="9"/>
      <c r="J599" s="9"/>
      <c r="K599" s="9"/>
      <c r="L599" s="9"/>
      <c r="M599" s="9"/>
      <c r="N599" s="9"/>
      <c r="O599" s="8"/>
      <c r="P599" s="8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3.5" customHeight="1">
      <c r="A600" s="9"/>
      <c r="B600" s="9"/>
      <c r="C600" s="9"/>
      <c r="D600" s="9"/>
      <c r="E600" s="293"/>
      <c r="F600" s="293"/>
      <c r="G600" s="9"/>
      <c r="H600" s="9"/>
      <c r="I600" s="9"/>
      <c r="J600" s="9"/>
      <c r="K600" s="9"/>
      <c r="L600" s="9"/>
      <c r="M600" s="9"/>
      <c r="N600" s="9"/>
      <c r="O600" s="8"/>
      <c r="P600" s="8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3.5" customHeight="1">
      <c r="A601" s="9"/>
      <c r="B601" s="9"/>
      <c r="C601" s="9"/>
      <c r="D601" s="9"/>
      <c r="E601" s="293"/>
      <c r="F601" s="293"/>
      <c r="G601" s="9"/>
      <c r="H601" s="9"/>
      <c r="I601" s="9"/>
      <c r="J601" s="9"/>
      <c r="K601" s="9"/>
      <c r="L601" s="9"/>
      <c r="M601" s="9"/>
      <c r="N601" s="9"/>
      <c r="O601" s="8"/>
      <c r="P601" s="8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3.5" customHeight="1">
      <c r="A602" s="9"/>
      <c r="B602" s="9"/>
      <c r="C602" s="9"/>
      <c r="D602" s="9"/>
      <c r="E602" s="293"/>
      <c r="F602" s="293"/>
      <c r="G602" s="9"/>
      <c r="H602" s="9"/>
      <c r="I602" s="9"/>
      <c r="J602" s="9"/>
      <c r="K602" s="9"/>
      <c r="L602" s="9"/>
      <c r="M602" s="9"/>
      <c r="N602" s="9"/>
      <c r="O602" s="8"/>
      <c r="P602" s="8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3.5" customHeight="1">
      <c r="A603" s="9"/>
      <c r="B603" s="9"/>
      <c r="C603" s="9"/>
      <c r="D603" s="9"/>
      <c r="E603" s="293"/>
      <c r="F603" s="293"/>
      <c r="G603" s="9"/>
      <c r="H603" s="9"/>
      <c r="I603" s="9"/>
      <c r="J603" s="9"/>
      <c r="K603" s="9"/>
      <c r="L603" s="9"/>
      <c r="M603" s="9"/>
      <c r="N603" s="9"/>
      <c r="O603" s="8"/>
      <c r="P603" s="8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3.5" customHeight="1">
      <c r="A604" s="9"/>
      <c r="B604" s="9"/>
      <c r="C604" s="9"/>
      <c r="D604" s="9"/>
      <c r="E604" s="293"/>
      <c r="F604" s="293"/>
      <c r="G604" s="9"/>
      <c r="H604" s="9"/>
      <c r="I604" s="9"/>
      <c r="J604" s="9"/>
      <c r="K604" s="9"/>
      <c r="L604" s="9"/>
      <c r="M604" s="9"/>
      <c r="N604" s="9"/>
      <c r="O604" s="8"/>
      <c r="P604" s="8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3.5" customHeight="1">
      <c r="A605" s="9"/>
      <c r="B605" s="9"/>
      <c r="C605" s="9"/>
      <c r="D605" s="9"/>
      <c r="E605" s="293"/>
      <c r="F605" s="293"/>
      <c r="G605" s="9"/>
      <c r="H605" s="9"/>
      <c r="I605" s="9"/>
      <c r="J605" s="9"/>
      <c r="K605" s="9"/>
      <c r="L605" s="9"/>
      <c r="M605" s="9"/>
      <c r="N605" s="9"/>
      <c r="O605" s="8"/>
      <c r="P605" s="8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3.5" customHeight="1">
      <c r="A606" s="9"/>
      <c r="B606" s="9"/>
      <c r="C606" s="9"/>
      <c r="D606" s="9"/>
      <c r="E606" s="293"/>
      <c r="F606" s="293"/>
      <c r="G606" s="9"/>
      <c r="H606" s="9"/>
      <c r="I606" s="9"/>
      <c r="J606" s="9"/>
      <c r="K606" s="9"/>
      <c r="L606" s="9"/>
      <c r="M606" s="9"/>
      <c r="N606" s="9"/>
      <c r="O606" s="8"/>
      <c r="P606" s="8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3.5" customHeight="1">
      <c r="A607" s="9"/>
      <c r="B607" s="9"/>
      <c r="C607" s="9"/>
      <c r="D607" s="9"/>
      <c r="E607" s="293"/>
      <c r="F607" s="293"/>
      <c r="G607" s="9"/>
      <c r="H607" s="9"/>
      <c r="I607" s="9"/>
      <c r="J607" s="9"/>
      <c r="K607" s="9"/>
      <c r="L607" s="9"/>
      <c r="M607" s="9"/>
      <c r="N607" s="9"/>
      <c r="O607" s="8"/>
      <c r="P607" s="8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3.5" customHeight="1">
      <c r="A608" s="9"/>
      <c r="B608" s="9"/>
      <c r="C608" s="9"/>
      <c r="D608" s="9"/>
      <c r="E608" s="293"/>
      <c r="F608" s="293"/>
      <c r="G608" s="9"/>
      <c r="H608" s="9"/>
      <c r="I608" s="9"/>
      <c r="J608" s="9"/>
      <c r="K608" s="9"/>
      <c r="L608" s="9"/>
      <c r="M608" s="9"/>
      <c r="N608" s="9"/>
      <c r="O608" s="8"/>
      <c r="P608" s="8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3.5" customHeight="1">
      <c r="A609" s="9"/>
      <c r="B609" s="9"/>
      <c r="C609" s="9"/>
      <c r="D609" s="9"/>
      <c r="E609" s="293"/>
      <c r="F609" s="293"/>
      <c r="G609" s="9"/>
      <c r="H609" s="9"/>
      <c r="I609" s="9"/>
      <c r="J609" s="9"/>
      <c r="K609" s="9"/>
      <c r="L609" s="9"/>
      <c r="M609" s="9"/>
      <c r="N609" s="9"/>
      <c r="O609" s="8"/>
      <c r="P609" s="8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3.5" customHeight="1">
      <c r="A610" s="9"/>
      <c r="B610" s="9"/>
      <c r="C610" s="9"/>
      <c r="D610" s="9"/>
      <c r="E610" s="293"/>
      <c r="F610" s="293"/>
      <c r="G610" s="9"/>
      <c r="H610" s="9"/>
      <c r="I610" s="9"/>
      <c r="J610" s="9"/>
      <c r="K610" s="9"/>
      <c r="L610" s="9"/>
      <c r="M610" s="9"/>
      <c r="N610" s="9"/>
      <c r="O610" s="8"/>
      <c r="P610" s="8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3.5" customHeight="1">
      <c r="A611" s="9"/>
      <c r="B611" s="9"/>
      <c r="C611" s="9"/>
      <c r="D611" s="9"/>
      <c r="E611" s="293"/>
      <c r="F611" s="293"/>
      <c r="G611" s="9"/>
      <c r="H611" s="9"/>
      <c r="I611" s="9"/>
      <c r="J611" s="9"/>
      <c r="K611" s="9"/>
      <c r="L611" s="9"/>
      <c r="M611" s="9"/>
      <c r="N611" s="9"/>
      <c r="O611" s="8"/>
      <c r="P611" s="8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3.5" customHeight="1">
      <c r="A612" s="9"/>
      <c r="B612" s="9"/>
      <c r="C612" s="9"/>
      <c r="D612" s="9"/>
      <c r="E612" s="293"/>
      <c r="F612" s="293"/>
      <c r="G612" s="9"/>
      <c r="H612" s="9"/>
      <c r="I612" s="9"/>
      <c r="J612" s="9"/>
      <c r="K612" s="9"/>
      <c r="L612" s="9"/>
      <c r="M612" s="9"/>
      <c r="N612" s="9"/>
      <c r="O612" s="8"/>
      <c r="P612" s="8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3.5" customHeight="1">
      <c r="A613" s="9"/>
      <c r="B613" s="9"/>
      <c r="C613" s="9"/>
      <c r="D613" s="9"/>
      <c r="E613" s="293"/>
      <c r="F613" s="293"/>
      <c r="G613" s="9"/>
      <c r="H613" s="9"/>
      <c r="I613" s="9"/>
      <c r="J613" s="9"/>
      <c r="K613" s="9"/>
      <c r="L613" s="9"/>
      <c r="M613" s="9"/>
      <c r="N613" s="9"/>
      <c r="O613" s="8"/>
      <c r="P613" s="8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3.5" customHeight="1">
      <c r="A614" s="9"/>
      <c r="B614" s="9"/>
      <c r="C614" s="9"/>
      <c r="D614" s="9"/>
      <c r="E614" s="293"/>
      <c r="F614" s="293"/>
      <c r="G614" s="9"/>
      <c r="H614" s="9"/>
      <c r="I614" s="9"/>
      <c r="J614" s="9"/>
      <c r="K614" s="9"/>
      <c r="L614" s="9"/>
      <c r="M614" s="9"/>
      <c r="N614" s="9"/>
      <c r="O614" s="8"/>
      <c r="P614" s="8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3.5" customHeight="1">
      <c r="A615" s="9"/>
      <c r="B615" s="9"/>
      <c r="C615" s="9"/>
      <c r="D615" s="9"/>
      <c r="E615" s="293"/>
      <c r="F615" s="293"/>
      <c r="G615" s="9"/>
      <c r="H615" s="9"/>
      <c r="I615" s="9"/>
      <c r="J615" s="9"/>
      <c r="K615" s="9"/>
      <c r="L615" s="9"/>
      <c r="M615" s="9"/>
      <c r="N615" s="9"/>
      <c r="O615" s="8"/>
      <c r="P615" s="8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3.5" customHeight="1">
      <c r="A616" s="9"/>
      <c r="B616" s="9"/>
      <c r="C616" s="9"/>
      <c r="D616" s="9"/>
      <c r="E616" s="293"/>
      <c r="F616" s="293"/>
      <c r="G616" s="9"/>
      <c r="H616" s="9"/>
      <c r="I616" s="9"/>
      <c r="J616" s="9"/>
      <c r="K616" s="9"/>
      <c r="L616" s="9"/>
      <c r="M616" s="9"/>
      <c r="N616" s="9"/>
      <c r="O616" s="8"/>
      <c r="P616" s="8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3.5" customHeight="1">
      <c r="A617" s="9"/>
      <c r="B617" s="9"/>
      <c r="C617" s="9"/>
      <c r="D617" s="9"/>
      <c r="E617" s="293"/>
      <c r="F617" s="293"/>
      <c r="G617" s="9"/>
      <c r="H617" s="9"/>
      <c r="I617" s="9"/>
      <c r="J617" s="9"/>
      <c r="K617" s="9"/>
      <c r="L617" s="9"/>
      <c r="M617" s="9"/>
      <c r="N617" s="9"/>
      <c r="O617" s="8"/>
      <c r="P617" s="8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3.5" customHeight="1">
      <c r="A618" s="9"/>
      <c r="B618" s="9"/>
      <c r="C618" s="9"/>
      <c r="D618" s="9"/>
      <c r="E618" s="293"/>
      <c r="F618" s="293"/>
      <c r="G618" s="9"/>
      <c r="H618" s="9"/>
      <c r="I618" s="9"/>
      <c r="J618" s="9"/>
      <c r="K618" s="9"/>
      <c r="L618" s="9"/>
      <c r="M618" s="9"/>
      <c r="N618" s="9"/>
      <c r="O618" s="8"/>
      <c r="P618" s="8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3.5" customHeight="1">
      <c r="A619" s="9"/>
      <c r="B619" s="9"/>
      <c r="C619" s="9"/>
      <c r="D619" s="9"/>
      <c r="E619" s="293"/>
      <c r="F619" s="293"/>
      <c r="G619" s="9"/>
      <c r="H619" s="9"/>
      <c r="I619" s="9"/>
      <c r="J619" s="9"/>
      <c r="K619" s="9"/>
      <c r="L619" s="9"/>
      <c r="M619" s="9"/>
      <c r="N619" s="9"/>
      <c r="O619" s="8"/>
      <c r="P619" s="8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3.5" customHeight="1">
      <c r="A620" s="9"/>
      <c r="B620" s="9"/>
      <c r="C620" s="9"/>
      <c r="D620" s="9"/>
      <c r="E620" s="293"/>
      <c r="F620" s="293"/>
      <c r="G620" s="9"/>
      <c r="H620" s="9"/>
      <c r="I620" s="9"/>
      <c r="J620" s="9"/>
      <c r="K620" s="9"/>
      <c r="L620" s="9"/>
      <c r="M620" s="9"/>
      <c r="N620" s="9"/>
      <c r="O620" s="8"/>
      <c r="P620" s="8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3.5" customHeight="1">
      <c r="A621" s="9"/>
      <c r="B621" s="9"/>
      <c r="C621" s="9"/>
      <c r="D621" s="9"/>
      <c r="E621" s="293"/>
      <c r="F621" s="293"/>
      <c r="G621" s="9"/>
      <c r="H621" s="9"/>
      <c r="I621" s="9"/>
      <c r="J621" s="9"/>
      <c r="K621" s="9"/>
      <c r="L621" s="9"/>
      <c r="M621" s="9"/>
      <c r="N621" s="9"/>
      <c r="O621" s="8"/>
      <c r="P621" s="8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3.5" customHeight="1">
      <c r="A622" s="9"/>
      <c r="B622" s="9"/>
      <c r="C622" s="9"/>
      <c r="D622" s="9"/>
      <c r="E622" s="293"/>
      <c r="F622" s="293"/>
      <c r="G622" s="9"/>
      <c r="H622" s="9"/>
      <c r="I622" s="9"/>
      <c r="J622" s="9"/>
      <c r="K622" s="9"/>
      <c r="L622" s="9"/>
      <c r="M622" s="9"/>
      <c r="N622" s="9"/>
      <c r="O622" s="8"/>
      <c r="P622" s="8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3.5" customHeight="1">
      <c r="A623" s="9"/>
      <c r="B623" s="9"/>
      <c r="C623" s="9"/>
      <c r="D623" s="9"/>
      <c r="E623" s="293"/>
      <c r="F623" s="293"/>
      <c r="G623" s="9"/>
      <c r="H623" s="9"/>
      <c r="I623" s="9"/>
      <c r="J623" s="9"/>
      <c r="K623" s="9"/>
      <c r="L623" s="9"/>
      <c r="M623" s="9"/>
      <c r="N623" s="9"/>
      <c r="O623" s="8"/>
      <c r="P623" s="8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3.5" customHeight="1">
      <c r="A624" s="9"/>
      <c r="B624" s="9"/>
      <c r="C624" s="9"/>
      <c r="D624" s="9"/>
      <c r="E624" s="293"/>
      <c r="F624" s="293"/>
      <c r="G624" s="9"/>
      <c r="H624" s="9"/>
      <c r="I624" s="9"/>
      <c r="J624" s="9"/>
      <c r="K624" s="9"/>
      <c r="L624" s="9"/>
      <c r="M624" s="9"/>
      <c r="N624" s="9"/>
      <c r="O624" s="8"/>
      <c r="P624" s="8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3.5" customHeight="1">
      <c r="A625" s="9"/>
      <c r="B625" s="9"/>
      <c r="C625" s="9"/>
      <c r="D625" s="9"/>
      <c r="E625" s="293"/>
      <c r="F625" s="293"/>
      <c r="G625" s="9"/>
      <c r="H625" s="9"/>
      <c r="I625" s="9"/>
      <c r="J625" s="9"/>
      <c r="K625" s="9"/>
      <c r="L625" s="9"/>
      <c r="M625" s="9"/>
      <c r="N625" s="9"/>
      <c r="O625" s="8"/>
      <c r="P625" s="8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3.5" customHeight="1">
      <c r="A626" s="9"/>
      <c r="B626" s="9"/>
      <c r="C626" s="9"/>
      <c r="D626" s="9"/>
      <c r="E626" s="293"/>
      <c r="F626" s="293"/>
      <c r="G626" s="9"/>
      <c r="H626" s="9"/>
      <c r="I626" s="9"/>
      <c r="J626" s="9"/>
      <c r="K626" s="9"/>
      <c r="L626" s="9"/>
      <c r="M626" s="9"/>
      <c r="N626" s="9"/>
      <c r="O626" s="8"/>
      <c r="P626" s="8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3.5" customHeight="1">
      <c r="A627" s="9"/>
      <c r="B627" s="9"/>
      <c r="C627" s="9"/>
      <c r="D627" s="9"/>
      <c r="E627" s="293"/>
      <c r="F627" s="293"/>
      <c r="G627" s="9"/>
      <c r="H627" s="9"/>
      <c r="I627" s="9"/>
      <c r="J627" s="9"/>
      <c r="K627" s="9"/>
      <c r="L627" s="9"/>
      <c r="M627" s="9"/>
      <c r="N627" s="9"/>
      <c r="O627" s="8"/>
      <c r="P627" s="8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3.5" customHeight="1">
      <c r="A628" s="9"/>
      <c r="B628" s="9"/>
      <c r="C628" s="9"/>
      <c r="D628" s="9"/>
      <c r="E628" s="293"/>
      <c r="F628" s="293"/>
      <c r="G628" s="9"/>
      <c r="H628" s="9"/>
      <c r="I628" s="9"/>
      <c r="J628" s="9"/>
      <c r="K628" s="9"/>
      <c r="L628" s="9"/>
      <c r="M628" s="9"/>
      <c r="N628" s="9"/>
      <c r="O628" s="8"/>
      <c r="P628" s="8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3.5" customHeight="1">
      <c r="A629" s="9"/>
      <c r="B629" s="9"/>
      <c r="C629" s="9"/>
      <c r="D629" s="9"/>
      <c r="E629" s="293"/>
      <c r="F629" s="293"/>
      <c r="G629" s="9"/>
      <c r="H629" s="9"/>
      <c r="I629" s="9"/>
      <c r="J629" s="9"/>
      <c r="K629" s="9"/>
      <c r="L629" s="9"/>
      <c r="M629" s="9"/>
      <c r="N629" s="9"/>
      <c r="O629" s="8"/>
      <c r="P629" s="8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3.5" customHeight="1">
      <c r="A630" s="9"/>
      <c r="B630" s="9"/>
      <c r="C630" s="9"/>
      <c r="D630" s="9"/>
      <c r="E630" s="293"/>
      <c r="F630" s="293"/>
      <c r="G630" s="9"/>
      <c r="H630" s="9"/>
      <c r="I630" s="9"/>
      <c r="J630" s="9"/>
      <c r="K630" s="9"/>
      <c r="L630" s="9"/>
      <c r="M630" s="9"/>
      <c r="N630" s="9"/>
      <c r="O630" s="8"/>
      <c r="P630" s="8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3.5" customHeight="1">
      <c r="A631" s="9"/>
      <c r="B631" s="9"/>
      <c r="C631" s="9"/>
      <c r="D631" s="9"/>
      <c r="E631" s="293"/>
      <c r="F631" s="293"/>
      <c r="G631" s="9"/>
      <c r="H631" s="9"/>
      <c r="I631" s="9"/>
      <c r="J631" s="9"/>
      <c r="K631" s="9"/>
      <c r="L631" s="9"/>
      <c r="M631" s="9"/>
      <c r="N631" s="9"/>
      <c r="O631" s="8"/>
      <c r="P631" s="8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3.5" customHeight="1">
      <c r="A632" s="9"/>
      <c r="B632" s="9"/>
      <c r="C632" s="9"/>
      <c r="D632" s="9"/>
      <c r="E632" s="293"/>
      <c r="F632" s="293"/>
      <c r="G632" s="9"/>
      <c r="H632" s="9"/>
      <c r="I632" s="9"/>
      <c r="J632" s="9"/>
      <c r="K632" s="9"/>
      <c r="L632" s="9"/>
      <c r="M632" s="9"/>
      <c r="N632" s="9"/>
      <c r="O632" s="8"/>
      <c r="P632" s="8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3.5" customHeight="1">
      <c r="A633" s="9"/>
      <c r="B633" s="9"/>
      <c r="C633" s="9"/>
      <c r="D633" s="9"/>
      <c r="E633" s="293"/>
      <c r="F633" s="293"/>
      <c r="G633" s="9"/>
      <c r="H633" s="9"/>
      <c r="I633" s="9"/>
      <c r="J633" s="9"/>
      <c r="K633" s="9"/>
      <c r="L633" s="9"/>
      <c r="M633" s="9"/>
      <c r="N633" s="9"/>
      <c r="O633" s="8"/>
      <c r="P633" s="8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3.5" customHeight="1">
      <c r="A634" s="9"/>
      <c r="B634" s="9"/>
      <c r="C634" s="9"/>
      <c r="D634" s="9"/>
      <c r="E634" s="293"/>
      <c r="F634" s="293"/>
      <c r="G634" s="9"/>
      <c r="H634" s="9"/>
      <c r="I634" s="9"/>
      <c r="J634" s="9"/>
      <c r="K634" s="9"/>
      <c r="L634" s="9"/>
      <c r="M634" s="9"/>
      <c r="N634" s="9"/>
      <c r="O634" s="8"/>
      <c r="P634" s="8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3.5" customHeight="1">
      <c r="A635" s="9"/>
      <c r="B635" s="9"/>
      <c r="C635" s="9"/>
      <c r="D635" s="9"/>
      <c r="E635" s="293"/>
      <c r="F635" s="293"/>
      <c r="G635" s="9"/>
      <c r="H635" s="9"/>
      <c r="I635" s="9"/>
      <c r="J635" s="9"/>
      <c r="K635" s="9"/>
      <c r="L635" s="9"/>
      <c r="M635" s="9"/>
      <c r="N635" s="9"/>
      <c r="O635" s="8"/>
      <c r="P635" s="8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3.5" customHeight="1">
      <c r="A636" s="9"/>
      <c r="B636" s="9"/>
      <c r="C636" s="9"/>
      <c r="D636" s="9"/>
      <c r="E636" s="293"/>
      <c r="F636" s="293"/>
      <c r="G636" s="9"/>
      <c r="H636" s="9"/>
      <c r="I636" s="9"/>
      <c r="J636" s="9"/>
      <c r="K636" s="9"/>
      <c r="L636" s="9"/>
      <c r="M636" s="9"/>
      <c r="N636" s="9"/>
      <c r="O636" s="8"/>
      <c r="P636" s="8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3.5" customHeight="1">
      <c r="A637" s="9"/>
      <c r="B637" s="9"/>
      <c r="C637" s="9"/>
      <c r="D637" s="9"/>
      <c r="E637" s="293"/>
      <c r="F637" s="293"/>
      <c r="G637" s="9"/>
      <c r="H637" s="9"/>
      <c r="I637" s="9"/>
      <c r="J637" s="9"/>
      <c r="K637" s="9"/>
      <c r="L637" s="9"/>
      <c r="M637" s="9"/>
      <c r="N637" s="9"/>
      <c r="O637" s="8"/>
      <c r="P637" s="8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3.5" customHeight="1">
      <c r="A638" s="9"/>
      <c r="B638" s="9"/>
      <c r="C638" s="9"/>
      <c r="D638" s="9"/>
      <c r="E638" s="293"/>
      <c r="F638" s="293"/>
      <c r="G638" s="9"/>
      <c r="H638" s="9"/>
      <c r="I638" s="9"/>
      <c r="J638" s="9"/>
      <c r="K638" s="9"/>
      <c r="L638" s="9"/>
      <c r="M638" s="9"/>
      <c r="N638" s="9"/>
      <c r="O638" s="8"/>
      <c r="P638" s="8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3.5" customHeight="1">
      <c r="A639" s="9"/>
      <c r="B639" s="9"/>
      <c r="C639" s="9"/>
      <c r="D639" s="9"/>
      <c r="E639" s="293"/>
      <c r="F639" s="293"/>
      <c r="G639" s="9"/>
      <c r="H639" s="9"/>
      <c r="I639" s="9"/>
      <c r="J639" s="9"/>
      <c r="K639" s="9"/>
      <c r="L639" s="9"/>
      <c r="M639" s="9"/>
      <c r="N639" s="9"/>
      <c r="O639" s="8"/>
      <c r="P639" s="8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3.5" customHeight="1">
      <c r="A640" s="9"/>
      <c r="B640" s="9"/>
      <c r="C640" s="9"/>
      <c r="D640" s="9"/>
      <c r="E640" s="293"/>
      <c r="F640" s="293"/>
      <c r="G640" s="9"/>
      <c r="H640" s="9"/>
      <c r="I640" s="9"/>
      <c r="J640" s="9"/>
      <c r="K640" s="9"/>
      <c r="L640" s="9"/>
      <c r="M640" s="9"/>
      <c r="N640" s="9"/>
      <c r="O640" s="8"/>
      <c r="P640" s="8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3.5" customHeight="1">
      <c r="A641" s="9"/>
      <c r="B641" s="9"/>
      <c r="C641" s="9"/>
      <c r="D641" s="9"/>
      <c r="E641" s="293"/>
      <c r="F641" s="293"/>
      <c r="G641" s="9"/>
      <c r="H641" s="9"/>
      <c r="I641" s="9"/>
      <c r="J641" s="9"/>
      <c r="K641" s="9"/>
      <c r="L641" s="9"/>
      <c r="M641" s="9"/>
      <c r="N641" s="9"/>
      <c r="O641" s="8"/>
      <c r="P641" s="8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3.5" customHeight="1">
      <c r="A642" s="9"/>
      <c r="B642" s="9"/>
      <c r="C642" s="9"/>
      <c r="D642" s="9"/>
      <c r="E642" s="293"/>
      <c r="F642" s="293"/>
      <c r="G642" s="9"/>
      <c r="H642" s="9"/>
      <c r="I642" s="9"/>
      <c r="J642" s="9"/>
      <c r="K642" s="9"/>
      <c r="L642" s="9"/>
      <c r="M642" s="9"/>
      <c r="N642" s="9"/>
      <c r="O642" s="8"/>
      <c r="P642" s="8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3.5" customHeight="1">
      <c r="A643" s="9"/>
      <c r="B643" s="9"/>
      <c r="C643" s="9"/>
      <c r="D643" s="9"/>
      <c r="E643" s="293"/>
      <c r="F643" s="293"/>
      <c r="G643" s="9"/>
      <c r="H643" s="9"/>
      <c r="I643" s="9"/>
      <c r="J643" s="9"/>
      <c r="K643" s="9"/>
      <c r="L643" s="9"/>
      <c r="M643" s="9"/>
      <c r="N643" s="9"/>
      <c r="O643" s="8"/>
      <c r="P643" s="8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3.5" customHeight="1">
      <c r="A644" s="9"/>
      <c r="B644" s="9"/>
      <c r="C644" s="9"/>
      <c r="D644" s="9"/>
      <c r="E644" s="293"/>
      <c r="F644" s="293"/>
      <c r="G644" s="9"/>
      <c r="H644" s="9"/>
      <c r="I644" s="9"/>
      <c r="J644" s="9"/>
      <c r="K644" s="9"/>
      <c r="L644" s="9"/>
      <c r="M644" s="9"/>
      <c r="N644" s="9"/>
      <c r="O644" s="8"/>
      <c r="P644" s="8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3.5" customHeight="1">
      <c r="A645" s="9"/>
      <c r="B645" s="9"/>
      <c r="C645" s="9"/>
      <c r="D645" s="9"/>
      <c r="E645" s="293"/>
      <c r="F645" s="293"/>
      <c r="G645" s="9"/>
      <c r="H645" s="9"/>
      <c r="I645" s="9"/>
      <c r="J645" s="9"/>
      <c r="K645" s="9"/>
      <c r="L645" s="9"/>
      <c r="M645" s="9"/>
      <c r="N645" s="9"/>
      <c r="O645" s="8"/>
      <c r="P645" s="8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3.5" customHeight="1">
      <c r="A646" s="9"/>
      <c r="B646" s="9"/>
      <c r="C646" s="9"/>
      <c r="D646" s="9"/>
      <c r="E646" s="293"/>
      <c r="F646" s="293"/>
      <c r="G646" s="9"/>
      <c r="H646" s="9"/>
      <c r="I646" s="9"/>
      <c r="J646" s="9"/>
      <c r="K646" s="9"/>
      <c r="L646" s="9"/>
      <c r="M646" s="9"/>
      <c r="N646" s="9"/>
      <c r="O646" s="8"/>
      <c r="P646" s="8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3.5" customHeight="1">
      <c r="A647" s="9"/>
      <c r="B647" s="9"/>
      <c r="C647" s="9"/>
      <c r="D647" s="9"/>
      <c r="E647" s="293"/>
      <c r="F647" s="293"/>
      <c r="G647" s="9"/>
      <c r="H647" s="9"/>
      <c r="I647" s="9"/>
      <c r="J647" s="9"/>
      <c r="K647" s="9"/>
      <c r="L647" s="9"/>
      <c r="M647" s="9"/>
      <c r="N647" s="9"/>
      <c r="O647" s="8"/>
      <c r="P647" s="8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3.5" customHeight="1">
      <c r="A648" s="9"/>
      <c r="B648" s="9"/>
      <c r="C648" s="9"/>
      <c r="D648" s="9"/>
      <c r="E648" s="293"/>
      <c r="F648" s="293"/>
      <c r="G648" s="9"/>
      <c r="H648" s="9"/>
      <c r="I648" s="9"/>
      <c r="J648" s="9"/>
      <c r="K648" s="9"/>
      <c r="L648" s="9"/>
      <c r="M648" s="9"/>
      <c r="N648" s="9"/>
      <c r="O648" s="8"/>
      <c r="P648" s="8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3.5" customHeight="1">
      <c r="A649" s="9"/>
      <c r="B649" s="9"/>
      <c r="C649" s="9"/>
      <c r="D649" s="9"/>
      <c r="E649" s="293"/>
      <c r="F649" s="293"/>
      <c r="G649" s="9"/>
      <c r="H649" s="9"/>
      <c r="I649" s="9"/>
      <c r="J649" s="9"/>
      <c r="K649" s="9"/>
      <c r="L649" s="9"/>
      <c r="M649" s="9"/>
      <c r="N649" s="9"/>
      <c r="O649" s="8"/>
      <c r="P649" s="8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3.5" customHeight="1">
      <c r="A650" s="9"/>
      <c r="B650" s="9"/>
      <c r="C650" s="9"/>
      <c r="D650" s="9"/>
      <c r="E650" s="293"/>
      <c r="F650" s="293"/>
      <c r="G650" s="9"/>
      <c r="H650" s="9"/>
      <c r="I650" s="9"/>
      <c r="J650" s="9"/>
      <c r="K650" s="9"/>
      <c r="L650" s="9"/>
      <c r="M650" s="9"/>
      <c r="N650" s="9"/>
      <c r="O650" s="8"/>
      <c r="P650" s="8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3.5" customHeight="1">
      <c r="A651" s="9"/>
      <c r="B651" s="9"/>
      <c r="C651" s="9"/>
      <c r="D651" s="9"/>
      <c r="E651" s="293"/>
      <c r="F651" s="293"/>
      <c r="G651" s="9"/>
      <c r="H651" s="9"/>
      <c r="I651" s="9"/>
      <c r="J651" s="9"/>
      <c r="K651" s="9"/>
      <c r="L651" s="9"/>
      <c r="M651" s="9"/>
      <c r="N651" s="9"/>
      <c r="O651" s="8"/>
      <c r="P651" s="8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3.5" customHeight="1">
      <c r="A652" s="9"/>
      <c r="B652" s="9"/>
      <c r="C652" s="9"/>
      <c r="D652" s="9"/>
      <c r="E652" s="293"/>
      <c r="F652" s="293"/>
      <c r="G652" s="9"/>
      <c r="H652" s="9"/>
      <c r="I652" s="9"/>
      <c r="J652" s="9"/>
      <c r="K652" s="9"/>
      <c r="L652" s="9"/>
      <c r="M652" s="9"/>
      <c r="N652" s="9"/>
      <c r="O652" s="8"/>
      <c r="P652" s="8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3.5" customHeight="1">
      <c r="A653" s="9"/>
      <c r="B653" s="9"/>
      <c r="C653" s="9"/>
      <c r="D653" s="9"/>
      <c r="E653" s="293"/>
      <c r="F653" s="293"/>
      <c r="G653" s="9"/>
      <c r="H653" s="9"/>
      <c r="I653" s="9"/>
      <c r="J653" s="9"/>
      <c r="K653" s="9"/>
      <c r="L653" s="9"/>
      <c r="M653" s="9"/>
      <c r="N653" s="9"/>
      <c r="O653" s="8"/>
      <c r="P653" s="8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3.5" customHeight="1">
      <c r="A654" s="9"/>
      <c r="B654" s="9"/>
      <c r="C654" s="9"/>
      <c r="D654" s="9"/>
      <c r="E654" s="293"/>
      <c r="F654" s="293"/>
      <c r="G654" s="9"/>
      <c r="H654" s="9"/>
      <c r="I654" s="9"/>
      <c r="J654" s="9"/>
      <c r="K654" s="9"/>
      <c r="L654" s="9"/>
      <c r="M654" s="9"/>
      <c r="N654" s="9"/>
      <c r="O654" s="8"/>
      <c r="P654" s="8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3.5" customHeight="1">
      <c r="A655" s="9"/>
      <c r="B655" s="9"/>
      <c r="C655" s="9"/>
      <c r="D655" s="9"/>
      <c r="E655" s="293"/>
      <c r="F655" s="293"/>
      <c r="G655" s="9"/>
      <c r="H655" s="9"/>
      <c r="I655" s="9"/>
      <c r="J655" s="9"/>
      <c r="K655" s="9"/>
      <c r="L655" s="9"/>
      <c r="M655" s="9"/>
      <c r="N655" s="9"/>
      <c r="O655" s="8"/>
      <c r="P655" s="8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3.5" customHeight="1">
      <c r="A656" s="9"/>
      <c r="B656" s="9"/>
      <c r="C656" s="9"/>
      <c r="D656" s="9"/>
      <c r="E656" s="293"/>
      <c r="F656" s="293"/>
      <c r="G656" s="9"/>
      <c r="H656" s="9"/>
      <c r="I656" s="9"/>
      <c r="J656" s="9"/>
      <c r="K656" s="9"/>
      <c r="L656" s="9"/>
      <c r="M656" s="9"/>
      <c r="N656" s="9"/>
      <c r="O656" s="8"/>
      <c r="P656" s="8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3.5" customHeight="1">
      <c r="A657" s="9"/>
      <c r="B657" s="9"/>
      <c r="C657" s="9"/>
      <c r="D657" s="9"/>
      <c r="E657" s="293"/>
      <c r="F657" s="293"/>
      <c r="G657" s="9"/>
      <c r="H657" s="9"/>
      <c r="I657" s="9"/>
      <c r="J657" s="9"/>
      <c r="K657" s="9"/>
      <c r="L657" s="9"/>
      <c r="M657" s="9"/>
      <c r="N657" s="9"/>
      <c r="O657" s="8"/>
      <c r="P657" s="8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3.5" customHeight="1">
      <c r="A658" s="9"/>
      <c r="B658" s="9"/>
      <c r="C658" s="9"/>
      <c r="D658" s="9"/>
      <c r="E658" s="293"/>
      <c r="F658" s="293"/>
      <c r="G658" s="9"/>
      <c r="H658" s="9"/>
      <c r="I658" s="9"/>
      <c r="J658" s="9"/>
      <c r="K658" s="9"/>
      <c r="L658" s="9"/>
      <c r="M658" s="9"/>
      <c r="N658" s="9"/>
      <c r="O658" s="8"/>
      <c r="P658" s="8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3.5" customHeight="1">
      <c r="A659" s="9"/>
      <c r="B659" s="9"/>
      <c r="C659" s="9"/>
      <c r="D659" s="9"/>
      <c r="E659" s="293"/>
      <c r="F659" s="293"/>
      <c r="G659" s="9"/>
      <c r="H659" s="9"/>
      <c r="I659" s="9"/>
      <c r="J659" s="9"/>
      <c r="K659" s="9"/>
      <c r="L659" s="9"/>
      <c r="M659" s="9"/>
      <c r="N659" s="9"/>
      <c r="O659" s="8"/>
      <c r="P659" s="8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3.5" customHeight="1">
      <c r="A660" s="9"/>
      <c r="B660" s="9"/>
      <c r="C660" s="9"/>
      <c r="D660" s="9"/>
      <c r="E660" s="293"/>
      <c r="F660" s="293"/>
      <c r="G660" s="9"/>
      <c r="H660" s="9"/>
      <c r="I660" s="9"/>
      <c r="J660" s="9"/>
      <c r="K660" s="9"/>
      <c r="L660" s="9"/>
      <c r="M660" s="9"/>
      <c r="N660" s="9"/>
      <c r="O660" s="8"/>
      <c r="P660" s="8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3.5" customHeight="1">
      <c r="A661" s="9"/>
      <c r="B661" s="9"/>
      <c r="C661" s="9"/>
      <c r="D661" s="9"/>
      <c r="E661" s="293"/>
      <c r="F661" s="293"/>
      <c r="G661" s="9"/>
      <c r="H661" s="9"/>
      <c r="I661" s="9"/>
      <c r="J661" s="9"/>
      <c r="K661" s="9"/>
      <c r="L661" s="9"/>
      <c r="M661" s="9"/>
      <c r="N661" s="9"/>
      <c r="O661" s="8"/>
      <c r="P661" s="8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3.5" customHeight="1">
      <c r="A662" s="9"/>
      <c r="B662" s="9"/>
      <c r="C662" s="9"/>
      <c r="D662" s="9"/>
      <c r="E662" s="293"/>
      <c r="F662" s="293"/>
      <c r="G662" s="9"/>
      <c r="H662" s="9"/>
      <c r="I662" s="9"/>
      <c r="J662" s="9"/>
      <c r="K662" s="9"/>
      <c r="L662" s="9"/>
      <c r="M662" s="9"/>
      <c r="N662" s="9"/>
      <c r="O662" s="8"/>
      <c r="P662" s="8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3.5" customHeight="1">
      <c r="A663" s="9"/>
      <c r="B663" s="9"/>
      <c r="C663" s="9"/>
      <c r="D663" s="9"/>
      <c r="E663" s="293"/>
      <c r="F663" s="293"/>
      <c r="G663" s="9"/>
      <c r="H663" s="9"/>
      <c r="I663" s="9"/>
      <c r="J663" s="9"/>
      <c r="K663" s="9"/>
      <c r="L663" s="9"/>
      <c r="M663" s="9"/>
      <c r="N663" s="9"/>
      <c r="O663" s="8"/>
      <c r="P663" s="8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3.5" customHeight="1">
      <c r="A664" s="9"/>
      <c r="B664" s="9"/>
      <c r="C664" s="9"/>
      <c r="D664" s="9"/>
      <c r="E664" s="293"/>
      <c r="F664" s="293"/>
      <c r="G664" s="9"/>
      <c r="H664" s="9"/>
      <c r="I664" s="9"/>
      <c r="J664" s="9"/>
      <c r="K664" s="9"/>
      <c r="L664" s="9"/>
      <c r="M664" s="9"/>
      <c r="N664" s="9"/>
      <c r="O664" s="8"/>
      <c r="P664" s="8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3.5" customHeight="1">
      <c r="A665" s="9"/>
      <c r="B665" s="9"/>
      <c r="C665" s="9"/>
      <c r="D665" s="9"/>
      <c r="E665" s="293"/>
      <c r="F665" s="293"/>
      <c r="G665" s="9"/>
      <c r="H665" s="9"/>
      <c r="I665" s="9"/>
      <c r="J665" s="9"/>
      <c r="K665" s="9"/>
      <c r="L665" s="9"/>
      <c r="M665" s="9"/>
      <c r="N665" s="9"/>
      <c r="O665" s="8"/>
      <c r="P665" s="8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3.5" customHeight="1">
      <c r="A666" s="9"/>
      <c r="B666" s="9"/>
      <c r="C666" s="9"/>
      <c r="D666" s="9"/>
      <c r="E666" s="293"/>
      <c r="F666" s="293"/>
      <c r="G666" s="9"/>
      <c r="H666" s="9"/>
      <c r="I666" s="9"/>
      <c r="J666" s="9"/>
      <c r="K666" s="9"/>
      <c r="L666" s="9"/>
      <c r="M666" s="9"/>
      <c r="N666" s="9"/>
      <c r="O666" s="8"/>
      <c r="P666" s="8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3.5" customHeight="1">
      <c r="A667" s="9"/>
      <c r="B667" s="9"/>
      <c r="C667" s="9"/>
      <c r="D667" s="9"/>
      <c r="E667" s="293"/>
      <c r="F667" s="293"/>
      <c r="G667" s="9"/>
      <c r="H667" s="9"/>
      <c r="I667" s="9"/>
      <c r="J667" s="9"/>
      <c r="K667" s="9"/>
      <c r="L667" s="9"/>
      <c r="M667" s="9"/>
      <c r="N667" s="9"/>
      <c r="O667" s="8"/>
      <c r="P667" s="8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3.5" customHeight="1">
      <c r="A668" s="9"/>
      <c r="B668" s="9"/>
      <c r="C668" s="9"/>
      <c r="D668" s="9"/>
      <c r="E668" s="293"/>
      <c r="F668" s="293"/>
      <c r="G668" s="9"/>
      <c r="H668" s="9"/>
      <c r="I668" s="9"/>
      <c r="J668" s="9"/>
      <c r="K668" s="9"/>
      <c r="L668" s="9"/>
      <c r="M668" s="9"/>
      <c r="N668" s="9"/>
      <c r="O668" s="8"/>
      <c r="P668" s="8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3.5" customHeight="1">
      <c r="A669" s="9"/>
      <c r="B669" s="9"/>
      <c r="C669" s="9"/>
      <c r="D669" s="9"/>
      <c r="E669" s="293"/>
      <c r="F669" s="293"/>
      <c r="G669" s="9"/>
      <c r="H669" s="9"/>
      <c r="I669" s="9"/>
      <c r="J669" s="9"/>
      <c r="K669" s="9"/>
      <c r="L669" s="9"/>
      <c r="M669" s="9"/>
      <c r="N669" s="9"/>
      <c r="O669" s="8"/>
      <c r="P669" s="8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3.5" customHeight="1">
      <c r="A670" s="9"/>
      <c r="B670" s="9"/>
      <c r="C670" s="9"/>
      <c r="D670" s="9"/>
      <c r="E670" s="293"/>
      <c r="F670" s="293"/>
      <c r="G670" s="9"/>
      <c r="H670" s="9"/>
      <c r="I670" s="9"/>
      <c r="J670" s="9"/>
      <c r="K670" s="9"/>
      <c r="L670" s="9"/>
      <c r="M670" s="9"/>
      <c r="N670" s="9"/>
      <c r="O670" s="8"/>
      <c r="P670" s="8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3.5" customHeight="1">
      <c r="A671" s="9"/>
      <c r="B671" s="9"/>
      <c r="C671" s="9"/>
      <c r="D671" s="9"/>
      <c r="E671" s="293"/>
      <c r="F671" s="293"/>
      <c r="G671" s="9"/>
      <c r="H671" s="9"/>
      <c r="I671" s="9"/>
      <c r="J671" s="9"/>
      <c r="K671" s="9"/>
      <c r="L671" s="9"/>
      <c r="M671" s="9"/>
      <c r="N671" s="9"/>
      <c r="O671" s="8"/>
      <c r="P671" s="8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3.5" customHeight="1">
      <c r="A672" s="9"/>
      <c r="B672" s="9"/>
      <c r="C672" s="9"/>
      <c r="D672" s="9"/>
      <c r="E672" s="293"/>
      <c r="F672" s="293"/>
      <c r="G672" s="9"/>
      <c r="H672" s="9"/>
      <c r="I672" s="9"/>
      <c r="J672" s="9"/>
      <c r="K672" s="9"/>
      <c r="L672" s="9"/>
      <c r="M672" s="9"/>
      <c r="N672" s="9"/>
      <c r="O672" s="8"/>
      <c r="P672" s="8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3.5" customHeight="1">
      <c r="A673" s="9"/>
      <c r="B673" s="9"/>
      <c r="C673" s="9"/>
      <c r="D673" s="9"/>
      <c r="E673" s="293"/>
      <c r="F673" s="293"/>
      <c r="G673" s="9"/>
      <c r="H673" s="9"/>
      <c r="I673" s="9"/>
      <c r="J673" s="9"/>
      <c r="K673" s="9"/>
      <c r="L673" s="9"/>
      <c r="M673" s="9"/>
      <c r="N673" s="9"/>
      <c r="O673" s="8"/>
      <c r="P673" s="8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3.5" customHeight="1">
      <c r="A674" s="9"/>
      <c r="B674" s="9"/>
      <c r="C674" s="9"/>
      <c r="D674" s="9"/>
      <c r="E674" s="293"/>
      <c r="F674" s="293"/>
      <c r="G674" s="9"/>
      <c r="H674" s="9"/>
      <c r="I674" s="9"/>
      <c r="J674" s="9"/>
      <c r="K674" s="9"/>
      <c r="L674" s="9"/>
      <c r="M674" s="9"/>
      <c r="N674" s="9"/>
      <c r="O674" s="8"/>
      <c r="P674" s="8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3.5" customHeight="1">
      <c r="A675" s="9"/>
      <c r="B675" s="9"/>
      <c r="C675" s="9"/>
      <c r="D675" s="9"/>
      <c r="E675" s="293"/>
      <c r="F675" s="293"/>
      <c r="G675" s="9"/>
      <c r="H675" s="9"/>
      <c r="I675" s="9"/>
      <c r="J675" s="9"/>
      <c r="K675" s="9"/>
      <c r="L675" s="9"/>
      <c r="M675" s="9"/>
      <c r="N675" s="9"/>
      <c r="O675" s="8"/>
      <c r="P675" s="8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3.5" customHeight="1">
      <c r="A676" s="9"/>
      <c r="B676" s="9"/>
      <c r="C676" s="9"/>
      <c r="D676" s="9"/>
      <c r="E676" s="293"/>
      <c r="F676" s="293"/>
      <c r="G676" s="9"/>
      <c r="H676" s="9"/>
      <c r="I676" s="9"/>
      <c r="J676" s="9"/>
      <c r="K676" s="9"/>
      <c r="L676" s="9"/>
      <c r="M676" s="9"/>
      <c r="N676" s="9"/>
      <c r="O676" s="8"/>
      <c r="P676" s="8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3.5" customHeight="1">
      <c r="A677" s="9"/>
      <c r="B677" s="9"/>
      <c r="C677" s="9"/>
      <c r="D677" s="9"/>
      <c r="E677" s="293"/>
      <c r="F677" s="293"/>
      <c r="G677" s="9"/>
      <c r="H677" s="9"/>
      <c r="I677" s="9"/>
      <c r="J677" s="9"/>
      <c r="K677" s="9"/>
      <c r="L677" s="9"/>
      <c r="M677" s="9"/>
      <c r="N677" s="9"/>
      <c r="O677" s="8"/>
      <c r="P677" s="8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3.5" customHeight="1">
      <c r="A678" s="9"/>
      <c r="B678" s="9"/>
      <c r="C678" s="9"/>
      <c r="D678" s="9"/>
      <c r="E678" s="293"/>
      <c r="F678" s="293"/>
      <c r="G678" s="9"/>
      <c r="H678" s="9"/>
      <c r="I678" s="9"/>
      <c r="J678" s="9"/>
      <c r="K678" s="9"/>
      <c r="L678" s="9"/>
      <c r="M678" s="9"/>
      <c r="N678" s="9"/>
      <c r="O678" s="8"/>
      <c r="P678" s="8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3.5" customHeight="1">
      <c r="A679" s="9"/>
      <c r="B679" s="9"/>
      <c r="C679" s="9"/>
      <c r="D679" s="9"/>
      <c r="E679" s="293"/>
      <c r="F679" s="293"/>
      <c r="G679" s="9"/>
      <c r="H679" s="9"/>
      <c r="I679" s="9"/>
      <c r="J679" s="9"/>
      <c r="K679" s="9"/>
      <c r="L679" s="9"/>
      <c r="M679" s="9"/>
      <c r="N679" s="9"/>
      <c r="O679" s="8"/>
      <c r="P679" s="8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3.5" customHeight="1">
      <c r="A680" s="9"/>
      <c r="B680" s="9"/>
      <c r="C680" s="9"/>
      <c r="D680" s="9"/>
      <c r="E680" s="293"/>
      <c r="F680" s="293"/>
      <c r="G680" s="9"/>
      <c r="H680" s="9"/>
      <c r="I680" s="9"/>
      <c r="J680" s="9"/>
      <c r="K680" s="9"/>
      <c r="L680" s="9"/>
      <c r="M680" s="9"/>
      <c r="N680" s="9"/>
      <c r="O680" s="8"/>
      <c r="P680" s="8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3.5" customHeight="1">
      <c r="A681" s="9"/>
      <c r="B681" s="9"/>
      <c r="C681" s="9"/>
      <c r="D681" s="9"/>
      <c r="E681" s="293"/>
      <c r="F681" s="293"/>
      <c r="G681" s="9"/>
      <c r="H681" s="9"/>
      <c r="I681" s="9"/>
      <c r="J681" s="9"/>
      <c r="K681" s="9"/>
      <c r="L681" s="9"/>
      <c r="M681" s="9"/>
      <c r="N681" s="9"/>
      <c r="O681" s="8"/>
      <c r="P681" s="8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3.5" customHeight="1">
      <c r="A682" s="9"/>
      <c r="B682" s="9"/>
      <c r="C682" s="9"/>
      <c r="D682" s="9"/>
      <c r="E682" s="293"/>
      <c r="F682" s="293"/>
      <c r="G682" s="9"/>
      <c r="H682" s="9"/>
      <c r="I682" s="9"/>
      <c r="J682" s="9"/>
      <c r="K682" s="9"/>
      <c r="L682" s="9"/>
      <c r="M682" s="9"/>
      <c r="N682" s="9"/>
      <c r="O682" s="8"/>
      <c r="P682" s="8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3.5" customHeight="1">
      <c r="A683" s="9"/>
      <c r="B683" s="9"/>
      <c r="C683" s="9"/>
      <c r="D683" s="9"/>
      <c r="E683" s="293"/>
      <c r="F683" s="293"/>
      <c r="G683" s="9"/>
      <c r="H683" s="9"/>
      <c r="I683" s="9"/>
      <c r="J683" s="9"/>
      <c r="K683" s="9"/>
      <c r="L683" s="9"/>
      <c r="M683" s="9"/>
      <c r="N683" s="9"/>
      <c r="O683" s="8"/>
      <c r="P683" s="8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3.5" customHeight="1">
      <c r="A684" s="9"/>
      <c r="B684" s="9"/>
      <c r="C684" s="9"/>
      <c r="D684" s="9"/>
      <c r="E684" s="293"/>
      <c r="F684" s="293"/>
      <c r="G684" s="9"/>
      <c r="H684" s="9"/>
      <c r="I684" s="9"/>
      <c r="J684" s="9"/>
      <c r="K684" s="9"/>
      <c r="L684" s="9"/>
      <c r="M684" s="9"/>
      <c r="N684" s="9"/>
      <c r="O684" s="8"/>
      <c r="P684" s="8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3.5" customHeight="1">
      <c r="A685" s="9"/>
      <c r="B685" s="9"/>
      <c r="C685" s="9"/>
      <c r="D685" s="9"/>
      <c r="E685" s="293"/>
      <c r="F685" s="293"/>
      <c r="G685" s="9"/>
      <c r="H685" s="9"/>
      <c r="I685" s="9"/>
      <c r="J685" s="9"/>
      <c r="K685" s="9"/>
      <c r="L685" s="9"/>
      <c r="M685" s="9"/>
      <c r="N685" s="9"/>
      <c r="O685" s="8"/>
      <c r="P685" s="8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3.5" customHeight="1">
      <c r="A686" s="9"/>
      <c r="B686" s="9"/>
      <c r="C686" s="9"/>
      <c r="D686" s="9"/>
      <c r="E686" s="293"/>
      <c r="F686" s="293"/>
      <c r="G686" s="9"/>
      <c r="H686" s="9"/>
      <c r="I686" s="9"/>
      <c r="J686" s="9"/>
      <c r="K686" s="9"/>
      <c r="L686" s="9"/>
      <c r="M686" s="9"/>
      <c r="N686" s="9"/>
      <c r="O686" s="8"/>
      <c r="P686" s="8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3.5" customHeight="1">
      <c r="A687" s="9"/>
      <c r="B687" s="9"/>
      <c r="C687" s="9"/>
      <c r="D687" s="9"/>
      <c r="E687" s="293"/>
      <c r="F687" s="293"/>
      <c r="G687" s="9"/>
      <c r="H687" s="9"/>
      <c r="I687" s="9"/>
      <c r="J687" s="9"/>
      <c r="K687" s="9"/>
      <c r="L687" s="9"/>
      <c r="M687" s="9"/>
      <c r="N687" s="9"/>
      <c r="O687" s="8"/>
      <c r="P687" s="8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3.5" customHeight="1">
      <c r="A688" s="9"/>
      <c r="B688" s="9"/>
      <c r="C688" s="9"/>
      <c r="D688" s="9"/>
      <c r="E688" s="293"/>
      <c r="F688" s="293"/>
      <c r="G688" s="9"/>
      <c r="H688" s="9"/>
      <c r="I688" s="9"/>
      <c r="J688" s="9"/>
      <c r="K688" s="9"/>
      <c r="L688" s="9"/>
      <c r="M688" s="9"/>
      <c r="N688" s="9"/>
      <c r="O688" s="8"/>
      <c r="P688" s="8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3.5" customHeight="1">
      <c r="A689" s="9"/>
      <c r="B689" s="9"/>
      <c r="C689" s="9"/>
      <c r="D689" s="9"/>
      <c r="E689" s="293"/>
      <c r="F689" s="293"/>
      <c r="G689" s="9"/>
      <c r="H689" s="9"/>
      <c r="I689" s="9"/>
      <c r="J689" s="9"/>
      <c r="K689" s="9"/>
      <c r="L689" s="9"/>
      <c r="M689" s="9"/>
      <c r="N689" s="9"/>
      <c r="O689" s="8"/>
      <c r="P689" s="8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3.5" customHeight="1">
      <c r="A690" s="9"/>
      <c r="B690" s="9"/>
      <c r="C690" s="9"/>
      <c r="D690" s="9"/>
      <c r="E690" s="293"/>
      <c r="F690" s="293"/>
      <c r="G690" s="9"/>
      <c r="H690" s="9"/>
      <c r="I690" s="9"/>
      <c r="J690" s="9"/>
      <c r="K690" s="9"/>
      <c r="L690" s="9"/>
      <c r="M690" s="9"/>
      <c r="N690" s="9"/>
      <c r="O690" s="8"/>
      <c r="P690" s="8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3.5" customHeight="1">
      <c r="A691" s="9"/>
      <c r="B691" s="9"/>
      <c r="C691" s="9"/>
      <c r="D691" s="9"/>
      <c r="E691" s="293"/>
      <c r="F691" s="293"/>
      <c r="G691" s="9"/>
      <c r="H691" s="9"/>
      <c r="I691" s="9"/>
      <c r="J691" s="9"/>
      <c r="K691" s="9"/>
      <c r="L691" s="9"/>
      <c r="M691" s="9"/>
      <c r="N691" s="9"/>
      <c r="O691" s="8"/>
      <c r="P691" s="8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3.5" customHeight="1">
      <c r="A692" s="9"/>
      <c r="B692" s="9"/>
      <c r="C692" s="9"/>
      <c r="D692" s="9"/>
      <c r="E692" s="293"/>
      <c r="F692" s="293"/>
      <c r="G692" s="9"/>
      <c r="H692" s="9"/>
      <c r="I692" s="9"/>
      <c r="J692" s="9"/>
      <c r="K692" s="9"/>
      <c r="L692" s="9"/>
      <c r="M692" s="9"/>
      <c r="N692" s="9"/>
      <c r="O692" s="8"/>
      <c r="P692" s="8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3.5" customHeight="1">
      <c r="A693" s="9"/>
      <c r="B693" s="9"/>
      <c r="C693" s="9"/>
      <c r="D693" s="9"/>
      <c r="E693" s="293"/>
      <c r="F693" s="293"/>
      <c r="G693" s="9"/>
      <c r="H693" s="9"/>
      <c r="I693" s="9"/>
      <c r="J693" s="9"/>
      <c r="K693" s="9"/>
      <c r="L693" s="9"/>
      <c r="M693" s="9"/>
      <c r="N693" s="9"/>
      <c r="O693" s="8"/>
      <c r="P693" s="8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3.5" customHeight="1">
      <c r="A694" s="9"/>
      <c r="B694" s="9"/>
      <c r="C694" s="9"/>
      <c r="D694" s="9"/>
      <c r="E694" s="293"/>
      <c r="F694" s="293"/>
      <c r="G694" s="9"/>
      <c r="H694" s="9"/>
      <c r="I694" s="9"/>
      <c r="J694" s="9"/>
      <c r="K694" s="9"/>
      <c r="L694" s="9"/>
      <c r="M694" s="9"/>
      <c r="N694" s="9"/>
      <c r="O694" s="8"/>
      <c r="P694" s="8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3.5" customHeight="1">
      <c r="A695" s="9"/>
      <c r="B695" s="9"/>
      <c r="C695" s="9"/>
      <c r="D695" s="9"/>
      <c r="E695" s="293"/>
      <c r="F695" s="293"/>
      <c r="G695" s="9"/>
      <c r="H695" s="9"/>
      <c r="I695" s="9"/>
      <c r="J695" s="9"/>
      <c r="K695" s="9"/>
      <c r="L695" s="9"/>
      <c r="M695" s="9"/>
      <c r="N695" s="9"/>
      <c r="O695" s="8"/>
      <c r="P695" s="8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3.5" customHeight="1">
      <c r="A696" s="9"/>
      <c r="B696" s="9"/>
      <c r="C696" s="9"/>
      <c r="D696" s="9"/>
      <c r="E696" s="293"/>
      <c r="F696" s="293"/>
      <c r="G696" s="9"/>
      <c r="H696" s="9"/>
      <c r="I696" s="9"/>
      <c r="J696" s="9"/>
      <c r="K696" s="9"/>
      <c r="L696" s="9"/>
      <c r="M696" s="9"/>
      <c r="N696" s="9"/>
      <c r="O696" s="8"/>
      <c r="P696" s="8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3.5" customHeight="1">
      <c r="A697" s="9"/>
      <c r="B697" s="9"/>
      <c r="C697" s="9"/>
      <c r="D697" s="9"/>
      <c r="E697" s="293"/>
      <c r="F697" s="293"/>
      <c r="G697" s="9"/>
      <c r="H697" s="9"/>
      <c r="I697" s="9"/>
      <c r="J697" s="9"/>
      <c r="K697" s="9"/>
      <c r="L697" s="9"/>
      <c r="M697" s="9"/>
      <c r="N697" s="9"/>
      <c r="O697" s="8"/>
      <c r="P697" s="8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3.5" customHeight="1">
      <c r="A698" s="9"/>
      <c r="B698" s="9"/>
      <c r="C698" s="9"/>
      <c r="D698" s="9"/>
      <c r="E698" s="293"/>
      <c r="F698" s="293"/>
      <c r="G698" s="9"/>
      <c r="H698" s="9"/>
      <c r="I698" s="9"/>
      <c r="J698" s="9"/>
      <c r="K698" s="9"/>
      <c r="L698" s="9"/>
      <c r="M698" s="9"/>
      <c r="N698" s="9"/>
      <c r="O698" s="8"/>
      <c r="P698" s="8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3.5" customHeight="1">
      <c r="A699" s="9"/>
      <c r="B699" s="9"/>
      <c r="C699" s="9"/>
      <c r="D699" s="9"/>
      <c r="E699" s="293"/>
      <c r="F699" s="293"/>
      <c r="G699" s="9"/>
      <c r="H699" s="9"/>
      <c r="I699" s="9"/>
      <c r="J699" s="9"/>
      <c r="K699" s="9"/>
      <c r="L699" s="9"/>
      <c r="M699" s="9"/>
      <c r="N699" s="9"/>
      <c r="O699" s="8"/>
      <c r="P699" s="8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3.5" customHeight="1">
      <c r="A700" s="9"/>
      <c r="B700" s="9"/>
      <c r="C700" s="9"/>
      <c r="D700" s="9"/>
      <c r="E700" s="293"/>
      <c r="F700" s="293"/>
      <c r="G700" s="9"/>
      <c r="H700" s="9"/>
      <c r="I700" s="9"/>
      <c r="J700" s="9"/>
      <c r="K700" s="9"/>
      <c r="L700" s="9"/>
      <c r="M700" s="9"/>
      <c r="N700" s="9"/>
      <c r="O700" s="8"/>
      <c r="P700" s="8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3.5" customHeight="1">
      <c r="A701" s="9"/>
      <c r="B701" s="9"/>
      <c r="C701" s="9"/>
      <c r="D701" s="9"/>
      <c r="E701" s="293"/>
      <c r="F701" s="293"/>
      <c r="G701" s="9"/>
      <c r="H701" s="9"/>
      <c r="I701" s="9"/>
      <c r="J701" s="9"/>
      <c r="K701" s="9"/>
      <c r="L701" s="9"/>
      <c r="M701" s="9"/>
      <c r="N701" s="9"/>
      <c r="O701" s="8"/>
      <c r="P701" s="8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3.5" customHeight="1">
      <c r="A702" s="9"/>
      <c r="B702" s="9"/>
      <c r="C702" s="9"/>
      <c r="D702" s="9"/>
      <c r="E702" s="293"/>
      <c r="F702" s="293"/>
      <c r="G702" s="9"/>
      <c r="H702" s="9"/>
      <c r="I702" s="9"/>
      <c r="J702" s="9"/>
      <c r="K702" s="9"/>
      <c r="L702" s="9"/>
      <c r="M702" s="9"/>
      <c r="N702" s="9"/>
      <c r="O702" s="8"/>
      <c r="P702" s="8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3.5" customHeight="1">
      <c r="A703" s="9"/>
      <c r="B703" s="9"/>
      <c r="C703" s="9"/>
      <c r="D703" s="9"/>
      <c r="E703" s="293"/>
      <c r="F703" s="293"/>
      <c r="G703" s="9"/>
      <c r="H703" s="9"/>
      <c r="I703" s="9"/>
      <c r="J703" s="9"/>
      <c r="K703" s="9"/>
      <c r="L703" s="9"/>
      <c r="M703" s="9"/>
      <c r="N703" s="9"/>
      <c r="O703" s="8"/>
      <c r="P703" s="8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3.5" customHeight="1">
      <c r="A704" s="9"/>
      <c r="B704" s="9"/>
      <c r="C704" s="9"/>
      <c r="D704" s="9"/>
      <c r="E704" s="293"/>
      <c r="F704" s="293"/>
      <c r="G704" s="9"/>
      <c r="H704" s="9"/>
      <c r="I704" s="9"/>
      <c r="J704" s="9"/>
      <c r="K704" s="9"/>
      <c r="L704" s="9"/>
      <c r="M704" s="9"/>
      <c r="N704" s="9"/>
      <c r="O704" s="8"/>
      <c r="P704" s="8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3.5" customHeight="1">
      <c r="A705" s="9"/>
      <c r="B705" s="9"/>
      <c r="C705" s="9"/>
      <c r="D705" s="9"/>
      <c r="E705" s="293"/>
      <c r="F705" s="293"/>
      <c r="G705" s="9"/>
      <c r="H705" s="9"/>
      <c r="I705" s="9"/>
      <c r="J705" s="9"/>
      <c r="K705" s="9"/>
      <c r="L705" s="9"/>
      <c r="M705" s="9"/>
      <c r="N705" s="9"/>
      <c r="O705" s="8"/>
      <c r="P705" s="8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3.5" customHeight="1">
      <c r="A706" s="9"/>
      <c r="B706" s="9"/>
      <c r="C706" s="9"/>
      <c r="D706" s="9"/>
      <c r="E706" s="293"/>
      <c r="F706" s="293"/>
      <c r="G706" s="9"/>
      <c r="H706" s="9"/>
      <c r="I706" s="9"/>
      <c r="J706" s="9"/>
      <c r="K706" s="9"/>
      <c r="L706" s="9"/>
      <c r="M706" s="9"/>
      <c r="N706" s="9"/>
      <c r="O706" s="8"/>
      <c r="P706" s="8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3.5" customHeight="1">
      <c r="A707" s="9"/>
      <c r="B707" s="9"/>
      <c r="C707" s="9"/>
      <c r="D707" s="9"/>
      <c r="E707" s="293"/>
      <c r="F707" s="293"/>
      <c r="G707" s="9"/>
      <c r="H707" s="9"/>
      <c r="I707" s="9"/>
      <c r="J707" s="9"/>
      <c r="K707" s="9"/>
      <c r="L707" s="9"/>
      <c r="M707" s="9"/>
      <c r="N707" s="9"/>
      <c r="O707" s="8"/>
      <c r="P707" s="8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3.5" customHeight="1">
      <c r="A708" s="9"/>
      <c r="B708" s="9"/>
      <c r="C708" s="9"/>
      <c r="D708" s="9"/>
      <c r="E708" s="293"/>
      <c r="F708" s="293"/>
      <c r="G708" s="9"/>
      <c r="H708" s="9"/>
      <c r="I708" s="9"/>
      <c r="J708" s="9"/>
      <c r="K708" s="9"/>
      <c r="L708" s="9"/>
      <c r="M708" s="9"/>
      <c r="N708" s="9"/>
      <c r="O708" s="8"/>
      <c r="P708" s="8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3.5" customHeight="1">
      <c r="A709" s="9"/>
      <c r="B709" s="9"/>
      <c r="C709" s="9"/>
      <c r="D709" s="9"/>
      <c r="E709" s="293"/>
      <c r="F709" s="293"/>
      <c r="G709" s="9"/>
      <c r="H709" s="9"/>
      <c r="I709" s="9"/>
      <c r="J709" s="9"/>
      <c r="K709" s="9"/>
      <c r="L709" s="9"/>
      <c r="M709" s="9"/>
      <c r="N709" s="9"/>
      <c r="O709" s="8"/>
      <c r="P709" s="8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3.5" customHeight="1">
      <c r="A710" s="9"/>
      <c r="B710" s="9"/>
      <c r="C710" s="9"/>
      <c r="D710" s="9"/>
      <c r="E710" s="293"/>
      <c r="F710" s="293"/>
      <c r="G710" s="9"/>
      <c r="H710" s="9"/>
      <c r="I710" s="9"/>
      <c r="J710" s="9"/>
      <c r="K710" s="9"/>
      <c r="L710" s="9"/>
      <c r="M710" s="9"/>
      <c r="N710" s="9"/>
      <c r="O710" s="8"/>
      <c r="P710" s="8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3.5" customHeight="1">
      <c r="A711" s="9"/>
      <c r="B711" s="9"/>
      <c r="C711" s="9"/>
      <c r="D711" s="9"/>
      <c r="E711" s="293"/>
      <c r="F711" s="293"/>
      <c r="G711" s="9"/>
      <c r="H711" s="9"/>
      <c r="I711" s="9"/>
      <c r="J711" s="9"/>
      <c r="K711" s="9"/>
      <c r="L711" s="9"/>
      <c r="M711" s="9"/>
      <c r="N711" s="9"/>
      <c r="O711" s="8"/>
      <c r="P711" s="8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3.5" customHeight="1">
      <c r="A712" s="9"/>
      <c r="B712" s="9"/>
      <c r="C712" s="9"/>
      <c r="D712" s="9"/>
      <c r="E712" s="293"/>
      <c r="F712" s="293"/>
      <c r="G712" s="9"/>
      <c r="H712" s="9"/>
      <c r="I712" s="9"/>
      <c r="J712" s="9"/>
      <c r="K712" s="9"/>
      <c r="L712" s="9"/>
      <c r="M712" s="9"/>
      <c r="N712" s="9"/>
      <c r="O712" s="8"/>
      <c r="P712" s="8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3.5" customHeight="1">
      <c r="A713" s="9"/>
      <c r="B713" s="9"/>
      <c r="C713" s="9"/>
      <c r="D713" s="9"/>
      <c r="E713" s="293"/>
      <c r="F713" s="293"/>
      <c r="G713" s="9"/>
      <c r="H713" s="9"/>
      <c r="I713" s="9"/>
      <c r="J713" s="9"/>
      <c r="K713" s="9"/>
      <c r="L713" s="9"/>
      <c r="M713" s="9"/>
      <c r="N713" s="9"/>
      <c r="O713" s="8"/>
      <c r="P713" s="8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3.5" customHeight="1">
      <c r="A714" s="9"/>
      <c r="B714" s="9"/>
      <c r="C714" s="9"/>
      <c r="D714" s="9"/>
      <c r="E714" s="293"/>
      <c r="F714" s="293"/>
      <c r="G714" s="9"/>
      <c r="H714" s="9"/>
      <c r="I714" s="9"/>
      <c r="J714" s="9"/>
      <c r="K714" s="9"/>
      <c r="L714" s="9"/>
      <c r="M714" s="9"/>
      <c r="N714" s="9"/>
      <c r="O714" s="8"/>
      <c r="P714" s="8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3.5" customHeight="1">
      <c r="A715" s="9"/>
      <c r="B715" s="9"/>
      <c r="C715" s="9"/>
      <c r="D715" s="9"/>
      <c r="E715" s="293"/>
      <c r="F715" s="293"/>
      <c r="G715" s="9"/>
      <c r="H715" s="9"/>
      <c r="I715" s="9"/>
      <c r="J715" s="9"/>
      <c r="K715" s="9"/>
      <c r="L715" s="9"/>
      <c r="M715" s="9"/>
      <c r="N715" s="9"/>
      <c r="O715" s="8"/>
      <c r="P715" s="8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3.5" customHeight="1">
      <c r="A716" s="9"/>
      <c r="B716" s="9"/>
      <c r="C716" s="9"/>
      <c r="D716" s="9"/>
      <c r="E716" s="293"/>
      <c r="F716" s="293"/>
      <c r="G716" s="9"/>
      <c r="H716" s="9"/>
      <c r="I716" s="9"/>
      <c r="J716" s="9"/>
      <c r="K716" s="9"/>
      <c r="L716" s="9"/>
      <c r="M716" s="9"/>
      <c r="N716" s="9"/>
      <c r="O716" s="8"/>
      <c r="P716" s="8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3.5" customHeight="1">
      <c r="A717" s="9"/>
      <c r="B717" s="9"/>
      <c r="C717" s="9"/>
      <c r="D717" s="9"/>
      <c r="E717" s="293"/>
      <c r="F717" s="293"/>
      <c r="G717" s="9"/>
      <c r="H717" s="9"/>
      <c r="I717" s="9"/>
      <c r="J717" s="9"/>
      <c r="K717" s="9"/>
      <c r="L717" s="9"/>
      <c r="M717" s="9"/>
      <c r="N717" s="9"/>
      <c r="O717" s="8"/>
      <c r="P717" s="8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3.5" customHeight="1">
      <c r="A718" s="9"/>
      <c r="B718" s="9"/>
      <c r="C718" s="9"/>
      <c r="D718" s="9"/>
      <c r="E718" s="293"/>
      <c r="F718" s="293"/>
      <c r="G718" s="9"/>
      <c r="H718" s="9"/>
      <c r="I718" s="9"/>
      <c r="J718" s="9"/>
      <c r="K718" s="9"/>
      <c r="L718" s="9"/>
      <c r="M718" s="9"/>
      <c r="N718" s="9"/>
      <c r="O718" s="8"/>
      <c r="P718" s="8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3.5" customHeight="1">
      <c r="A719" s="9"/>
      <c r="B719" s="9"/>
      <c r="C719" s="9"/>
      <c r="D719" s="9"/>
      <c r="E719" s="293"/>
      <c r="F719" s="293"/>
      <c r="G719" s="9"/>
      <c r="H719" s="9"/>
      <c r="I719" s="9"/>
      <c r="J719" s="9"/>
      <c r="K719" s="9"/>
      <c r="L719" s="9"/>
      <c r="M719" s="9"/>
      <c r="N719" s="9"/>
      <c r="O719" s="8"/>
      <c r="P719" s="8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3.5" customHeight="1">
      <c r="A720" s="9"/>
      <c r="B720" s="9"/>
      <c r="C720" s="9"/>
      <c r="D720" s="9"/>
      <c r="E720" s="293"/>
      <c r="F720" s="293"/>
      <c r="G720" s="9"/>
      <c r="H720" s="9"/>
      <c r="I720" s="9"/>
      <c r="J720" s="9"/>
      <c r="K720" s="9"/>
      <c r="L720" s="9"/>
      <c r="M720" s="9"/>
      <c r="N720" s="9"/>
      <c r="O720" s="8"/>
      <c r="P720" s="8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3.5" customHeight="1">
      <c r="A721" s="9"/>
      <c r="B721" s="9"/>
      <c r="C721" s="9"/>
      <c r="D721" s="9"/>
      <c r="E721" s="293"/>
      <c r="F721" s="293"/>
      <c r="G721" s="9"/>
      <c r="H721" s="9"/>
      <c r="I721" s="9"/>
      <c r="J721" s="9"/>
      <c r="K721" s="9"/>
      <c r="L721" s="9"/>
      <c r="M721" s="9"/>
      <c r="N721" s="9"/>
      <c r="O721" s="8"/>
      <c r="P721" s="8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3.5" customHeight="1">
      <c r="A722" s="9"/>
      <c r="B722" s="9"/>
      <c r="C722" s="9"/>
      <c r="D722" s="9"/>
      <c r="E722" s="293"/>
      <c r="F722" s="293"/>
      <c r="G722" s="9"/>
      <c r="H722" s="9"/>
      <c r="I722" s="9"/>
      <c r="J722" s="9"/>
      <c r="K722" s="9"/>
      <c r="L722" s="9"/>
      <c r="M722" s="9"/>
      <c r="N722" s="9"/>
      <c r="O722" s="8"/>
      <c r="P722" s="8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3.5" customHeight="1">
      <c r="A723" s="9"/>
      <c r="B723" s="9"/>
      <c r="C723" s="9"/>
      <c r="D723" s="9"/>
      <c r="E723" s="293"/>
      <c r="F723" s="293"/>
      <c r="G723" s="9"/>
      <c r="H723" s="9"/>
      <c r="I723" s="9"/>
      <c r="J723" s="9"/>
      <c r="K723" s="9"/>
      <c r="L723" s="9"/>
      <c r="M723" s="9"/>
      <c r="N723" s="9"/>
      <c r="O723" s="8"/>
      <c r="P723" s="8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3.5" customHeight="1">
      <c r="A724" s="9"/>
      <c r="B724" s="9"/>
      <c r="C724" s="9"/>
      <c r="D724" s="9"/>
      <c r="E724" s="293"/>
      <c r="F724" s="293"/>
      <c r="G724" s="9"/>
      <c r="H724" s="9"/>
      <c r="I724" s="9"/>
      <c r="J724" s="9"/>
      <c r="K724" s="9"/>
      <c r="L724" s="9"/>
      <c r="M724" s="9"/>
      <c r="N724" s="9"/>
      <c r="O724" s="8"/>
      <c r="P724" s="8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3.5" customHeight="1">
      <c r="A725" s="9"/>
      <c r="B725" s="9"/>
      <c r="C725" s="9"/>
      <c r="D725" s="9"/>
      <c r="E725" s="293"/>
      <c r="F725" s="293"/>
      <c r="G725" s="9"/>
      <c r="H725" s="9"/>
      <c r="I725" s="9"/>
      <c r="J725" s="9"/>
      <c r="K725" s="9"/>
      <c r="L725" s="9"/>
      <c r="M725" s="9"/>
      <c r="N725" s="9"/>
      <c r="O725" s="8"/>
      <c r="P725" s="8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3.5" customHeight="1">
      <c r="A726" s="9"/>
      <c r="B726" s="9"/>
      <c r="C726" s="9"/>
      <c r="D726" s="9"/>
      <c r="E726" s="293"/>
      <c r="F726" s="293"/>
      <c r="G726" s="9"/>
      <c r="H726" s="9"/>
      <c r="I726" s="9"/>
      <c r="J726" s="9"/>
      <c r="K726" s="9"/>
      <c r="L726" s="9"/>
      <c r="M726" s="9"/>
      <c r="N726" s="9"/>
      <c r="O726" s="8"/>
      <c r="P726" s="8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3.5" customHeight="1">
      <c r="A727" s="9"/>
      <c r="B727" s="9"/>
      <c r="C727" s="9"/>
      <c r="D727" s="9"/>
      <c r="E727" s="293"/>
      <c r="F727" s="293"/>
      <c r="G727" s="9"/>
      <c r="H727" s="9"/>
      <c r="I727" s="9"/>
      <c r="J727" s="9"/>
      <c r="K727" s="9"/>
      <c r="L727" s="9"/>
      <c r="M727" s="9"/>
      <c r="N727" s="9"/>
      <c r="O727" s="8"/>
      <c r="P727" s="8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3.5" customHeight="1">
      <c r="A728" s="9"/>
      <c r="B728" s="9"/>
      <c r="C728" s="9"/>
      <c r="D728" s="9"/>
      <c r="E728" s="293"/>
      <c r="F728" s="293"/>
      <c r="G728" s="9"/>
      <c r="H728" s="9"/>
      <c r="I728" s="9"/>
      <c r="J728" s="9"/>
      <c r="K728" s="9"/>
      <c r="L728" s="9"/>
      <c r="M728" s="9"/>
      <c r="N728" s="9"/>
      <c r="O728" s="8"/>
      <c r="P728" s="8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3.5" customHeight="1">
      <c r="A729" s="9"/>
      <c r="B729" s="9"/>
      <c r="C729" s="9"/>
      <c r="D729" s="9"/>
      <c r="E729" s="293"/>
      <c r="F729" s="293"/>
      <c r="G729" s="9"/>
      <c r="H729" s="9"/>
      <c r="I729" s="9"/>
      <c r="J729" s="9"/>
      <c r="K729" s="9"/>
      <c r="L729" s="9"/>
      <c r="M729" s="9"/>
      <c r="N729" s="9"/>
      <c r="O729" s="8"/>
      <c r="P729" s="8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3.5" customHeight="1">
      <c r="A730" s="9"/>
      <c r="B730" s="9"/>
      <c r="C730" s="9"/>
      <c r="D730" s="9"/>
      <c r="E730" s="293"/>
      <c r="F730" s="293"/>
      <c r="G730" s="9"/>
      <c r="H730" s="9"/>
      <c r="I730" s="9"/>
      <c r="J730" s="9"/>
      <c r="K730" s="9"/>
      <c r="L730" s="9"/>
      <c r="M730" s="9"/>
      <c r="N730" s="9"/>
      <c r="O730" s="8"/>
      <c r="P730" s="8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3.5" customHeight="1">
      <c r="A731" s="9"/>
      <c r="B731" s="9"/>
      <c r="C731" s="9"/>
      <c r="D731" s="9"/>
      <c r="E731" s="293"/>
      <c r="F731" s="293"/>
      <c r="G731" s="9"/>
      <c r="H731" s="9"/>
      <c r="I731" s="9"/>
      <c r="J731" s="9"/>
      <c r="K731" s="9"/>
      <c r="L731" s="9"/>
      <c r="M731" s="9"/>
      <c r="N731" s="9"/>
      <c r="O731" s="8"/>
      <c r="P731" s="8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3.5" customHeight="1">
      <c r="A732" s="9"/>
      <c r="B732" s="9"/>
      <c r="C732" s="9"/>
      <c r="D732" s="9"/>
      <c r="E732" s="293"/>
      <c r="F732" s="293"/>
      <c r="G732" s="9"/>
      <c r="H732" s="9"/>
      <c r="I732" s="9"/>
      <c r="J732" s="9"/>
      <c r="K732" s="9"/>
      <c r="L732" s="9"/>
      <c r="M732" s="9"/>
      <c r="N732" s="9"/>
      <c r="O732" s="8"/>
      <c r="P732" s="8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3.5" customHeight="1">
      <c r="A733" s="9"/>
      <c r="B733" s="9"/>
      <c r="C733" s="9"/>
      <c r="D733" s="9"/>
      <c r="E733" s="293"/>
      <c r="F733" s="293"/>
      <c r="G733" s="9"/>
      <c r="H733" s="9"/>
      <c r="I733" s="9"/>
      <c r="J733" s="9"/>
      <c r="K733" s="9"/>
      <c r="L733" s="9"/>
      <c r="M733" s="9"/>
      <c r="N733" s="9"/>
      <c r="O733" s="8"/>
      <c r="P733" s="8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3.5" customHeight="1">
      <c r="A734" s="9"/>
      <c r="B734" s="9"/>
      <c r="C734" s="9"/>
      <c r="D734" s="9"/>
      <c r="E734" s="293"/>
      <c r="F734" s="293"/>
      <c r="G734" s="9"/>
      <c r="H734" s="9"/>
      <c r="I734" s="9"/>
      <c r="J734" s="9"/>
      <c r="K734" s="9"/>
      <c r="L734" s="9"/>
      <c r="M734" s="9"/>
      <c r="N734" s="9"/>
      <c r="O734" s="8"/>
      <c r="P734" s="8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3.5" customHeight="1">
      <c r="A735" s="9"/>
      <c r="B735" s="9"/>
      <c r="C735" s="9"/>
      <c r="D735" s="9"/>
      <c r="E735" s="293"/>
      <c r="F735" s="293"/>
      <c r="G735" s="9"/>
      <c r="H735" s="9"/>
      <c r="I735" s="9"/>
      <c r="J735" s="9"/>
      <c r="K735" s="9"/>
      <c r="L735" s="9"/>
      <c r="M735" s="9"/>
      <c r="N735" s="9"/>
      <c r="O735" s="8"/>
      <c r="P735" s="8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3.5" customHeight="1">
      <c r="A736" s="9"/>
      <c r="B736" s="9"/>
      <c r="C736" s="9"/>
      <c r="D736" s="9"/>
      <c r="E736" s="293"/>
      <c r="F736" s="293"/>
      <c r="G736" s="9"/>
      <c r="H736" s="9"/>
      <c r="I736" s="9"/>
      <c r="J736" s="9"/>
      <c r="K736" s="9"/>
      <c r="L736" s="9"/>
      <c r="M736" s="9"/>
      <c r="N736" s="9"/>
      <c r="O736" s="8"/>
      <c r="P736" s="8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3.5" customHeight="1">
      <c r="A737" s="9"/>
      <c r="B737" s="9"/>
      <c r="C737" s="9"/>
      <c r="D737" s="9"/>
      <c r="E737" s="293"/>
      <c r="F737" s="293"/>
      <c r="G737" s="9"/>
      <c r="H737" s="9"/>
      <c r="I737" s="9"/>
      <c r="J737" s="9"/>
      <c r="K737" s="9"/>
      <c r="L737" s="9"/>
      <c r="M737" s="9"/>
      <c r="N737" s="9"/>
      <c r="O737" s="8"/>
      <c r="P737" s="8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3.5" customHeight="1">
      <c r="A738" s="9"/>
      <c r="B738" s="9"/>
      <c r="C738" s="9"/>
      <c r="D738" s="9"/>
      <c r="E738" s="293"/>
      <c r="F738" s="293"/>
      <c r="G738" s="9"/>
      <c r="H738" s="9"/>
      <c r="I738" s="9"/>
      <c r="J738" s="9"/>
      <c r="K738" s="9"/>
      <c r="L738" s="9"/>
      <c r="M738" s="9"/>
      <c r="N738" s="9"/>
      <c r="O738" s="8"/>
      <c r="P738" s="8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3.5" customHeight="1">
      <c r="A739" s="9"/>
      <c r="B739" s="9"/>
      <c r="C739" s="9"/>
      <c r="D739" s="9"/>
      <c r="E739" s="293"/>
      <c r="F739" s="293"/>
      <c r="G739" s="9"/>
      <c r="H739" s="9"/>
      <c r="I739" s="9"/>
      <c r="J739" s="9"/>
      <c r="K739" s="9"/>
      <c r="L739" s="9"/>
      <c r="M739" s="9"/>
      <c r="N739" s="9"/>
      <c r="O739" s="8"/>
      <c r="P739" s="8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3.5" customHeight="1">
      <c r="A740" s="9"/>
      <c r="B740" s="9"/>
      <c r="C740" s="9"/>
      <c r="D740" s="9"/>
      <c r="E740" s="293"/>
      <c r="F740" s="293"/>
      <c r="G740" s="9"/>
      <c r="H740" s="9"/>
      <c r="I740" s="9"/>
      <c r="J740" s="9"/>
      <c r="K740" s="9"/>
      <c r="L740" s="9"/>
      <c r="M740" s="9"/>
      <c r="N740" s="9"/>
      <c r="O740" s="8"/>
      <c r="P740" s="8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3.5" customHeight="1">
      <c r="A741" s="9"/>
      <c r="B741" s="9"/>
      <c r="C741" s="9"/>
      <c r="D741" s="9"/>
      <c r="E741" s="293"/>
      <c r="F741" s="293"/>
      <c r="G741" s="9"/>
      <c r="H741" s="9"/>
      <c r="I741" s="9"/>
      <c r="J741" s="9"/>
      <c r="K741" s="9"/>
      <c r="L741" s="9"/>
      <c r="M741" s="9"/>
      <c r="N741" s="9"/>
      <c r="O741" s="8"/>
      <c r="P741" s="8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3.5" customHeight="1">
      <c r="A742" s="9"/>
      <c r="B742" s="9"/>
      <c r="C742" s="9"/>
      <c r="D742" s="9"/>
      <c r="E742" s="293"/>
      <c r="F742" s="293"/>
      <c r="G742" s="9"/>
      <c r="H742" s="9"/>
      <c r="I742" s="9"/>
      <c r="J742" s="9"/>
      <c r="K742" s="9"/>
      <c r="L742" s="9"/>
      <c r="M742" s="9"/>
      <c r="N742" s="9"/>
      <c r="O742" s="8"/>
      <c r="P742" s="8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3.5" customHeight="1">
      <c r="A743" s="9"/>
      <c r="B743" s="9"/>
      <c r="C743" s="9"/>
      <c r="D743" s="9"/>
      <c r="E743" s="293"/>
      <c r="F743" s="293"/>
      <c r="G743" s="9"/>
      <c r="H743" s="9"/>
      <c r="I743" s="9"/>
      <c r="J743" s="9"/>
      <c r="K743" s="9"/>
      <c r="L743" s="9"/>
      <c r="M743" s="9"/>
      <c r="N743" s="9"/>
      <c r="O743" s="8"/>
      <c r="P743" s="8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3.5" customHeight="1">
      <c r="A744" s="9"/>
      <c r="B744" s="9"/>
      <c r="C744" s="9"/>
      <c r="D744" s="9"/>
      <c r="E744" s="293"/>
      <c r="F744" s="293"/>
      <c r="G744" s="9"/>
      <c r="H744" s="9"/>
      <c r="I744" s="9"/>
      <c r="J744" s="9"/>
      <c r="K744" s="9"/>
      <c r="L744" s="9"/>
      <c r="M744" s="9"/>
      <c r="N744" s="9"/>
      <c r="O744" s="8"/>
      <c r="P744" s="8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3.5" customHeight="1">
      <c r="A745" s="9"/>
      <c r="B745" s="9"/>
      <c r="C745" s="9"/>
      <c r="D745" s="9"/>
      <c r="E745" s="293"/>
      <c r="F745" s="293"/>
      <c r="G745" s="9"/>
      <c r="H745" s="9"/>
      <c r="I745" s="9"/>
      <c r="J745" s="9"/>
      <c r="K745" s="9"/>
      <c r="L745" s="9"/>
      <c r="M745" s="9"/>
      <c r="N745" s="9"/>
      <c r="O745" s="8"/>
      <c r="P745" s="8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3.5" customHeight="1">
      <c r="A746" s="9"/>
      <c r="B746" s="9"/>
      <c r="C746" s="9"/>
      <c r="D746" s="9"/>
      <c r="E746" s="293"/>
      <c r="F746" s="293"/>
      <c r="G746" s="9"/>
      <c r="H746" s="9"/>
      <c r="I746" s="9"/>
      <c r="J746" s="9"/>
      <c r="K746" s="9"/>
      <c r="L746" s="9"/>
      <c r="M746" s="9"/>
      <c r="N746" s="9"/>
      <c r="O746" s="8"/>
      <c r="P746" s="8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3.5" customHeight="1">
      <c r="A747" s="9"/>
      <c r="B747" s="9"/>
      <c r="C747" s="9"/>
      <c r="D747" s="9"/>
      <c r="E747" s="293"/>
      <c r="F747" s="293"/>
      <c r="G747" s="9"/>
      <c r="H747" s="9"/>
      <c r="I747" s="9"/>
      <c r="J747" s="9"/>
      <c r="K747" s="9"/>
      <c r="L747" s="9"/>
      <c r="M747" s="9"/>
      <c r="N747" s="9"/>
      <c r="O747" s="8"/>
      <c r="P747" s="8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3.5" customHeight="1">
      <c r="A748" s="9"/>
      <c r="B748" s="9"/>
      <c r="C748" s="9"/>
      <c r="D748" s="9"/>
      <c r="E748" s="293"/>
      <c r="F748" s="293"/>
      <c r="G748" s="9"/>
      <c r="H748" s="9"/>
      <c r="I748" s="9"/>
      <c r="J748" s="9"/>
      <c r="K748" s="9"/>
      <c r="L748" s="9"/>
      <c r="M748" s="9"/>
      <c r="N748" s="9"/>
      <c r="O748" s="8"/>
      <c r="P748" s="8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3.5" customHeight="1">
      <c r="A749" s="9"/>
      <c r="B749" s="9"/>
      <c r="C749" s="9"/>
      <c r="D749" s="9"/>
      <c r="E749" s="293"/>
      <c r="F749" s="293"/>
      <c r="G749" s="9"/>
      <c r="H749" s="9"/>
      <c r="I749" s="9"/>
      <c r="J749" s="9"/>
      <c r="K749" s="9"/>
      <c r="L749" s="9"/>
      <c r="M749" s="9"/>
      <c r="N749" s="9"/>
      <c r="O749" s="8"/>
      <c r="P749" s="8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3.5" customHeight="1">
      <c r="A750" s="9"/>
      <c r="B750" s="9"/>
      <c r="C750" s="9"/>
      <c r="D750" s="9"/>
      <c r="E750" s="293"/>
      <c r="F750" s="293"/>
      <c r="G750" s="9"/>
      <c r="H750" s="9"/>
      <c r="I750" s="9"/>
      <c r="J750" s="9"/>
      <c r="K750" s="9"/>
      <c r="L750" s="9"/>
      <c r="M750" s="9"/>
      <c r="N750" s="9"/>
      <c r="O750" s="8"/>
      <c r="P750" s="8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3.5" customHeight="1">
      <c r="A751" s="9"/>
      <c r="B751" s="9"/>
      <c r="C751" s="9"/>
      <c r="D751" s="9"/>
      <c r="E751" s="293"/>
      <c r="F751" s="293"/>
      <c r="G751" s="9"/>
      <c r="H751" s="9"/>
      <c r="I751" s="9"/>
      <c r="J751" s="9"/>
      <c r="K751" s="9"/>
      <c r="L751" s="9"/>
      <c r="M751" s="9"/>
      <c r="N751" s="9"/>
      <c r="O751" s="8"/>
      <c r="P751" s="8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3.5" customHeight="1">
      <c r="A752" s="9"/>
      <c r="B752" s="9"/>
      <c r="C752" s="9"/>
      <c r="D752" s="9"/>
      <c r="E752" s="293"/>
      <c r="F752" s="293"/>
      <c r="G752" s="9"/>
      <c r="H752" s="9"/>
      <c r="I752" s="9"/>
      <c r="J752" s="9"/>
      <c r="K752" s="9"/>
      <c r="L752" s="9"/>
      <c r="M752" s="9"/>
      <c r="N752" s="9"/>
      <c r="O752" s="8"/>
      <c r="P752" s="8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3.5" customHeight="1">
      <c r="A753" s="9"/>
      <c r="B753" s="9"/>
      <c r="C753" s="9"/>
      <c r="D753" s="9"/>
      <c r="E753" s="293"/>
      <c r="F753" s="293"/>
      <c r="G753" s="9"/>
      <c r="H753" s="9"/>
      <c r="I753" s="9"/>
      <c r="J753" s="9"/>
      <c r="K753" s="9"/>
      <c r="L753" s="9"/>
      <c r="M753" s="9"/>
      <c r="N753" s="9"/>
      <c r="O753" s="8"/>
      <c r="P753" s="8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3.5" customHeight="1">
      <c r="A754" s="9"/>
      <c r="B754" s="9"/>
      <c r="C754" s="9"/>
      <c r="D754" s="9"/>
      <c r="E754" s="293"/>
      <c r="F754" s="293"/>
      <c r="G754" s="9"/>
      <c r="H754" s="9"/>
      <c r="I754" s="9"/>
      <c r="J754" s="9"/>
      <c r="K754" s="9"/>
      <c r="L754" s="9"/>
      <c r="M754" s="9"/>
      <c r="N754" s="9"/>
      <c r="O754" s="8"/>
      <c r="P754" s="8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3.5" customHeight="1">
      <c r="A755" s="9"/>
      <c r="B755" s="9"/>
      <c r="C755" s="9"/>
      <c r="D755" s="9"/>
      <c r="E755" s="293"/>
      <c r="F755" s="293"/>
      <c r="G755" s="9"/>
      <c r="H755" s="9"/>
      <c r="I755" s="9"/>
      <c r="J755" s="9"/>
      <c r="K755" s="9"/>
      <c r="L755" s="9"/>
      <c r="M755" s="9"/>
      <c r="N755" s="9"/>
      <c r="O755" s="8"/>
      <c r="P755" s="8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3.5" customHeight="1">
      <c r="A756" s="9"/>
      <c r="B756" s="9"/>
      <c r="C756" s="9"/>
      <c r="D756" s="9"/>
      <c r="E756" s="293"/>
      <c r="F756" s="293"/>
      <c r="G756" s="9"/>
      <c r="H756" s="9"/>
      <c r="I756" s="9"/>
      <c r="J756" s="9"/>
      <c r="K756" s="9"/>
      <c r="L756" s="9"/>
      <c r="M756" s="9"/>
      <c r="N756" s="9"/>
      <c r="O756" s="8"/>
      <c r="P756" s="8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3.5" customHeight="1">
      <c r="A757" s="9"/>
      <c r="B757" s="9"/>
      <c r="C757" s="9"/>
      <c r="D757" s="9"/>
      <c r="E757" s="293"/>
      <c r="F757" s="293"/>
      <c r="G757" s="9"/>
      <c r="H757" s="9"/>
      <c r="I757" s="9"/>
      <c r="J757" s="9"/>
      <c r="K757" s="9"/>
      <c r="L757" s="9"/>
      <c r="M757" s="9"/>
      <c r="N757" s="9"/>
      <c r="O757" s="8"/>
      <c r="P757" s="8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3.5" customHeight="1">
      <c r="A758" s="9"/>
      <c r="B758" s="9"/>
      <c r="C758" s="9"/>
      <c r="D758" s="9"/>
      <c r="E758" s="293"/>
      <c r="F758" s="293"/>
      <c r="G758" s="9"/>
      <c r="H758" s="9"/>
      <c r="I758" s="9"/>
      <c r="J758" s="9"/>
      <c r="K758" s="9"/>
      <c r="L758" s="9"/>
      <c r="M758" s="9"/>
      <c r="N758" s="9"/>
      <c r="O758" s="8"/>
      <c r="P758" s="8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3.5" customHeight="1">
      <c r="A759" s="9"/>
      <c r="B759" s="9"/>
      <c r="C759" s="9"/>
      <c r="D759" s="9"/>
      <c r="E759" s="293"/>
      <c r="F759" s="293"/>
      <c r="G759" s="9"/>
      <c r="H759" s="9"/>
      <c r="I759" s="9"/>
      <c r="J759" s="9"/>
      <c r="K759" s="9"/>
      <c r="L759" s="9"/>
      <c r="M759" s="9"/>
      <c r="N759" s="9"/>
      <c r="O759" s="8"/>
      <c r="P759" s="8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3.5" customHeight="1">
      <c r="A760" s="9"/>
      <c r="B760" s="9"/>
      <c r="C760" s="9"/>
      <c r="D760" s="9"/>
      <c r="E760" s="293"/>
      <c r="F760" s="293"/>
      <c r="G760" s="9"/>
      <c r="H760" s="9"/>
      <c r="I760" s="9"/>
      <c r="J760" s="9"/>
      <c r="K760" s="9"/>
      <c r="L760" s="9"/>
      <c r="M760" s="9"/>
      <c r="N760" s="9"/>
      <c r="O760" s="8"/>
      <c r="P760" s="8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3.5" customHeight="1">
      <c r="A761" s="9"/>
      <c r="B761" s="9"/>
      <c r="C761" s="9"/>
      <c r="D761" s="9"/>
      <c r="E761" s="293"/>
      <c r="F761" s="293"/>
      <c r="G761" s="9"/>
      <c r="H761" s="9"/>
      <c r="I761" s="9"/>
      <c r="J761" s="9"/>
      <c r="K761" s="9"/>
      <c r="L761" s="9"/>
      <c r="M761" s="9"/>
      <c r="N761" s="9"/>
      <c r="O761" s="8"/>
      <c r="P761" s="8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3.5" customHeight="1">
      <c r="A762" s="9"/>
      <c r="B762" s="9"/>
      <c r="C762" s="9"/>
      <c r="D762" s="9"/>
      <c r="E762" s="293"/>
      <c r="F762" s="293"/>
      <c r="G762" s="9"/>
      <c r="H762" s="9"/>
      <c r="I762" s="9"/>
      <c r="J762" s="9"/>
      <c r="K762" s="9"/>
      <c r="L762" s="9"/>
      <c r="M762" s="9"/>
      <c r="N762" s="9"/>
      <c r="O762" s="8"/>
      <c r="P762" s="8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3.5" customHeight="1">
      <c r="A763" s="9"/>
      <c r="B763" s="9"/>
      <c r="C763" s="9"/>
      <c r="D763" s="9"/>
      <c r="E763" s="293"/>
      <c r="F763" s="293"/>
      <c r="G763" s="9"/>
      <c r="H763" s="9"/>
      <c r="I763" s="9"/>
      <c r="J763" s="9"/>
      <c r="K763" s="9"/>
      <c r="L763" s="9"/>
      <c r="M763" s="9"/>
      <c r="N763" s="9"/>
      <c r="O763" s="8"/>
      <c r="P763" s="8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3.5" customHeight="1">
      <c r="A764" s="9"/>
      <c r="B764" s="9"/>
      <c r="C764" s="9"/>
      <c r="D764" s="9"/>
      <c r="E764" s="293"/>
      <c r="F764" s="293"/>
      <c r="G764" s="9"/>
      <c r="H764" s="9"/>
      <c r="I764" s="9"/>
      <c r="J764" s="9"/>
      <c r="K764" s="9"/>
      <c r="L764" s="9"/>
      <c r="M764" s="9"/>
      <c r="N764" s="9"/>
      <c r="O764" s="8"/>
      <c r="P764" s="8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3.5" customHeight="1">
      <c r="A765" s="9"/>
      <c r="B765" s="9"/>
      <c r="C765" s="9"/>
      <c r="D765" s="9"/>
      <c r="E765" s="293"/>
      <c r="F765" s="293"/>
      <c r="G765" s="9"/>
      <c r="H765" s="9"/>
      <c r="I765" s="9"/>
      <c r="J765" s="9"/>
      <c r="K765" s="9"/>
      <c r="L765" s="9"/>
      <c r="M765" s="9"/>
      <c r="N765" s="9"/>
      <c r="O765" s="8"/>
      <c r="P765" s="8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3.5" customHeight="1">
      <c r="A766" s="9"/>
      <c r="B766" s="9"/>
      <c r="C766" s="9"/>
      <c r="D766" s="9"/>
      <c r="E766" s="293"/>
      <c r="F766" s="293"/>
      <c r="G766" s="9"/>
      <c r="H766" s="9"/>
      <c r="I766" s="9"/>
      <c r="J766" s="9"/>
      <c r="K766" s="9"/>
      <c r="L766" s="9"/>
      <c r="M766" s="9"/>
      <c r="N766" s="9"/>
      <c r="O766" s="8"/>
      <c r="P766" s="8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3.5" customHeight="1">
      <c r="A767" s="9"/>
      <c r="B767" s="9"/>
      <c r="C767" s="9"/>
      <c r="D767" s="9"/>
      <c r="E767" s="293"/>
      <c r="F767" s="293"/>
      <c r="G767" s="9"/>
      <c r="H767" s="9"/>
      <c r="I767" s="9"/>
      <c r="J767" s="9"/>
      <c r="K767" s="9"/>
      <c r="L767" s="9"/>
      <c r="M767" s="9"/>
      <c r="N767" s="9"/>
      <c r="O767" s="8"/>
      <c r="P767" s="8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3.5" customHeight="1">
      <c r="A768" s="9"/>
      <c r="B768" s="9"/>
      <c r="C768" s="9"/>
      <c r="D768" s="9"/>
      <c r="E768" s="293"/>
      <c r="F768" s="293"/>
      <c r="G768" s="9"/>
      <c r="H768" s="9"/>
      <c r="I768" s="9"/>
      <c r="J768" s="9"/>
      <c r="K768" s="9"/>
      <c r="L768" s="9"/>
      <c r="M768" s="9"/>
      <c r="N768" s="9"/>
      <c r="O768" s="8"/>
      <c r="P768" s="8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3.5" customHeight="1">
      <c r="A769" s="9"/>
      <c r="B769" s="9"/>
      <c r="C769" s="9"/>
      <c r="D769" s="9"/>
      <c r="E769" s="293"/>
      <c r="F769" s="293"/>
      <c r="G769" s="9"/>
      <c r="H769" s="9"/>
      <c r="I769" s="9"/>
      <c r="J769" s="9"/>
      <c r="K769" s="9"/>
      <c r="L769" s="9"/>
      <c r="M769" s="9"/>
      <c r="N769" s="9"/>
      <c r="O769" s="8"/>
      <c r="P769" s="8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3.5" customHeight="1">
      <c r="A770" s="9"/>
      <c r="B770" s="9"/>
      <c r="C770" s="9"/>
      <c r="D770" s="9"/>
      <c r="E770" s="293"/>
      <c r="F770" s="293"/>
      <c r="G770" s="9"/>
      <c r="H770" s="9"/>
      <c r="I770" s="9"/>
      <c r="J770" s="9"/>
      <c r="K770" s="9"/>
      <c r="L770" s="9"/>
      <c r="M770" s="9"/>
      <c r="N770" s="9"/>
      <c r="O770" s="8"/>
      <c r="P770" s="8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3.5" customHeight="1">
      <c r="A771" s="9"/>
      <c r="B771" s="9"/>
      <c r="C771" s="9"/>
      <c r="D771" s="9"/>
      <c r="E771" s="293"/>
      <c r="F771" s="293"/>
      <c r="G771" s="9"/>
      <c r="H771" s="9"/>
      <c r="I771" s="9"/>
      <c r="J771" s="9"/>
      <c r="K771" s="9"/>
      <c r="L771" s="9"/>
      <c r="M771" s="9"/>
      <c r="N771" s="9"/>
      <c r="O771" s="8"/>
      <c r="P771" s="8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3.5" customHeight="1">
      <c r="A772" s="9"/>
      <c r="B772" s="9"/>
      <c r="C772" s="9"/>
      <c r="D772" s="9"/>
      <c r="E772" s="293"/>
      <c r="F772" s="293"/>
      <c r="G772" s="9"/>
      <c r="H772" s="9"/>
      <c r="I772" s="9"/>
      <c r="J772" s="9"/>
      <c r="K772" s="9"/>
      <c r="L772" s="9"/>
      <c r="M772" s="9"/>
      <c r="N772" s="9"/>
      <c r="O772" s="8"/>
      <c r="P772" s="8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3.5" customHeight="1">
      <c r="A773" s="9"/>
      <c r="B773" s="9"/>
      <c r="C773" s="9"/>
      <c r="D773" s="9"/>
      <c r="E773" s="293"/>
      <c r="F773" s="293"/>
      <c r="G773" s="9"/>
      <c r="H773" s="9"/>
      <c r="I773" s="9"/>
      <c r="J773" s="9"/>
      <c r="K773" s="9"/>
      <c r="L773" s="9"/>
      <c r="M773" s="9"/>
      <c r="N773" s="9"/>
      <c r="O773" s="8"/>
      <c r="P773" s="8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3.5" customHeight="1">
      <c r="A774" s="9"/>
      <c r="B774" s="9"/>
      <c r="C774" s="9"/>
      <c r="D774" s="9"/>
      <c r="E774" s="293"/>
      <c r="F774" s="293"/>
      <c r="G774" s="9"/>
      <c r="H774" s="9"/>
      <c r="I774" s="9"/>
      <c r="J774" s="9"/>
      <c r="K774" s="9"/>
      <c r="L774" s="9"/>
      <c r="M774" s="9"/>
      <c r="N774" s="9"/>
      <c r="O774" s="8"/>
      <c r="P774" s="8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3.5" customHeight="1">
      <c r="A775" s="9"/>
      <c r="B775" s="9"/>
      <c r="C775" s="9"/>
      <c r="D775" s="9"/>
      <c r="E775" s="293"/>
      <c r="F775" s="293"/>
      <c r="G775" s="9"/>
      <c r="H775" s="9"/>
      <c r="I775" s="9"/>
      <c r="J775" s="9"/>
      <c r="K775" s="9"/>
      <c r="L775" s="9"/>
      <c r="M775" s="9"/>
      <c r="N775" s="9"/>
      <c r="O775" s="8"/>
      <c r="P775" s="8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3.5" customHeight="1">
      <c r="A776" s="9"/>
      <c r="B776" s="9"/>
      <c r="C776" s="9"/>
      <c r="D776" s="9"/>
      <c r="E776" s="293"/>
      <c r="F776" s="293"/>
      <c r="G776" s="9"/>
      <c r="H776" s="9"/>
      <c r="I776" s="9"/>
      <c r="J776" s="9"/>
      <c r="K776" s="9"/>
      <c r="L776" s="9"/>
      <c r="M776" s="9"/>
      <c r="N776" s="9"/>
      <c r="O776" s="8"/>
      <c r="P776" s="8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3.5" customHeight="1">
      <c r="A777" s="9"/>
      <c r="B777" s="9"/>
      <c r="C777" s="9"/>
      <c r="D777" s="9"/>
      <c r="E777" s="293"/>
      <c r="F777" s="293"/>
      <c r="G777" s="9"/>
      <c r="H777" s="9"/>
      <c r="I777" s="9"/>
      <c r="J777" s="9"/>
      <c r="K777" s="9"/>
      <c r="L777" s="9"/>
      <c r="M777" s="9"/>
      <c r="N777" s="9"/>
      <c r="O777" s="8"/>
      <c r="P777" s="8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3.5" customHeight="1">
      <c r="A778" s="9"/>
      <c r="B778" s="9"/>
      <c r="C778" s="9"/>
      <c r="D778" s="9"/>
      <c r="E778" s="293"/>
      <c r="F778" s="293"/>
      <c r="G778" s="9"/>
      <c r="H778" s="9"/>
      <c r="I778" s="9"/>
      <c r="J778" s="9"/>
      <c r="K778" s="9"/>
      <c r="L778" s="9"/>
      <c r="M778" s="9"/>
      <c r="N778" s="9"/>
      <c r="O778" s="8"/>
      <c r="P778" s="8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3.5" customHeight="1">
      <c r="A779" s="9"/>
      <c r="B779" s="9"/>
      <c r="C779" s="9"/>
      <c r="D779" s="9"/>
      <c r="E779" s="293"/>
      <c r="F779" s="293"/>
      <c r="G779" s="9"/>
      <c r="H779" s="9"/>
      <c r="I779" s="9"/>
      <c r="J779" s="9"/>
      <c r="K779" s="9"/>
      <c r="L779" s="9"/>
      <c r="M779" s="9"/>
      <c r="N779" s="9"/>
      <c r="O779" s="8"/>
      <c r="P779" s="8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3.5" customHeight="1">
      <c r="A780" s="9"/>
      <c r="B780" s="9"/>
      <c r="C780" s="9"/>
      <c r="D780" s="9"/>
      <c r="E780" s="293"/>
      <c r="F780" s="293"/>
      <c r="G780" s="9"/>
      <c r="H780" s="9"/>
      <c r="I780" s="9"/>
      <c r="J780" s="9"/>
      <c r="K780" s="9"/>
      <c r="L780" s="9"/>
      <c r="M780" s="9"/>
      <c r="N780" s="9"/>
      <c r="O780" s="8"/>
      <c r="P780" s="8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3.5" customHeight="1">
      <c r="A781" s="9"/>
      <c r="B781" s="9"/>
      <c r="C781" s="9"/>
      <c r="D781" s="9"/>
      <c r="E781" s="293"/>
      <c r="F781" s="293"/>
      <c r="G781" s="9"/>
      <c r="H781" s="9"/>
      <c r="I781" s="9"/>
      <c r="J781" s="9"/>
      <c r="K781" s="9"/>
      <c r="L781" s="9"/>
      <c r="M781" s="9"/>
      <c r="N781" s="9"/>
      <c r="O781" s="8"/>
      <c r="P781" s="8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3.5" customHeight="1">
      <c r="A782" s="9"/>
      <c r="B782" s="9"/>
      <c r="C782" s="9"/>
      <c r="D782" s="9"/>
      <c r="E782" s="293"/>
      <c r="F782" s="293"/>
      <c r="G782" s="9"/>
      <c r="H782" s="9"/>
      <c r="I782" s="9"/>
      <c r="J782" s="9"/>
      <c r="K782" s="9"/>
      <c r="L782" s="9"/>
      <c r="M782" s="9"/>
      <c r="N782" s="9"/>
      <c r="O782" s="8"/>
      <c r="P782" s="8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3.5" customHeight="1">
      <c r="A783" s="9"/>
      <c r="B783" s="9"/>
      <c r="C783" s="9"/>
      <c r="D783" s="9"/>
      <c r="E783" s="293"/>
      <c r="F783" s="293"/>
      <c r="G783" s="9"/>
      <c r="H783" s="9"/>
      <c r="I783" s="9"/>
      <c r="J783" s="9"/>
      <c r="K783" s="9"/>
      <c r="L783" s="9"/>
      <c r="M783" s="9"/>
      <c r="N783" s="9"/>
      <c r="O783" s="8"/>
      <c r="P783" s="8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3.5" customHeight="1">
      <c r="A784" s="9"/>
      <c r="B784" s="9"/>
      <c r="C784" s="9"/>
      <c r="D784" s="9"/>
      <c r="E784" s="293"/>
      <c r="F784" s="293"/>
      <c r="G784" s="9"/>
      <c r="H784" s="9"/>
      <c r="I784" s="9"/>
      <c r="J784" s="9"/>
      <c r="K784" s="9"/>
      <c r="L784" s="9"/>
      <c r="M784" s="9"/>
      <c r="N784" s="9"/>
      <c r="O784" s="8"/>
      <c r="P784" s="8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3.5" customHeight="1">
      <c r="A785" s="9"/>
      <c r="B785" s="9"/>
      <c r="C785" s="9"/>
      <c r="D785" s="9"/>
      <c r="E785" s="293"/>
      <c r="F785" s="293"/>
      <c r="G785" s="9"/>
      <c r="H785" s="9"/>
      <c r="I785" s="9"/>
      <c r="J785" s="9"/>
      <c r="K785" s="9"/>
      <c r="L785" s="9"/>
      <c r="M785" s="9"/>
      <c r="N785" s="9"/>
      <c r="O785" s="8"/>
      <c r="P785" s="8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3.5" customHeight="1">
      <c r="A786" s="9"/>
      <c r="B786" s="9"/>
      <c r="C786" s="9"/>
      <c r="D786" s="9"/>
      <c r="E786" s="293"/>
      <c r="F786" s="293"/>
      <c r="G786" s="9"/>
      <c r="H786" s="9"/>
      <c r="I786" s="9"/>
      <c r="J786" s="9"/>
      <c r="K786" s="9"/>
      <c r="L786" s="9"/>
      <c r="M786" s="9"/>
      <c r="N786" s="9"/>
      <c r="O786" s="8"/>
      <c r="P786" s="8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3.5" customHeight="1">
      <c r="A787" s="9"/>
      <c r="B787" s="9"/>
      <c r="C787" s="9"/>
      <c r="D787" s="9"/>
      <c r="E787" s="293"/>
      <c r="F787" s="293"/>
      <c r="G787" s="9"/>
      <c r="H787" s="9"/>
      <c r="I787" s="9"/>
      <c r="J787" s="9"/>
      <c r="K787" s="9"/>
      <c r="L787" s="9"/>
      <c r="M787" s="9"/>
      <c r="N787" s="9"/>
      <c r="O787" s="8"/>
      <c r="P787" s="8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3.5" customHeight="1">
      <c r="A788" s="9"/>
      <c r="B788" s="9"/>
      <c r="C788" s="9"/>
      <c r="D788" s="9"/>
      <c r="E788" s="293"/>
      <c r="F788" s="293"/>
      <c r="G788" s="9"/>
      <c r="H788" s="9"/>
      <c r="I788" s="9"/>
      <c r="J788" s="9"/>
      <c r="K788" s="9"/>
      <c r="L788" s="9"/>
      <c r="M788" s="9"/>
      <c r="N788" s="9"/>
      <c r="O788" s="8"/>
      <c r="P788" s="8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3.5" customHeight="1">
      <c r="A789" s="9"/>
      <c r="B789" s="9"/>
      <c r="C789" s="9"/>
      <c r="D789" s="9"/>
      <c r="E789" s="293"/>
      <c r="F789" s="293"/>
      <c r="G789" s="9"/>
      <c r="H789" s="9"/>
      <c r="I789" s="9"/>
      <c r="J789" s="9"/>
      <c r="K789" s="9"/>
      <c r="L789" s="9"/>
      <c r="M789" s="9"/>
      <c r="N789" s="9"/>
      <c r="O789" s="8"/>
      <c r="P789" s="8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3.5" customHeight="1">
      <c r="A790" s="9"/>
      <c r="B790" s="9"/>
      <c r="C790" s="9"/>
      <c r="D790" s="9"/>
      <c r="E790" s="293"/>
      <c r="F790" s="293"/>
      <c r="G790" s="9"/>
      <c r="H790" s="9"/>
      <c r="I790" s="9"/>
      <c r="J790" s="9"/>
      <c r="K790" s="9"/>
      <c r="L790" s="9"/>
      <c r="M790" s="9"/>
      <c r="N790" s="9"/>
      <c r="O790" s="8"/>
      <c r="P790" s="8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3.5" customHeight="1">
      <c r="A791" s="9"/>
      <c r="B791" s="9"/>
      <c r="C791" s="9"/>
      <c r="D791" s="9"/>
      <c r="E791" s="293"/>
      <c r="F791" s="293"/>
      <c r="G791" s="9"/>
      <c r="H791" s="9"/>
      <c r="I791" s="9"/>
      <c r="J791" s="9"/>
      <c r="K791" s="9"/>
      <c r="L791" s="9"/>
      <c r="M791" s="9"/>
      <c r="N791" s="9"/>
      <c r="O791" s="8"/>
      <c r="P791" s="8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3.5" customHeight="1">
      <c r="A792" s="9"/>
      <c r="B792" s="9"/>
      <c r="C792" s="9"/>
      <c r="D792" s="9"/>
      <c r="E792" s="293"/>
      <c r="F792" s="293"/>
      <c r="G792" s="9"/>
      <c r="H792" s="9"/>
      <c r="I792" s="9"/>
      <c r="J792" s="9"/>
      <c r="K792" s="9"/>
      <c r="L792" s="9"/>
      <c r="M792" s="9"/>
      <c r="N792" s="9"/>
      <c r="O792" s="8"/>
      <c r="P792" s="8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3.5" customHeight="1">
      <c r="A793" s="9"/>
      <c r="B793" s="9"/>
      <c r="C793" s="9"/>
      <c r="D793" s="9"/>
      <c r="E793" s="293"/>
      <c r="F793" s="293"/>
      <c r="G793" s="9"/>
      <c r="H793" s="9"/>
      <c r="I793" s="9"/>
      <c r="J793" s="9"/>
      <c r="K793" s="9"/>
      <c r="L793" s="9"/>
      <c r="M793" s="9"/>
      <c r="N793" s="9"/>
      <c r="O793" s="8"/>
      <c r="P793" s="8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3.5" customHeight="1">
      <c r="A794" s="9"/>
      <c r="B794" s="9"/>
      <c r="C794" s="9"/>
      <c r="D794" s="9"/>
      <c r="E794" s="293"/>
      <c r="F794" s="293"/>
      <c r="G794" s="9"/>
      <c r="H794" s="9"/>
      <c r="I794" s="9"/>
      <c r="J794" s="9"/>
      <c r="K794" s="9"/>
      <c r="L794" s="9"/>
      <c r="M794" s="9"/>
      <c r="N794" s="9"/>
      <c r="O794" s="8"/>
      <c r="P794" s="8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3.5" customHeight="1">
      <c r="A795" s="9"/>
      <c r="B795" s="9"/>
      <c r="C795" s="9"/>
      <c r="D795" s="9"/>
      <c r="E795" s="293"/>
      <c r="F795" s="293"/>
      <c r="G795" s="9"/>
      <c r="H795" s="9"/>
      <c r="I795" s="9"/>
      <c r="J795" s="9"/>
      <c r="K795" s="9"/>
      <c r="L795" s="9"/>
      <c r="M795" s="9"/>
      <c r="N795" s="9"/>
      <c r="O795" s="8"/>
      <c r="P795" s="8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3.5" customHeight="1">
      <c r="A796" s="9"/>
      <c r="B796" s="9"/>
      <c r="C796" s="9"/>
      <c r="D796" s="9"/>
      <c r="E796" s="293"/>
      <c r="F796" s="293"/>
      <c r="G796" s="9"/>
      <c r="H796" s="9"/>
      <c r="I796" s="9"/>
      <c r="J796" s="9"/>
      <c r="K796" s="9"/>
      <c r="L796" s="9"/>
      <c r="M796" s="9"/>
      <c r="N796" s="9"/>
      <c r="O796" s="8"/>
      <c r="P796" s="8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3.5" customHeight="1">
      <c r="A797" s="9"/>
      <c r="B797" s="9"/>
      <c r="C797" s="9"/>
      <c r="D797" s="9"/>
      <c r="E797" s="293"/>
      <c r="F797" s="293"/>
      <c r="G797" s="9"/>
      <c r="H797" s="9"/>
      <c r="I797" s="9"/>
      <c r="J797" s="9"/>
      <c r="K797" s="9"/>
      <c r="L797" s="9"/>
      <c r="M797" s="9"/>
      <c r="N797" s="9"/>
      <c r="O797" s="8"/>
      <c r="P797" s="8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3.5" customHeight="1">
      <c r="A798" s="9"/>
      <c r="B798" s="9"/>
      <c r="C798" s="9"/>
      <c r="D798" s="9"/>
      <c r="E798" s="293"/>
      <c r="F798" s="293"/>
      <c r="G798" s="9"/>
      <c r="H798" s="9"/>
      <c r="I798" s="9"/>
      <c r="J798" s="9"/>
      <c r="K798" s="9"/>
      <c r="L798" s="9"/>
      <c r="M798" s="9"/>
      <c r="N798" s="9"/>
      <c r="O798" s="8"/>
      <c r="P798" s="8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3.5" customHeight="1">
      <c r="A799" s="9"/>
      <c r="B799" s="9"/>
      <c r="C799" s="9"/>
      <c r="D799" s="9"/>
      <c r="E799" s="293"/>
      <c r="F799" s="293"/>
      <c r="G799" s="9"/>
      <c r="H799" s="9"/>
      <c r="I799" s="9"/>
      <c r="J799" s="9"/>
      <c r="K799" s="9"/>
      <c r="L799" s="9"/>
      <c r="M799" s="9"/>
      <c r="N799" s="9"/>
      <c r="O799" s="8"/>
      <c r="P799" s="8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3.5" customHeight="1">
      <c r="A800" s="9"/>
      <c r="B800" s="9"/>
      <c r="C800" s="9"/>
      <c r="D800" s="9"/>
      <c r="E800" s="293"/>
      <c r="F800" s="293"/>
      <c r="G800" s="9"/>
      <c r="H800" s="9"/>
      <c r="I800" s="9"/>
      <c r="J800" s="9"/>
      <c r="K800" s="9"/>
      <c r="L800" s="9"/>
      <c r="M800" s="9"/>
      <c r="N800" s="9"/>
      <c r="O800" s="8"/>
      <c r="P800" s="8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3.5" customHeight="1">
      <c r="A801" s="9"/>
      <c r="B801" s="9"/>
      <c r="C801" s="9"/>
      <c r="D801" s="9"/>
      <c r="E801" s="293"/>
      <c r="F801" s="293"/>
      <c r="G801" s="9"/>
      <c r="H801" s="9"/>
      <c r="I801" s="9"/>
      <c r="J801" s="9"/>
      <c r="K801" s="9"/>
      <c r="L801" s="9"/>
      <c r="M801" s="9"/>
      <c r="N801" s="9"/>
      <c r="O801" s="8"/>
      <c r="P801" s="8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3.5" customHeight="1">
      <c r="A802" s="9"/>
      <c r="B802" s="9"/>
      <c r="C802" s="9"/>
      <c r="D802" s="9"/>
      <c r="E802" s="293"/>
      <c r="F802" s="293"/>
      <c r="G802" s="9"/>
      <c r="H802" s="9"/>
      <c r="I802" s="9"/>
      <c r="J802" s="9"/>
      <c r="K802" s="9"/>
      <c r="L802" s="9"/>
      <c r="M802" s="9"/>
      <c r="N802" s="9"/>
      <c r="O802" s="8"/>
      <c r="P802" s="8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3.5" customHeight="1">
      <c r="A803" s="9"/>
      <c r="B803" s="9"/>
      <c r="C803" s="9"/>
      <c r="D803" s="9"/>
      <c r="E803" s="293"/>
      <c r="F803" s="293"/>
      <c r="G803" s="9"/>
      <c r="H803" s="9"/>
      <c r="I803" s="9"/>
      <c r="J803" s="9"/>
      <c r="K803" s="9"/>
      <c r="L803" s="9"/>
      <c r="M803" s="9"/>
      <c r="N803" s="9"/>
      <c r="O803" s="8"/>
      <c r="P803" s="8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3.5" customHeight="1">
      <c r="A804" s="9"/>
      <c r="B804" s="9"/>
      <c r="C804" s="9"/>
      <c r="D804" s="9"/>
      <c r="E804" s="293"/>
      <c r="F804" s="293"/>
      <c r="G804" s="9"/>
      <c r="H804" s="9"/>
      <c r="I804" s="9"/>
      <c r="J804" s="9"/>
      <c r="K804" s="9"/>
      <c r="L804" s="9"/>
      <c r="M804" s="9"/>
      <c r="N804" s="9"/>
      <c r="O804" s="8"/>
      <c r="P804" s="8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3.5" customHeight="1">
      <c r="A805" s="9"/>
      <c r="B805" s="9"/>
      <c r="C805" s="9"/>
      <c r="D805" s="9"/>
      <c r="E805" s="293"/>
      <c r="F805" s="293"/>
      <c r="G805" s="9"/>
      <c r="H805" s="9"/>
      <c r="I805" s="9"/>
      <c r="J805" s="9"/>
      <c r="K805" s="9"/>
      <c r="L805" s="9"/>
      <c r="M805" s="9"/>
      <c r="N805" s="9"/>
      <c r="O805" s="8"/>
      <c r="P805" s="8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3.5" customHeight="1">
      <c r="A806" s="9"/>
      <c r="B806" s="9"/>
      <c r="C806" s="9"/>
      <c r="D806" s="9"/>
      <c r="E806" s="293"/>
      <c r="F806" s="293"/>
      <c r="G806" s="9"/>
      <c r="H806" s="9"/>
      <c r="I806" s="9"/>
      <c r="J806" s="9"/>
      <c r="K806" s="9"/>
      <c r="L806" s="9"/>
      <c r="M806" s="9"/>
      <c r="N806" s="9"/>
      <c r="O806" s="8"/>
      <c r="P806" s="8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3.5" customHeight="1">
      <c r="A807" s="9"/>
      <c r="B807" s="9"/>
      <c r="C807" s="9"/>
      <c r="D807" s="9"/>
      <c r="E807" s="293"/>
      <c r="F807" s="293"/>
      <c r="G807" s="9"/>
      <c r="H807" s="9"/>
      <c r="I807" s="9"/>
      <c r="J807" s="9"/>
      <c r="K807" s="9"/>
      <c r="L807" s="9"/>
      <c r="M807" s="9"/>
      <c r="N807" s="9"/>
      <c r="O807" s="8"/>
      <c r="P807" s="8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3.5" customHeight="1">
      <c r="A808" s="9"/>
      <c r="B808" s="9"/>
      <c r="C808" s="9"/>
      <c r="D808" s="9"/>
      <c r="E808" s="293"/>
      <c r="F808" s="293"/>
      <c r="G808" s="9"/>
      <c r="H808" s="9"/>
      <c r="I808" s="9"/>
      <c r="J808" s="9"/>
      <c r="K808" s="9"/>
      <c r="L808" s="9"/>
      <c r="M808" s="9"/>
      <c r="N808" s="9"/>
      <c r="O808" s="8"/>
      <c r="P808" s="8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3.5" customHeight="1">
      <c r="A809" s="9"/>
      <c r="B809" s="9"/>
      <c r="C809" s="9"/>
      <c r="D809" s="9"/>
      <c r="E809" s="293"/>
      <c r="F809" s="293"/>
      <c r="G809" s="9"/>
      <c r="H809" s="9"/>
      <c r="I809" s="9"/>
      <c r="J809" s="9"/>
      <c r="K809" s="9"/>
      <c r="L809" s="9"/>
      <c r="M809" s="9"/>
      <c r="N809" s="9"/>
      <c r="O809" s="8"/>
      <c r="P809" s="8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3.5" customHeight="1">
      <c r="A810" s="9"/>
      <c r="B810" s="9"/>
      <c r="C810" s="9"/>
      <c r="D810" s="9"/>
      <c r="E810" s="293"/>
      <c r="F810" s="293"/>
      <c r="G810" s="9"/>
      <c r="H810" s="9"/>
      <c r="I810" s="9"/>
      <c r="J810" s="9"/>
      <c r="K810" s="9"/>
      <c r="L810" s="9"/>
      <c r="M810" s="9"/>
      <c r="N810" s="9"/>
      <c r="O810" s="8"/>
      <c r="P810" s="8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3.5" customHeight="1">
      <c r="A811" s="9"/>
      <c r="B811" s="9"/>
      <c r="C811" s="9"/>
      <c r="D811" s="9"/>
      <c r="E811" s="293"/>
      <c r="F811" s="293"/>
      <c r="G811" s="9"/>
      <c r="H811" s="9"/>
      <c r="I811" s="9"/>
      <c r="J811" s="9"/>
      <c r="K811" s="9"/>
      <c r="L811" s="9"/>
      <c r="M811" s="9"/>
      <c r="N811" s="9"/>
      <c r="O811" s="8"/>
      <c r="P811" s="8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3.5" customHeight="1">
      <c r="A812" s="9"/>
      <c r="B812" s="9"/>
      <c r="C812" s="9"/>
      <c r="D812" s="9"/>
      <c r="E812" s="293"/>
      <c r="F812" s="293"/>
      <c r="G812" s="9"/>
      <c r="H812" s="9"/>
      <c r="I812" s="9"/>
      <c r="J812" s="9"/>
      <c r="K812" s="9"/>
      <c r="L812" s="9"/>
      <c r="M812" s="9"/>
      <c r="N812" s="9"/>
      <c r="O812" s="8"/>
      <c r="P812" s="8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3.5" customHeight="1">
      <c r="A813" s="9"/>
      <c r="B813" s="9"/>
      <c r="C813" s="9"/>
      <c r="D813" s="9"/>
      <c r="E813" s="293"/>
      <c r="F813" s="293"/>
      <c r="G813" s="9"/>
      <c r="H813" s="9"/>
      <c r="I813" s="9"/>
      <c r="J813" s="9"/>
      <c r="K813" s="9"/>
      <c r="L813" s="9"/>
      <c r="M813" s="9"/>
      <c r="N813" s="9"/>
      <c r="O813" s="8"/>
      <c r="P813" s="8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3.5" customHeight="1">
      <c r="A814" s="9"/>
      <c r="B814" s="9"/>
      <c r="C814" s="9"/>
      <c r="D814" s="9"/>
      <c r="E814" s="293"/>
      <c r="F814" s="293"/>
      <c r="G814" s="9"/>
      <c r="H814" s="9"/>
      <c r="I814" s="9"/>
      <c r="J814" s="9"/>
      <c r="K814" s="9"/>
      <c r="L814" s="9"/>
      <c r="M814" s="9"/>
      <c r="N814" s="9"/>
      <c r="O814" s="8"/>
      <c r="P814" s="8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3.5" customHeight="1">
      <c r="A815" s="9"/>
      <c r="B815" s="9"/>
      <c r="C815" s="9"/>
      <c r="D815" s="9"/>
      <c r="E815" s="293"/>
      <c r="F815" s="293"/>
      <c r="G815" s="9"/>
      <c r="H815" s="9"/>
      <c r="I815" s="9"/>
      <c r="J815" s="9"/>
      <c r="K815" s="9"/>
      <c r="L815" s="9"/>
      <c r="M815" s="9"/>
      <c r="N815" s="9"/>
      <c r="O815" s="8"/>
      <c r="P815" s="8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3.5" customHeight="1">
      <c r="A816" s="9"/>
      <c r="B816" s="9"/>
      <c r="C816" s="9"/>
      <c r="D816" s="9"/>
      <c r="E816" s="293"/>
      <c r="F816" s="293"/>
      <c r="G816" s="9"/>
      <c r="H816" s="9"/>
      <c r="I816" s="9"/>
      <c r="J816" s="9"/>
      <c r="K816" s="9"/>
      <c r="L816" s="9"/>
      <c r="M816" s="9"/>
      <c r="N816" s="9"/>
      <c r="O816" s="8"/>
      <c r="P816" s="8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3.5" customHeight="1">
      <c r="A817" s="9"/>
      <c r="B817" s="9"/>
      <c r="C817" s="9"/>
      <c r="D817" s="9"/>
      <c r="E817" s="293"/>
      <c r="F817" s="293"/>
      <c r="G817" s="9"/>
      <c r="H817" s="9"/>
      <c r="I817" s="9"/>
      <c r="J817" s="9"/>
      <c r="K817" s="9"/>
      <c r="L817" s="9"/>
      <c r="M817" s="9"/>
      <c r="N817" s="9"/>
      <c r="O817" s="8"/>
      <c r="P817" s="8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3.5" customHeight="1">
      <c r="A818" s="9"/>
      <c r="B818" s="9"/>
      <c r="C818" s="9"/>
      <c r="D818" s="9"/>
      <c r="E818" s="293"/>
      <c r="F818" s="293"/>
      <c r="G818" s="9"/>
      <c r="H818" s="9"/>
      <c r="I818" s="9"/>
      <c r="J818" s="9"/>
      <c r="K818" s="9"/>
      <c r="L818" s="9"/>
      <c r="M818" s="9"/>
      <c r="N818" s="9"/>
      <c r="O818" s="8"/>
      <c r="P818" s="8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3.5" customHeight="1">
      <c r="A819" s="9"/>
      <c r="B819" s="9"/>
      <c r="C819" s="9"/>
      <c r="D819" s="9"/>
      <c r="E819" s="293"/>
      <c r="F819" s="293"/>
      <c r="G819" s="9"/>
      <c r="H819" s="9"/>
      <c r="I819" s="9"/>
      <c r="J819" s="9"/>
      <c r="K819" s="9"/>
      <c r="L819" s="9"/>
      <c r="M819" s="9"/>
      <c r="N819" s="9"/>
      <c r="O819" s="8"/>
      <c r="P819" s="8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3.5" customHeight="1">
      <c r="A820" s="9"/>
      <c r="B820" s="9"/>
      <c r="C820" s="9"/>
      <c r="D820" s="9"/>
      <c r="E820" s="293"/>
      <c r="F820" s="293"/>
      <c r="G820" s="9"/>
      <c r="H820" s="9"/>
      <c r="I820" s="9"/>
      <c r="J820" s="9"/>
      <c r="K820" s="9"/>
      <c r="L820" s="9"/>
      <c r="M820" s="9"/>
      <c r="N820" s="9"/>
      <c r="O820" s="8"/>
      <c r="P820" s="8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3.5" customHeight="1">
      <c r="A821" s="9"/>
      <c r="B821" s="9"/>
      <c r="C821" s="9"/>
      <c r="D821" s="9"/>
      <c r="E821" s="293"/>
      <c r="F821" s="293"/>
      <c r="G821" s="9"/>
      <c r="H821" s="9"/>
      <c r="I821" s="9"/>
      <c r="J821" s="9"/>
      <c r="K821" s="9"/>
      <c r="L821" s="9"/>
      <c r="M821" s="9"/>
      <c r="N821" s="9"/>
      <c r="O821" s="8"/>
      <c r="P821" s="8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3.5" customHeight="1">
      <c r="A822" s="9"/>
      <c r="B822" s="9"/>
      <c r="C822" s="9"/>
      <c r="D822" s="9"/>
      <c r="E822" s="293"/>
      <c r="F822" s="293"/>
      <c r="G822" s="9"/>
      <c r="H822" s="9"/>
      <c r="I822" s="9"/>
      <c r="J822" s="9"/>
      <c r="K822" s="9"/>
      <c r="L822" s="9"/>
      <c r="M822" s="9"/>
      <c r="N822" s="9"/>
      <c r="O822" s="8"/>
      <c r="P822" s="8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3.5" customHeight="1">
      <c r="A823" s="9"/>
      <c r="B823" s="9"/>
      <c r="C823" s="9"/>
      <c r="D823" s="9"/>
      <c r="E823" s="293"/>
      <c r="F823" s="293"/>
      <c r="G823" s="9"/>
      <c r="H823" s="9"/>
      <c r="I823" s="9"/>
      <c r="J823" s="9"/>
      <c r="K823" s="9"/>
      <c r="L823" s="9"/>
      <c r="M823" s="9"/>
      <c r="N823" s="9"/>
      <c r="O823" s="8"/>
      <c r="P823" s="8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3.5" customHeight="1">
      <c r="A824" s="9"/>
      <c r="B824" s="9"/>
      <c r="C824" s="9"/>
      <c r="D824" s="9"/>
      <c r="E824" s="293"/>
      <c r="F824" s="293"/>
      <c r="G824" s="9"/>
      <c r="H824" s="9"/>
      <c r="I824" s="9"/>
      <c r="J824" s="9"/>
      <c r="K824" s="9"/>
      <c r="L824" s="9"/>
      <c r="M824" s="9"/>
      <c r="N824" s="9"/>
      <c r="O824" s="8"/>
      <c r="P824" s="8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3.5" customHeight="1">
      <c r="A825" s="9"/>
      <c r="B825" s="9"/>
      <c r="C825" s="9"/>
      <c r="D825" s="9"/>
      <c r="E825" s="293"/>
      <c r="F825" s="293"/>
      <c r="G825" s="9"/>
      <c r="H825" s="9"/>
      <c r="I825" s="9"/>
      <c r="J825" s="9"/>
      <c r="K825" s="9"/>
      <c r="L825" s="9"/>
      <c r="M825" s="9"/>
      <c r="N825" s="9"/>
      <c r="O825" s="8"/>
      <c r="P825" s="8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3.5" customHeight="1">
      <c r="A826" s="9"/>
      <c r="B826" s="9"/>
      <c r="C826" s="9"/>
      <c r="D826" s="9"/>
      <c r="E826" s="293"/>
      <c r="F826" s="293"/>
      <c r="G826" s="9"/>
      <c r="H826" s="9"/>
      <c r="I826" s="9"/>
      <c r="J826" s="9"/>
      <c r="K826" s="9"/>
      <c r="L826" s="9"/>
      <c r="M826" s="9"/>
      <c r="N826" s="9"/>
      <c r="O826" s="8"/>
      <c r="P826" s="8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3.5" customHeight="1">
      <c r="A827" s="9"/>
      <c r="B827" s="9"/>
      <c r="C827" s="9"/>
      <c r="D827" s="9"/>
      <c r="E827" s="293"/>
      <c r="F827" s="293"/>
      <c r="G827" s="9"/>
      <c r="H827" s="9"/>
      <c r="I827" s="9"/>
      <c r="J827" s="9"/>
      <c r="K827" s="9"/>
      <c r="L827" s="9"/>
      <c r="M827" s="9"/>
      <c r="N827" s="9"/>
      <c r="O827" s="8"/>
      <c r="P827" s="8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3.5" customHeight="1">
      <c r="A828" s="9"/>
      <c r="B828" s="9"/>
      <c r="C828" s="9"/>
      <c r="D828" s="9"/>
      <c r="E828" s="293"/>
      <c r="F828" s="293"/>
      <c r="G828" s="9"/>
      <c r="H828" s="9"/>
      <c r="I828" s="9"/>
      <c r="J828" s="9"/>
      <c r="K828" s="9"/>
      <c r="L828" s="9"/>
      <c r="M828" s="9"/>
      <c r="N828" s="9"/>
      <c r="O828" s="8"/>
      <c r="P828" s="8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3.5" customHeight="1">
      <c r="A829" s="9"/>
      <c r="B829" s="9"/>
      <c r="C829" s="9"/>
      <c r="D829" s="9"/>
      <c r="E829" s="293"/>
      <c r="F829" s="293"/>
      <c r="G829" s="9"/>
      <c r="H829" s="9"/>
      <c r="I829" s="9"/>
      <c r="J829" s="9"/>
      <c r="K829" s="9"/>
      <c r="L829" s="9"/>
      <c r="M829" s="9"/>
      <c r="N829" s="9"/>
      <c r="O829" s="8"/>
      <c r="P829" s="8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3.5" customHeight="1">
      <c r="A830" s="9"/>
      <c r="B830" s="9"/>
      <c r="C830" s="9"/>
      <c r="D830" s="9"/>
      <c r="E830" s="293"/>
      <c r="F830" s="293"/>
      <c r="G830" s="9"/>
      <c r="H830" s="9"/>
      <c r="I830" s="9"/>
      <c r="J830" s="9"/>
      <c r="K830" s="9"/>
      <c r="L830" s="9"/>
      <c r="M830" s="9"/>
      <c r="N830" s="9"/>
      <c r="O830" s="8"/>
      <c r="P830" s="8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3.5" customHeight="1">
      <c r="A831" s="9"/>
      <c r="B831" s="9"/>
      <c r="C831" s="9"/>
      <c r="D831" s="9"/>
      <c r="E831" s="293"/>
      <c r="F831" s="293"/>
      <c r="G831" s="9"/>
      <c r="H831" s="9"/>
      <c r="I831" s="9"/>
      <c r="J831" s="9"/>
      <c r="K831" s="9"/>
      <c r="L831" s="9"/>
      <c r="M831" s="9"/>
      <c r="N831" s="9"/>
      <c r="O831" s="8"/>
      <c r="P831" s="8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3.5" customHeight="1">
      <c r="A832" s="9"/>
      <c r="B832" s="9"/>
      <c r="C832" s="9"/>
      <c r="D832" s="9"/>
      <c r="E832" s="293"/>
      <c r="F832" s="293"/>
      <c r="G832" s="9"/>
      <c r="H832" s="9"/>
      <c r="I832" s="9"/>
      <c r="J832" s="9"/>
      <c r="K832" s="9"/>
      <c r="L832" s="9"/>
      <c r="M832" s="9"/>
      <c r="N832" s="9"/>
      <c r="O832" s="8"/>
      <c r="P832" s="8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3.5" customHeight="1">
      <c r="A833" s="9"/>
      <c r="B833" s="9"/>
      <c r="C833" s="9"/>
      <c r="D833" s="9"/>
      <c r="E833" s="293"/>
      <c r="F833" s="293"/>
      <c r="G833" s="9"/>
      <c r="H833" s="9"/>
      <c r="I833" s="9"/>
      <c r="J833" s="9"/>
      <c r="K833" s="9"/>
      <c r="L833" s="9"/>
      <c r="M833" s="9"/>
      <c r="N833" s="9"/>
      <c r="O833" s="8"/>
      <c r="P833" s="8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3.5" customHeight="1">
      <c r="A834" s="9"/>
      <c r="B834" s="9"/>
      <c r="C834" s="9"/>
      <c r="D834" s="9"/>
      <c r="E834" s="293"/>
      <c r="F834" s="293"/>
      <c r="G834" s="9"/>
      <c r="H834" s="9"/>
      <c r="I834" s="9"/>
      <c r="J834" s="9"/>
      <c r="K834" s="9"/>
      <c r="L834" s="9"/>
      <c r="M834" s="9"/>
      <c r="N834" s="9"/>
      <c r="O834" s="8"/>
      <c r="P834" s="8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3.5" customHeight="1">
      <c r="A835" s="9"/>
      <c r="B835" s="9"/>
      <c r="C835" s="9"/>
      <c r="D835" s="9"/>
      <c r="E835" s="293"/>
      <c r="F835" s="293"/>
      <c r="G835" s="9"/>
      <c r="H835" s="9"/>
      <c r="I835" s="9"/>
      <c r="J835" s="9"/>
      <c r="K835" s="9"/>
      <c r="L835" s="9"/>
      <c r="M835" s="9"/>
      <c r="N835" s="9"/>
      <c r="O835" s="8"/>
      <c r="P835" s="8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3.5" customHeight="1">
      <c r="A836" s="9"/>
      <c r="B836" s="9"/>
      <c r="C836" s="9"/>
      <c r="D836" s="9"/>
      <c r="E836" s="293"/>
      <c r="F836" s="293"/>
      <c r="G836" s="9"/>
      <c r="H836" s="9"/>
      <c r="I836" s="9"/>
      <c r="J836" s="9"/>
      <c r="K836" s="9"/>
      <c r="L836" s="9"/>
      <c r="M836" s="9"/>
      <c r="N836" s="9"/>
      <c r="O836" s="8"/>
      <c r="P836" s="8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3.5" customHeight="1">
      <c r="A837" s="9"/>
      <c r="B837" s="9"/>
      <c r="C837" s="9"/>
      <c r="D837" s="9"/>
      <c r="E837" s="293"/>
      <c r="F837" s="293"/>
      <c r="G837" s="9"/>
      <c r="H837" s="9"/>
      <c r="I837" s="9"/>
      <c r="J837" s="9"/>
      <c r="K837" s="9"/>
      <c r="L837" s="9"/>
      <c r="M837" s="9"/>
      <c r="N837" s="9"/>
      <c r="O837" s="8"/>
      <c r="P837" s="8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3.5" customHeight="1">
      <c r="A838" s="9"/>
      <c r="B838" s="9"/>
      <c r="C838" s="9"/>
      <c r="D838" s="9"/>
      <c r="E838" s="293"/>
      <c r="F838" s="293"/>
      <c r="G838" s="9"/>
      <c r="H838" s="9"/>
      <c r="I838" s="9"/>
      <c r="J838" s="9"/>
      <c r="K838" s="9"/>
      <c r="L838" s="9"/>
      <c r="M838" s="9"/>
      <c r="N838" s="9"/>
      <c r="O838" s="8"/>
      <c r="P838" s="8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3.5" customHeight="1">
      <c r="A839" s="9"/>
      <c r="B839" s="9"/>
      <c r="C839" s="9"/>
      <c r="D839" s="9"/>
      <c r="E839" s="293"/>
      <c r="F839" s="293"/>
      <c r="G839" s="9"/>
      <c r="H839" s="9"/>
      <c r="I839" s="9"/>
      <c r="J839" s="9"/>
      <c r="K839" s="9"/>
      <c r="L839" s="9"/>
      <c r="M839" s="9"/>
      <c r="N839" s="9"/>
      <c r="O839" s="8"/>
      <c r="P839" s="8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3.5" customHeight="1">
      <c r="A840" s="9"/>
      <c r="B840" s="9"/>
      <c r="C840" s="9"/>
      <c r="D840" s="9"/>
      <c r="E840" s="293"/>
      <c r="F840" s="293"/>
      <c r="G840" s="9"/>
      <c r="H840" s="9"/>
      <c r="I840" s="9"/>
      <c r="J840" s="9"/>
      <c r="K840" s="9"/>
      <c r="L840" s="9"/>
      <c r="M840" s="9"/>
      <c r="N840" s="9"/>
      <c r="O840" s="8"/>
      <c r="P840" s="8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3.5" customHeight="1">
      <c r="A841" s="9"/>
      <c r="B841" s="9"/>
      <c r="C841" s="9"/>
      <c r="D841" s="9"/>
      <c r="E841" s="293"/>
      <c r="F841" s="293"/>
      <c r="G841" s="9"/>
      <c r="H841" s="9"/>
      <c r="I841" s="9"/>
      <c r="J841" s="9"/>
      <c r="K841" s="9"/>
      <c r="L841" s="9"/>
      <c r="M841" s="9"/>
      <c r="N841" s="9"/>
      <c r="O841" s="8"/>
      <c r="P841" s="8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3.5" customHeight="1">
      <c r="A842" s="9"/>
      <c r="B842" s="9"/>
      <c r="C842" s="9"/>
      <c r="D842" s="9"/>
      <c r="E842" s="293"/>
      <c r="F842" s="293"/>
      <c r="G842" s="9"/>
      <c r="H842" s="9"/>
      <c r="I842" s="9"/>
      <c r="J842" s="9"/>
      <c r="K842" s="9"/>
      <c r="L842" s="9"/>
      <c r="M842" s="9"/>
      <c r="N842" s="9"/>
      <c r="O842" s="8"/>
      <c r="P842" s="8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3.5" customHeight="1">
      <c r="A843" s="9"/>
      <c r="B843" s="9"/>
      <c r="C843" s="9"/>
      <c r="D843" s="9"/>
      <c r="E843" s="293"/>
      <c r="F843" s="293"/>
      <c r="G843" s="9"/>
      <c r="H843" s="9"/>
      <c r="I843" s="9"/>
      <c r="J843" s="9"/>
      <c r="K843" s="9"/>
      <c r="L843" s="9"/>
      <c r="M843" s="9"/>
      <c r="N843" s="9"/>
      <c r="O843" s="8"/>
      <c r="P843" s="8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3.5" customHeight="1">
      <c r="A844" s="9"/>
      <c r="B844" s="9"/>
      <c r="C844" s="9"/>
      <c r="D844" s="9"/>
      <c r="E844" s="293"/>
      <c r="F844" s="293"/>
      <c r="G844" s="9"/>
      <c r="H844" s="9"/>
      <c r="I844" s="9"/>
      <c r="J844" s="9"/>
      <c r="K844" s="9"/>
      <c r="L844" s="9"/>
      <c r="M844" s="9"/>
      <c r="N844" s="9"/>
      <c r="O844" s="8"/>
      <c r="P844" s="8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3.5" customHeight="1">
      <c r="A845" s="9"/>
      <c r="B845" s="9"/>
      <c r="C845" s="9"/>
      <c r="D845" s="9"/>
      <c r="E845" s="293"/>
      <c r="F845" s="293"/>
      <c r="G845" s="9"/>
      <c r="H845" s="9"/>
      <c r="I845" s="9"/>
      <c r="J845" s="9"/>
      <c r="K845" s="9"/>
      <c r="L845" s="9"/>
      <c r="M845" s="9"/>
      <c r="N845" s="9"/>
      <c r="O845" s="8"/>
      <c r="P845" s="8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3.5" customHeight="1">
      <c r="A846" s="9"/>
      <c r="B846" s="9"/>
      <c r="C846" s="9"/>
      <c r="D846" s="9"/>
      <c r="E846" s="293"/>
      <c r="F846" s="293"/>
      <c r="G846" s="9"/>
      <c r="H846" s="9"/>
      <c r="I846" s="9"/>
      <c r="J846" s="9"/>
      <c r="K846" s="9"/>
      <c r="L846" s="9"/>
      <c r="M846" s="9"/>
      <c r="N846" s="9"/>
      <c r="O846" s="8"/>
      <c r="P846" s="8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3.5" customHeight="1">
      <c r="A847" s="9"/>
      <c r="B847" s="9"/>
      <c r="C847" s="9"/>
      <c r="D847" s="9"/>
      <c r="E847" s="293"/>
      <c r="F847" s="293"/>
      <c r="G847" s="9"/>
      <c r="H847" s="9"/>
      <c r="I847" s="9"/>
      <c r="J847" s="9"/>
      <c r="K847" s="9"/>
      <c r="L847" s="9"/>
      <c r="M847" s="9"/>
      <c r="N847" s="9"/>
      <c r="O847" s="8"/>
      <c r="P847" s="8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3.5" customHeight="1">
      <c r="A848" s="9"/>
      <c r="B848" s="9"/>
      <c r="C848" s="9"/>
      <c r="D848" s="9"/>
      <c r="E848" s="293"/>
      <c r="F848" s="293"/>
      <c r="G848" s="9"/>
      <c r="H848" s="9"/>
      <c r="I848" s="9"/>
      <c r="J848" s="9"/>
      <c r="K848" s="9"/>
      <c r="L848" s="9"/>
      <c r="M848" s="9"/>
      <c r="N848" s="9"/>
      <c r="O848" s="8"/>
      <c r="P848" s="8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3.5" customHeight="1">
      <c r="A849" s="9"/>
      <c r="B849" s="9"/>
      <c r="C849" s="9"/>
      <c r="D849" s="9"/>
      <c r="E849" s="293"/>
      <c r="F849" s="293"/>
      <c r="G849" s="9"/>
      <c r="H849" s="9"/>
      <c r="I849" s="9"/>
      <c r="J849" s="9"/>
      <c r="K849" s="9"/>
      <c r="L849" s="9"/>
      <c r="M849" s="9"/>
      <c r="N849" s="9"/>
      <c r="O849" s="8"/>
      <c r="P849" s="8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3.5" customHeight="1">
      <c r="A850" s="9"/>
      <c r="B850" s="9"/>
      <c r="C850" s="9"/>
      <c r="D850" s="9"/>
      <c r="E850" s="293"/>
      <c r="F850" s="293"/>
      <c r="G850" s="9"/>
      <c r="H850" s="9"/>
      <c r="I850" s="9"/>
      <c r="J850" s="9"/>
      <c r="K850" s="9"/>
      <c r="L850" s="9"/>
      <c r="M850" s="9"/>
      <c r="N850" s="9"/>
      <c r="O850" s="8"/>
      <c r="P850" s="8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3.5" customHeight="1">
      <c r="A851" s="9"/>
      <c r="B851" s="9"/>
      <c r="C851" s="9"/>
      <c r="D851" s="9"/>
      <c r="E851" s="293"/>
      <c r="F851" s="293"/>
      <c r="G851" s="9"/>
      <c r="H851" s="9"/>
      <c r="I851" s="9"/>
      <c r="J851" s="9"/>
      <c r="K851" s="9"/>
      <c r="L851" s="9"/>
      <c r="M851" s="9"/>
      <c r="N851" s="9"/>
      <c r="O851" s="8"/>
      <c r="P851" s="8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3.5" customHeight="1">
      <c r="A852" s="9"/>
      <c r="B852" s="9"/>
      <c r="C852" s="9"/>
      <c r="D852" s="9"/>
      <c r="E852" s="293"/>
      <c r="F852" s="293"/>
      <c r="G852" s="9"/>
      <c r="H852" s="9"/>
      <c r="I852" s="9"/>
      <c r="J852" s="9"/>
      <c r="K852" s="9"/>
      <c r="L852" s="9"/>
      <c r="M852" s="9"/>
      <c r="N852" s="9"/>
      <c r="O852" s="8"/>
      <c r="P852" s="8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3.5" customHeight="1">
      <c r="A853" s="9"/>
      <c r="B853" s="9"/>
      <c r="C853" s="9"/>
      <c r="D853" s="9"/>
      <c r="E853" s="293"/>
      <c r="F853" s="293"/>
      <c r="G853" s="9"/>
      <c r="H853" s="9"/>
      <c r="I853" s="9"/>
      <c r="J853" s="9"/>
      <c r="K853" s="9"/>
      <c r="L853" s="9"/>
      <c r="M853" s="9"/>
      <c r="N853" s="9"/>
      <c r="O853" s="8"/>
      <c r="P853" s="8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3.5" customHeight="1">
      <c r="A854" s="9"/>
      <c r="B854" s="9"/>
      <c r="C854" s="9"/>
      <c r="D854" s="9"/>
      <c r="E854" s="293"/>
      <c r="F854" s="293"/>
      <c r="G854" s="9"/>
      <c r="H854" s="9"/>
      <c r="I854" s="9"/>
      <c r="J854" s="9"/>
      <c r="K854" s="9"/>
      <c r="L854" s="9"/>
      <c r="M854" s="9"/>
      <c r="N854" s="9"/>
      <c r="O854" s="8"/>
      <c r="P854" s="8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3.5" customHeight="1">
      <c r="A855" s="9"/>
      <c r="B855" s="9"/>
      <c r="C855" s="9"/>
      <c r="D855" s="9"/>
      <c r="E855" s="293"/>
      <c r="F855" s="293"/>
      <c r="G855" s="9"/>
      <c r="H855" s="9"/>
      <c r="I855" s="9"/>
      <c r="J855" s="9"/>
      <c r="K855" s="9"/>
      <c r="L855" s="9"/>
      <c r="M855" s="9"/>
      <c r="N855" s="9"/>
      <c r="O855" s="8"/>
      <c r="P855" s="8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3.5" customHeight="1">
      <c r="A856" s="9"/>
      <c r="B856" s="9"/>
      <c r="C856" s="9"/>
      <c r="D856" s="9"/>
      <c r="E856" s="293"/>
      <c r="F856" s="293"/>
      <c r="G856" s="9"/>
      <c r="H856" s="9"/>
      <c r="I856" s="9"/>
      <c r="J856" s="9"/>
      <c r="K856" s="9"/>
      <c r="L856" s="9"/>
      <c r="M856" s="9"/>
      <c r="N856" s="9"/>
      <c r="O856" s="8"/>
      <c r="P856" s="8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3.5" customHeight="1">
      <c r="A857" s="9"/>
      <c r="B857" s="9"/>
      <c r="C857" s="9"/>
      <c r="D857" s="9"/>
      <c r="E857" s="293"/>
      <c r="F857" s="293"/>
      <c r="G857" s="9"/>
      <c r="H857" s="9"/>
      <c r="I857" s="9"/>
      <c r="J857" s="9"/>
      <c r="K857" s="9"/>
      <c r="L857" s="9"/>
      <c r="M857" s="9"/>
      <c r="N857" s="9"/>
      <c r="O857" s="8"/>
      <c r="P857" s="8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3.5" customHeight="1">
      <c r="A858" s="9"/>
      <c r="B858" s="9"/>
      <c r="C858" s="9"/>
      <c r="D858" s="9"/>
      <c r="E858" s="293"/>
      <c r="F858" s="293"/>
      <c r="G858" s="9"/>
      <c r="H858" s="9"/>
      <c r="I858" s="9"/>
      <c r="J858" s="9"/>
      <c r="K858" s="9"/>
      <c r="L858" s="9"/>
      <c r="M858" s="9"/>
      <c r="N858" s="9"/>
      <c r="O858" s="8"/>
      <c r="P858" s="8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3.5" customHeight="1">
      <c r="A859" s="9"/>
      <c r="B859" s="9"/>
      <c r="C859" s="9"/>
      <c r="D859" s="9"/>
      <c r="E859" s="293"/>
      <c r="F859" s="293"/>
      <c r="G859" s="9"/>
      <c r="H859" s="9"/>
      <c r="I859" s="9"/>
      <c r="J859" s="9"/>
      <c r="K859" s="9"/>
      <c r="L859" s="9"/>
      <c r="M859" s="9"/>
      <c r="N859" s="9"/>
      <c r="O859" s="8"/>
      <c r="P859" s="8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3.5" customHeight="1">
      <c r="A860" s="9"/>
      <c r="B860" s="9"/>
      <c r="C860" s="9"/>
      <c r="D860" s="9"/>
      <c r="E860" s="293"/>
      <c r="F860" s="293"/>
      <c r="G860" s="9"/>
      <c r="H860" s="9"/>
      <c r="I860" s="9"/>
      <c r="J860" s="9"/>
      <c r="K860" s="9"/>
      <c r="L860" s="9"/>
      <c r="M860" s="9"/>
      <c r="N860" s="9"/>
      <c r="O860" s="8"/>
      <c r="P860" s="8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3.5" customHeight="1">
      <c r="A861" s="9"/>
      <c r="B861" s="9"/>
      <c r="C861" s="9"/>
      <c r="D861" s="9"/>
      <c r="E861" s="293"/>
      <c r="F861" s="293"/>
      <c r="G861" s="9"/>
      <c r="H861" s="9"/>
      <c r="I861" s="9"/>
      <c r="J861" s="9"/>
      <c r="K861" s="9"/>
      <c r="L861" s="9"/>
      <c r="M861" s="9"/>
      <c r="N861" s="9"/>
      <c r="O861" s="8"/>
      <c r="P861" s="8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3.5" customHeight="1">
      <c r="A862" s="9"/>
      <c r="B862" s="9"/>
      <c r="C862" s="9"/>
      <c r="D862" s="9"/>
      <c r="E862" s="293"/>
      <c r="F862" s="293"/>
      <c r="G862" s="9"/>
      <c r="H862" s="9"/>
      <c r="I862" s="9"/>
      <c r="J862" s="9"/>
      <c r="K862" s="9"/>
      <c r="L862" s="9"/>
      <c r="M862" s="9"/>
      <c r="N862" s="9"/>
      <c r="O862" s="8"/>
      <c r="P862" s="8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3.5" customHeight="1">
      <c r="A863" s="9"/>
      <c r="B863" s="9"/>
      <c r="C863" s="9"/>
      <c r="D863" s="9"/>
      <c r="E863" s="293"/>
      <c r="F863" s="293"/>
      <c r="G863" s="9"/>
      <c r="H863" s="9"/>
      <c r="I863" s="9"/>
      <c r="J863" s="9"/>
      <c r="K863" s="9"/>
      <c r="L863" s="9"/>
      <c r="M863" s="9"/>
      <c r="N863" s="9"/>
      <c r="O863" s="8"/>
      <c r="P863" s="8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3.5" customHeight="1">
      <c r="A864" s="9"/>
      <c r="B864" s="9"/>
      <c r="C864" s="9"/>
      <c r="D864" s="9"/>
      <c r="E864" s="293"/>
      <c r="F864" s="293"/>
      <c r="G864" s="9"/>
      <c r="H864" s="9"/>
      <c r="I864" s="9"/>
      <c r="J864" s="9"/>
      <c r="K864" s="9"/>
      <c r="L864" s="9"/>
      <c r="M864" s="9"/>
      <c r="N864" s="9"/>
      <c r="O864" s="8"/>
      <c r="P864" s="8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3.5" customHeight="1">
      <c r="A865" s="9"/>
      <c r="B865" s="9"/>
      <c r="C865" s="9"/>
      <c r="D865" s="9"/>
      <c r="E865" s="293"/>
      <c r="F865" s="293"/>
      <c r="G865" s="9"/>
      <c r="H865" s="9"/>
      <c r="I865" s="9"/>
      <c r="J865" s="9"/>
      <c r="K865" s="9"/>
      <c r="L865" s="9"/>
      <c r="M865" s="9"/>
      <c r="N865" s="9"/>
      <c r="O865" s="8"/>
      <c r="P865" s="8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3.5" customHeight="1">
      <c r="A866" s="9"/>
      <c r="B866" s="9"/>
      <c r="C866" s="9"/>
      <c r="D866" s="9"/>
      <c r="E866" s="293"/>
      <c r="F866" s="293"/>
      <c r="G866" s="9"/>
      <c r="H866" s="9"/>
      <c r="I866" s="9"/>
      <c r="J866" s="9"/>
      <c r="K866" s="9"/>
      <c r="L866" s="9"/>
      <c r="M866" s="9"/>
      <c r="N866" s="9"/>
      <c r="O866" s="8"/>
      <c r="P866" s="8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3.5" customHeight="1">
      <c r="A867" s="9"/>
      <c r="B867" s="9"/>
      <c r="C867" s="9"/>
      <c r="D867" s="9"/>
      <c r="E867" s="293"/>
      <c r="F867" s="293"/>
      <c r="G867" s="9"/>
      <c r="H867" s="9"/>
      <c r="I867" s="9"/>
      <c r="J867" s="9"/>
      <c r="K867" s="9"/>
      <c r="L867" s="9"/>
      <c r="M867" s="9"/>
      <c r="N867" s="9"/>
      <c r="O867" s="8"/>
      <c r="P867" s="8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3.5" customHeight="1">
      <c r="A868" s="9"/>
      <c r="B868" s="9"/>
      <c r="C868" s="9"/>
      <c r="D868" s="9"/>
      <c r="E868" s="293"/>
      <c r="F868" s="293"/>
      <c r="G868" s="9"/>
      <c r="H868" s="9"/>
      <c r="I868" s="9"/>
      <c r="J868" s="9"/>
      <c r="K868" s="9"/>
      <c r="L868" s="9"/>
      <c r="M868" s="9"/>
      <c r="N868" s="9"/>
      <c r="O868" s="8"/>
      <c r="P868" s="8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3.5" customHeight="1">
      <c r="A869" s="9"/>
      <c r="B869" s="9"/>
      <c r="C869" s="9"/>
      <c r="D869" s="9"/>
      <c r="E869" s="293"/>
      <c r="F869" s="293"/>
      <c r="G869" s="9"/>
      <c r="H869" s="9"/>
      <c r="I869" s="9"/>
      <c r="J869" s="9"/>
      <c r="K869" s="9"/>
      <c r="L869" s="9"/>
      <c r="M869" s="9"/>
      <c r="N869" s="9"/>
      <c r="O869" s="8"/>
      <c r="P869" s="8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3.5" customHeight="1">
      <c r="A870" s="9"/>
      <c r="B870" s="9"/>
      <c r="C870" s="9"/>
      <c r="D870" s="9"/>
      <c r="E870" s="293"/>
      <c r="F870" s="293"/>
      <c r="G870" s="9"/>
      <c r="H870" s="9"/>
      <c r="I870" s="9"/>
      <c r="J870" s="9"/>
      <c r="K870" s="9"/>
      <c r="L870" s="9"/>
      <c r="M870" s="9"/>
      <c r="N870" s="9"/>
      <c r="O870" s="8"/>
      <c r="P870" s="8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3.5" customHeight="1">
      <c r="A871" s="9"/>
      <c r="B871" s="9"/>
      <c r="C871" s="9"/>
      <c r="D871" s="9"/>
      <c r="E871" s="293"/>
      <c r="F871" s="293"/>
      <c r="G871" s="9"/>
      <c r="H871" s="9"/>
      <c r="I871" s="9"/>
      <c r="J871" s="9"/>
      <c r="K871" s="9"/>
      <c r="L871" s="9"/>
      <c r="M871" s="9"/>
      <c r="N871" s="9"/>
      <c r="O871" s="8"/>
      <c r="P871" s="8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3.5" customHeight="1">
      <c r="A872" s="9"/>
      <c r="B872" s="9"/>
      <c r="C872" s="9"/>
      <c r="D872" s="9"/>
      <c r="E872" s="293"/>
      <c r="F872" s="293"/>
      <c r="G872" s="9"/>
      <c r="H872" s="9"/>
      <c r="I872" s="9"/>
      <c r="J872" s="9"/>
      <c r="K872" s="9"/>
      <c r="L872" s="9"/>
      <c r="M872" s="9"/>
      <c r="N872" s="9"/>
      <c r="O872" s="8"/>
      <c r="P872" s="8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3.5" customHeight="1">
      <c r="A873" s="9"/>
      <c r="B873" s="9"/>
      <c r="C873" s="9"/>
      <c r="D873" s="9"/>
      <c r="E873" s="293"/>
      <c r="F873" s="293"/>
      <c r="G873" s="9"/>
      <c r="H873" s="9"/>
      <c r="I873" s="9"/>
      <c r="J873" s="9"/>
      <c r="K873" s="9"/>
      <c r="L873" s="9"/>
      <c r="M873" s="9"/>
      <c r="N873" s="9"/>
      <c r="O873" s="8"/>
      <c r="P873" s="8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3.5" customHeight="1">
      <c r="A874" s="9"/>
      <c r="B874" s="9"/>
      <c r="C874" s="9"/>
      <c r="D874" s="9"/>
      <c r="E874" s="293"/>
      <c r="F874" s="293"/>
      <c r="G874" s="9"/>
      <c r="H874" s="9"/>
      <c r="I874" s="9"/>
      <c r="J874" s="9"/>
      <c r="K874" s="9"/>
      <c r="L874" s="9"/>
      <c r="M874" s="9"/>
      <c r="N874" s="9"/>
      <c r="O874" s="8"/>
      <c r="P874" s="8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3.5" customHeight="1">
      <c r="A875" s="9"/>
      <c r="B875" s="9"/>
      <c r="C875" s="9"/>
      <c r="D875" s="9"/>
      <c r="E875" s="293"/>
      <c r="F875" s="293"/>
      <c r="G875" s="9"/>
      <c r="H875" s="9"/>
      <c r="I875" s="9"/>
      <c r="J875" s="9"/>
      <c r="K875" s="9"/>
      <c r="L875" s="9"/>
      <c r="M875" s="9"/>
      <c r="N875" s="9"/>
      <c r="O875" s="8"/>
      <c r="P875" s="8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3.5" customHeight="1">
      <c r="A876" s="9"/>
      <c r="B876" s="9"/>
      <c r="C876" s="9"/>
      <c r="D876" s="9"/>
      <c r="E876" s="293"/>
      <c r="F876" s="293"/>
      <c r="G876" s="9"/>
      <c r="H876" s="9"/>
      <c r="I876" s="9"/>
      <c r="J876" s="9"/>
      <c r="K876" s="9"/>
      <c r="L876" s="9"/>
      <c r="M876" s="9"/>
      <c r="N876" s="9"/>
      <c r="O876" s="8"/>
      <c r="P876" s="8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3.5" customHeight="1">
      <c r="A877" s="9"/>
      <c r="B877" s="9"/>
      <c r="C877" s="9"/>
      <c r="D877" s="9"/>
      <c r="E877" s="293"/>
      <c r="F877" s="293"/>
      <c r="G877" s="9"/>
      <c r="H877" s="9"/>
      <c r="I877" s="9"/>
      <c r="J877" s="9"/>
      <c r="K877" s="9"/>
      <c r="L877" s="9"/>
      <c r="M877" s="9"/>
      <c r="N877" s="9"/>
      <c r="O877" s="8"/>
      <c r="P877" s="8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3.5" customHeight="1">
      <c r="A878" s="9"/>
      <c r="B878" s="9"/>
      <c r="C878" s="9"/>
      <c r="D878" s="9"/>
      <c r="E878" s="293"/>
      <c r="F878" s="293"/>
      <c r="G878" s="9"/>
      <c r="H878" s="9"/>
      <c r="I878" s="9"/>
      <c r="J878" s="9"/>
      <c r="K878" s="9"/>
      <c r="L878" s="9"/>
      <c r="M878" s="9"/>
      <c r="N878" s="9"/>
      <c r="O878" s="8"/>
      <c r="P878" s="8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3.5" customHeight="1">
      <c r="A879" s="9"/>
      <c r="B879" s="9"/>
      <c r="C879" s="9"/>
      <c r="D879" s="9"/>
      <c r="E879" s="293"/>
      <c r="F879" s="293"/>
      <c r="G879" s="9"/>
      <c r="H879" s="9"/>
      <c r="I879" s="9"/>
      <c r="J879" s="9"/>
      <c r="K879" s="9"/>
      <c r="L879" s="9"/>
      <c r="M879" s="9"/>
      <c r="N879" s="9"/>
      <c r="O879" s="8"/>
      <c r="P879" s="8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3.5" customHeight="1">
      <c r="A880" s="9"/>
      <c r="B880" s="9"/>
      <c r="C880" s="9"/>
      <c r="D880" s="9"/>
      <c r="E880" s="293"/>
      <c r="F880" s="293"/>
      <c r="G880" s="9"/>
      <c r="H880" s="9"/>
      <c r="I880" s="9"/>
      <c r="J880" s="9"/>
      <c r="K880" s="9"/>
      <c r="L880" s="9"/>
      <c r="M880" s="9"/>
      <c r="N880" s="9"/>
      <c r="O880" s="8"/>
      <c r="P880" s="8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3.5" customHeight="1">
      <c r="A881" s="9"/>
      <c r="B881" s="9"/>
      <c r="C881" s="9"/>
      <c r="D881" s="9"/>
      <c r="E881" s="293"/>
      <c r="F881" s="293"/>
      <c r="G881" s="9"/>
      <c r="H881" s="9"/>
      <c r="I881" s="9"/>
      <c r="J881" s="9"/>
      <c r="K881" s="9"/>
      <c r="L881" s="9"/>
      <c r="M881" s="9"/>
      <c r="N881" s="9"/>
      <c r="O881" s="8"/>
      <c r="P881" s="8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3.5" customHeight="1">
      <c r="A882" s="9"/>
      <c r="B882" s="9"/>
      <c r="C882" s="9"/>
      <c r="D882" s="9"/>
      <c r="E882" s="293"/>
      <c r="F882" s="293"/>
      <c r="G882" s="9"/>
      <c r="H882" s="9"/>
      <c r="I882" s="9"/>
      <c r="J882" s="9"/>
      <c r="K882" s="9"/>
      <c r="L882" s="9"/>
      <c r="M882" s="9"/>
      <c r="N882" s="9"/>
      <c r="O882" s="8"/>
      <c r="P882" s="8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3.5" customHeight="1">
      <c r="A883" s="9"/>
      <c r="B883" s="9"/>
      <c r="C883" s="9"/>
      <c r="D883" s="9"/>
      <c r="E883" s="293"/>
      <c r="F883" s="293"/>
      <c r="G883" s="9"/>
      <c r="H883" s="9"/>
      <c r="I883" s="9"/>
      <c r="J883" s="9"/>
      <c r="K883" s="9"/>
      <c r="L883" s="9"/>
      <c r="M883" s="9"/>
      <c r="N883" s="9"/>
      <c r="O883" s="8"/>
      <c r="P883" s="8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3.5" customHeight="1">
      <c r="A884" s="9"/>
      <c r="B884" s="9"/>
      <c r="C884" s="9"/>
      <c r="D884" s="9"/>
      <c r="E884" s="293"/>
      <c r="F884" s="293"/>
      <c r="G884" s="9"/>
      <c r="H884" s="9"/>
      <c r="I884" s="9"/>
      <c r="J884" s="9"/>
      <c r="K884" s="9"/>
      <c r="L884" s="9"/>
      <c r="M884" s="9"/>
      <c r="N884" s="9"/>
      <c r="O884" s="8"/>
      <c r="P884" s="8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3.5" customHeight="1">
      <c r="A885" s="9"/>
      <c r="B885" s="9"/>
      <c r="C885" s="9"/>
      <c r="D885" s="9"/>
      <c r="E885" s="293"/>
      <c r="F885" s="293"/>
      <c r="G885" s="9"/>
      <c r="H885" s="9"/>
      <c r="I885" s="9"/>
      <c r="J885" s="9"/>
      <c r="K885" s="9"/>
      <c r="L885" s="9"/>
      <c r="M885" s="9"/>
      <c r="N885" s="9"/>
      <c r="O885" s="8"/>
      <c r="P885" s="8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3.5" customHeight="1">
      <c r="A886" s="9"/>
      <c r="B886" s="9"/>
      <c r="C886" s="9"/>
      <c r="D886" s="9"/>
      <c r="E886" s="293"/>
      <c r="F886" s="293"/>
      <c r="G886" s="9"/>
      <c r="H886" s="9"/>
      <c r="I886" s="9"/>
      <c r="J886" s="9"/>
      <c r="K886" s="9"/>
      <c r="L886" s="9"/>
      <c r="M886" s="9"/>
      <c r="N886" s="9"/>
      <c r="O886" s="8"/>
      <c r="P886" s="8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3.5" customHeight="1">
      <c r="A887" s="9"/>
      <c r="B887" s="9"/>
      <c r="C887" s="9"/>
      <c r="D887" s="9"/>
      <c r="E887" s="293"/>
      <c r="F887" s="293"/>
      <c r="G887" s="9"/>
      <c r="H887" s="9"/>
      <c r="I887" s="9"/>
      <c r="J887" s="9"/>
      <c r="K887" s="9"/>
      <c r="L887" s="9"/>
      <c r="M887" s="9"/>
      <c r="N887" s="9"/>
      <c r="O887" s="8"/>
      <c r="P887" s="8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3.5" customHeight="1">
      <c r="A888" s="9"/>
      <c r="B888" s="9"/>
      <c r="C888" s="9"/>
      <c r="D888" s="9"/>
      <c r="E888" s="293"/>
      <c r="F888" s="293"/>
      <c r="G888" s="9"/>
      <c r="H888" s="9"/>
      <c r="I888" s="9"/>
      <c r="J888" s="9"/>
      <c r="K888" s="9"/>
      <c r="L888" s="9"/>
      <c r="M888" s="9"/>
      <c r="N888" s="9"/>
      <c r="O888" s="8"/>
      <c r="P888" s="8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3.5" customHeight="1">
      <c r="A889" s="9"/>
      <c r="B889" s="9"/>
      <c r="C889" s="9"/>
      <c r="D889" s="9"/>
      <c r="E889" s="293"/>
      <c r="F889" s="293"/>
      <c r="G889" s="9"/>
      <c r="H889" s="9"/>
      <c r="I889" s="9"/>
      <c r="J889" s="9"/>
      <c r="K889" s="9"/>
      <c r="L889" s="9"/>
      <c r="M889" s="9"/>
      <c r="N889" s="9"/>
      <c r="O889" s="8"/>
      <c r="P889" s="8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3.5" customHeight="1">
      <c r="A890" s="9"/>
      <c r="B890" s="9"/>
      <c r="C890" s="9"/>
      <c r="D890" s="9"/>
      <c r="E890" s="293"/>
      <c r="F890" s="293"/>
      <c r="G890" s="9"/>
      <c r="H890" s="9"/>
      <c r="I890" s="9"/>
      <c r="J890" s="9"/>
      <c r="K890" s="9"/>
      <c r="L890" s="9"/>
      <c r="M890" s="9"/>
      <c r="N890" s="9"/>
      <c r="O890" s="8"/>
      <c r="P890" s="8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3.5" customHeight="1">
      <c r="A891" s="9"/>
      <c r="B891" s="9"/>
      <c r="C891" s="9"/>
      <c r="D891" s="9"/>
      <c r="E891" s="293"/>
      <c r="F891" s="293"/>
      <c r="G891" s="9"/>
      <c r="H891" s="9"/>
      <c r="I891" s="9"/>
      <c r="J891" s="9"/>
      <c r="K891" s="9"/>
      <c r="L891" s="9"/>
      <c r="M891" s="9"/>
      <c r="N891" s="9"/>
      <c r="O891" s="8"/>
      <c r="P891" s="8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3.5" customHeight="1">
      <c r="A892" s="9"/>
      <c r="B892" s="9"/>
      <c r="C892" s="9"/>
      <c r="D892" s="9"/>
      <c r="E892" s="293"/>
      <c r="F892" s="293"/>
      <c r="G892" s="9"/>
      <c r="H892" s="9"/>
      <c r="I892" s="9"/>
      <c r="J892" s="9"/>
      <c r="K892" s="9"/>
      <c r="L892" s="9"/>
      <c r="M892" s="9"/>
      <c r="N892" s="9"/>
      <c r="O892" s="8"/>
      <c r="P892" s="8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3.5" customHeight="1">
      <c r="A893" s="9"/>
      <c r="B893" s="9"/>
      <c r="C893" s="9"/>
      <c r="D893" s="9"/>
      <c r="E893" s="293"/>
      <c r="F893" s="293"/>
      <c r="G893" s="9"/>
      <c r="H893" s="9"/>
      <c r="I893" s="9"/>
      <c r="J893" s="9"/>
      <c r="K893" s="9"/>
      <c r="L893" s="9"/>
      <c r="M893" s="9"/>
      <c r="N893" s="9"/>
      <c r="O893" s="8"/>
      <c r="P893" s="8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3.5" customHeight="1">
      <c r="A894" s="9"/>
      <c r="B894" s="9"/>
      <c r="C894" s="9"/>
      <c r="D894" s="9"/>
      <c r="E894" s="293"/>
      <c r="F894" s="293"/>
      <c r="G894" s="9"/>
      <c r="H894" s="9"/>
      <c r="I894" s="9"/>
      <c r="J894" s="9"/>
      <c r="K894" s="9"/>
      <c r="L894" s="9"/>
      <c r="M894" s="9"/>
      <c r="N894" s="9"/>
      <c r="O894" s="8"/>
      <c r="P894" s="8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3.5" customHeight="1">
      <c r="A895" s="9"/>
      <c r="B895" s="9"/>
      <c r="C895" s="9"/>
      <c r="D895" s="9"/>
      <c r="E895" s="293"/>
      <c r="F895" s="293"/>
      <c r="G895" s="9"/>
      <c r="H895" s="9"/>
      <c r="I895" s="9"/>
      <c r="J895" s="9"/>
      <c r="K895" s="9"/>
      <c r="L895" s="9"/>
      <c r="M895" s="9"/>
      <c r="N895" s="9"/>
      <c r="O895" s="8"/>
      <c r="P895" s="8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3.5" customHeight="1">
      <c r="A896" s="9"/>
      <c r="B896" s="9"/>
      <c r="C896" s="9"/>
      <c r="D896" s="9"/>
      <c r="E896" s="293"/>
      <c r="F896" s="293"/>
      <c r="G896" s="9"/>
      <c r="H896" s="9"/>
      <c r="I896" s="9"/>
      <c r="J896" s="9"/>
      <c r="K896" s="9"/>
      <c r="L896" s="9"/>
      <c r="M896" s="9"/>
      <c r="N896" s="9"/>
      <c r="O896" s="8"/>
      <c r="P896" s="8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3.5" customHeight="1">
      <c r="A897" s="9"/>
      <c r="B897" s="9"/>
      <c r="C897" s="9"/>
      <c r="D897" s="9"/>
      <c r="E897" s="293"/>
      <c r="F897" s="293"/>
      <c r="G897" s="9"/>
      <c r="H897" s="9"/>
      <c r="I897" s="9"/>
      <c r="J897" s="9"/>
      <c r="K897" s="9"/>
      <c r="L897" s="9"/>
      <c r="M897" s="9"/>
      <c r="N897" s="9"/>
      <c r="O897" s="8"/>
      <c r="P897" s="8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3.5" customHeight="1">
      <c r="A898" s="9"/>
      <c r="B898" s="9"/>
      <c r="C898" s="9"/>
      <c r="D898" s="9"/>
      <c r="E898" s="293"/>
      <c r="F898" s="293"/>
      <c r="G898" s="9"/>
      <c r="H898" s="9"/>
      <c r="I898" s="9"/>
      <c r="J898" s="9"/>
      <c r="K898" s="9"/>
      <c r="L898" s="9"/>
      <c r="M898" s="9"/>
      <c r="N898" s="9"/>
      <c r="O898" s="8"/>
      <c r="P898" s="8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3.5" customHeight="1">
      <c r="A899" s="9"/>
      <c r="B899" s="9"/>
      <c r="C899" s="9"/>
      <c r="D899" s="9"/>
      <c r="E899" s="293"/>
      <c r="F899" s="293"/>
      <c r="G899" s="9"/>
      <c r="H899" s="9"/>
      <c r="I899" s="9"/>
      <c r="J899" s="9"/>
      <c r="K899" s="9"/>
      <c r="L899" s="9"/>
      <c r="M899" s="9"/>
      <c r="N899" s="9"/>
      <c r="O899" s="8"/>
      <c r="P899" s="8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3.5" customHeight="1">
      <c r="A900" s="9"/>
      <c r="B900" s="9"/>
      <c r="C900" s="9"/>
      <c r="D900" s="9"/>
      <c r="E900" s="293"/>
      <c r="F900" s="293"/>
      <c r="G900" s="9"/>
      <c r="H900" s="9"/>
      <c r="I900" s="9"/>
      <c r="J900" s="9"/>
      <c r="K900" s="9"/>
      <c r="L900" s="9"/>
      <c r="M900" s="9"/>
      <c r="N900" s="9"/>
      <c r="O900" s="8"/>
      <c r="P900" s="8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3.5" customHeight="1">
      <c r="A901" s="9"/>
      <c r="B901" s="9"/>
      <c r="C901" s="9"/>
      <c r="D901" s="9"/>
      <c r="E901" s="293"/>
      <c r="F901" s="293"/>
      <c r="G901" s="9"/>
      <c r="H901" s="9"/>
      <c r="I901" s="9"/>
      <c r="J901" s="9"/>
      <c r="K901" s="9"/>
      <c r="L901" s="9"/>
      <c r="M901" s="9"/>
      <c r="N901" s="9"/>
      <c r="O901" s="8"/>
      <c r="P901" s="8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3.5" customHeight="1">
      <c r="A902" s="9"/>
      <c r="B902" s="9"/>
      <c r="C902" s="9"/>
      <c r="D902" s="9"/>
      <c r="E902" s="293"/>
      <c r="F902" s="293"/>
      <c r="G902" s="9"/>
      <c r="H902" s="9"/>
      <c r="I902" s="9"/>
      <c r="J902" s="9"/>
      <c r="K902" s="9"/>
      <c r="L902" s="9"/>
      <c r="M902" s="9"/>
      <c r="N902" s="9"/>
      <c r="O902" s="8"/>
      <c r="P902" s="8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3.5" customHeight="1">
      <c r="A903" s="9"/>
      <c r="B903" s="9"/>
      <c r="C903" s="9"/>
      <c r="D903" s="9"/>
      <c r="E903" s="293"/>
      <c r="F903" s="293"/>
      <c r="G903" s="9"/>
      <c r="H903" s="9"/>
      <c r="I903" s="9"/>
      <c r="J903" s="9"/>
      <c r="K903" s="9"/>
      <c r="L903" s="9"/>
      <c r="M903" s="9"/>
      <c r="N903" s="9"/>
      <c r="O903" s="8"/>
      <c r="P903" s="8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3.5" customHeight="1">
      <c r="A904" s="9"/>
      <c r="B904" s="9"/>
      <c r="C904" s="9"/>
      <c r="D904" s="9"/>
      <c r="E904" s="293"/>
      <c r="F904" s="293"/>
      <c r="G904" s="9"/>
      <c r="H904" s="9"/>
      <c r="I904" s="9"/>
      <c r="J904" s="9"/>
      <c r="K904" s="9"/>
      <c r="L904" s="9"/>
      <c r="M904" s="9"/>
      <c r="N904" s="9"/>
      <c r="O904" s="8"/>
      <c r="P904" s="8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3.5" customHeight="1">
      <c r="A905" s="9"/>
      <c r="B905" s="9"/>
      <c r="C905" s="9"/>
      <c r="D905" s="9"/>
      <c r="E905" s="293"/>
      <c r="F905" s="293"/>
      <c r="G905" s="9"/>
      <c r="H905" s="9"/>
      <c r="I905" s="9"/>
      <c r="J905" s="9"/>
      <c r="K905" s="9"/>
      <c r="L905" s="9"/>
      <c r="M905" s="9"/>
      <c r="N905" s="9"/>
      <c r="O905" s="8"/>
      <c r="P905" s="8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3.5" customHeight="1">
      <c r="A906" s="9"/>
      <c r="B906" s="9"/>
      <c r="C906" s="9"/>
      <c r="D906" s="9"/>
      <c r="E906" s="293"/>
      <c r="F906" s="293"/>
      <c r="G906" s="9"/>
      <c r="H906" s="9"/>
      <c r="I906" s="9"/>
      <c r="J906" s="9"/>
      <c r="K906" s="9"/>
      <c r="L906" s="9"/>
      <c r="M906" s="9"/>
      <c r="N906" s="9"/>
      <c r="O906" s="8"/>
      <c r="P906" s="8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3.5" customHeight="1">
      <c r="A907" s="9"/>
      <c r="B907" s="9"/>
      <c r="C907" s="9"/>
      <c r="D907" s="9"/>
      <c r="E907" s="293"/>
      <c r="F907" s="293"/>
      <c r="G907" s="9"/>
      <c r="H907" s="9"/>
      <c r="I907" s="9"/>
      <c r="J907" s="9"/>
      <c r="K907" s="9"/>
      <c r="L907" s="9"/>
      <c r="M907" s="9"/>
      <c r="N907" s="9"/>
      <c r="O907" s="8"/>
      <c r="P907" s="8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3.5" customHeight="1">
      <c r="A908" s="9"/>
      <c r="B908" s="9"/>
      <c r="C908" s="9"/>
      <c r="D908" s="9"/>
      <c r="E908" s="293"/>
      <c r="F908" s="293"/>
      <c r="G908" s="9"/>
      <c r="H908" s="9"/>
      <c r="I908" s="9"/>
      <c r="J908" s="9"/>
      <c r="K908" s="9"/>
      <c r="L908" s="9"/>
      <c r="M908" s="9"/>
      <c r="N908" s="9"/>
      <c r="O908" s="8"/>
      <c r="P908" s="8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3.5" customHeight="1">
      <c r="A909" s="9"/>
      <c r="B909" s="9"/>
      <c r="C909" s="9"/>
      <c r="D909" s="9"/>
      <c r="E909" s="293"/>
      <c r="F909" s="293"/>
      <c r="G909" s="9"/>
      <c r="H909" s="9"/>
      <c r="I909" s="9"/>
      <c r="J909" s="9"/>
      <c r="K909" s="9"/>
      <c r="L909" s="9"/>
      <c r="M909" s="9"/>
      <c r="N909" s="9"/>
      <c r="O909" s="8"/>
      <c r="P909" s="8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3.5" customHeight="1">
      <c r="A910" s="9"/>
      <c r="B910" s="9"/>
      <c r="C910" s="9"/>
      <c r="D910" s="9"/>
      <c r="E910" s="293"/>
      <c r="F910" s="293"/>
      <c r="G910" s="9"/>
      <c r="H910" s="9"/>
      <c r="I910" s="9"/>
      <c r="J910" s="9"/>
      <c r="K910" s="9"/>
      <c r="L910" s="9"/>
      <c r="M910" s="9"/>
      <c r="N910" s="9"/>
      <c r="O910" s="8"/>
      <c r="P910" s="8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3.5" customHeight="1">
      <c r="A911" s="9"/>
      <c r="B911" s="9"/>
      <c r="C911" s="9"/>
      <c r="D911" s="9"/>
      <c r="E911" s="293"/>
      <c r="F911" s="293"/>
      <c r="G911" s="9"/>
      <c r="H911" s="9"/>
      <c r="I911" s="9"/>
      <c r="J911" s="9"/>
      <c r="K911" s="9"/>
      <c r="L911" s="9"/>
      <c r="M911" s="9"/>
      <c r="N911" s="9"/>
      <c r="O911" s="8"/>
      <c r="P911" s="8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3.5" customHeight="1">
      <c r="A912" s="9"/>
      <c r="B912" s="9"/>
      <c r="C912" s="9"/>
      <c r="D912" s="9"/>
      <c r="E912" s="293"/>
      <c r="F912" s="293"/>
      <c r="G912" s="9"/>
      <c r="H912" s="9"/>
      <c r="I912" s="9"/>
      <c r="J912" s="9"/>
      <c r="K912" s="9"/>
      <c r="L912" s="9"/>
      <c r="M912" s="9"/>
      <c r="N912" s="9"/>
      <c r="O912" s="8"/>
      <c r="P912" s="8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3.5" customHeight="1">
      <c r="A913" s="9"/>
      <c r="B913" s="9"/>
      <c r="C913" s="9"/>
      <c r="D913" s="9"/>
      <c r="E913" s="293"/>
      <c r="F913" s="293"/>
      <c r="G913" s="9"/>
      <c r="H913" s="9"/>
      <c r="I913" s="9"/>
      <c r="J913" s="9"/>
      <c r="K913" s="9"/>
      <c r="L913" s="9"/>
      <c r="M913" s="9"/>
      <c r="N913" s="9"/>
      <c r="O913" s="8"/>
      <c r="P913" s="8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3.5" customHeight="1">
      <c r="A914" s="9"/>
      <c r="B914" s="9"/>
      <c r="C914" s="9"/>
      <c r="D914" s="9"/>
      <c r="E914" s="293"/>
      <c r="F914" s="293"/>
      <c r="G914" s="9"/>
      <c r="H914" s="9"/>
      <c r="I914" s="9"/>
      <c r="J914" s="9"/>
      <c r="K914" s="9"/>
      <c r="L914" s="9"/>
      <c r="M914" s="9"/>
      <c r="N914" s="9"/>
      <c r="O914" s="8"/>
      <c r="P914" s="8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3.5" customHeight="1">
      <c r="A915" s="9"/>
      <c r="B915" s="9"/>
      <c r="C915" s="9"/>
      <c r="D915" s="9"/>
      <c r="E915" s="293"/>
      <c r="F915" s="293"/>
      <c r="G915" s="9"/>
      <c r="H915" s="9"/>
      <c r="I915" s="9"/>
      <c r="J915" s="9"/>
      <c r="K915" s="9"/>
      <c r="L915" s="9"/>
      <c r="M915" s="9"/>
      <c r="N915" s="9"/>
      <c r="O915" s="8"/>
      <c r="P915" s="8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3.5" customHeight="1">
      <c r="A916" s="9"/>
      <c r="B916" s="9"/>
      <c r="C916" s="9"/>
      <c r="D916" s="9"/>
      <c r="E916" s="293"/>
      <c r="F916" s="293"/>
      <c r="G916" s="9"/>
      <c r="H916" s="9"/>
      <c r="I916" s="9"/>
      <c r="J916" s="9"/>
      <c r="K916" s="9"/>
      <c r="L916" s="9"/>
      <c r="M916" s="9"/>
      <c r="N916" s="9"/>
      <c r="O916" s="8"/>
      <c r="P916" s="8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3.5" customHeight="1">
      <c r="A917" s="9"/>
      <c r="B917" s="9"/>
      <c r="C917" s="9"/>
      <c r="D917" s="9"/>
      <c r="E917" s="293"/>
      <c r="F917" s="293"/>
      <c r="G917" s="9"/>
      <c r="H917" s="9"/>
      <c r="I917" s="9"/>
      <c r="J917" s="9"/>
      <c r="K917" s="9"/>
      <c r="L917" s="9"/>
      <c r="M917" s="9"/>
      <c r="N917" s="9"/>
      <c r="O917" s="8"/>
      <c r="P917" s="8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3.5" customHeight="1">
      <c r="A918" s="9"/>
      <c r="B918" s="9"/>
      <c r="C918" s="9"/>
      <c r="D918" s="9"/>
      <c r="E918" s="293"/>
      <c r="F918" s="293"/>
      <c r="G918" s="9"/>
      <c r="H918" s="9"/>
      <c r="I918" s="9"/>
      <c r="J918" s="9"/>
      <c r="K918" s="9"/>
      <c r="L918" s="9"/>
      <c r="M918" s="9"/>
      <c r="N918" s="9"/>
      <c r="O918" s="8"/>
      <c r="P918" s="8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3.5" customHeight="1">
      <c r="A919" s="9"/>
      <c r="B919" s="9"/>
      <c r="C919" s="9"/>
      <c r="D919" s="9"/>
      <c r="E919" s="293"/>
      <c r="F919" s="293"/>
      <c r="G919" s="9"/>
      <c r="H919" s="9"/>
      <c r="I919" s="9"/>
      <c r="J919" s="9"/>
      <c r="K919" s="9"/>
      <c r="L919" s="9"/>
      <c r="M919" s="9"/>
      <c r="N919" s="9"/>
      <c r="O919" s="8"/>
      <c r="P919" s="8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3.5" customHeight="1">
      <c r="A920" s="9"/>
      <c r="B920" s="9"/>
      <c r="C920" s="9"/>
      <c r="D920" s="9"/>
      <c r="E920" s="293"/>
      <c r="F920" s="293"/>
      <c r="G920" s="9"/>
      <c r="H920" s="9"/>
      <c r="I920" s="9"/>
      <c r="J920" s="9"/>
      <c r="K920" s="9"/>
      <c r="L920" s="9"/>
      <c r="M920" s="9"/>
      <c r="N920" s="9"/>
      <c r="O920" s="8"/>
      <c r="P920" s="8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3.5" customHeight="1">
      <c r="A921" s="9"/>
      <c r="B921" s="9"/>
      <c r="C921" s="9"/>
      <c r="D921" s="9"/>
      <c r="E921" s="293"/>
      <c r="F921" s="293"/>
      <c r="G921" s="9"/>
      <c r="H921" s="9"/>
      <c r="I921" s="9"/>
      <c r="J921" s="9"/>
      <c r="K921" s="9"/>
      <c r="L921" s="9"/>
      <c r="M921" s="9"/>
      <c r="N921" s="9"/>
      <c r="O921" s="8"/>
      <c r="P921" s="8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3.5" customHeight="1">
      <c r="A922" s="9"/>
      <c r="B922" s="9"/>
      <c r="C922" s="9"/>
      <c r="D922" s="9"/>
      <c r="E922" s="293"/>
      <c r="F922" s="293"/>
      <c r="G922" s="9"/>
      <c r="H922" s="9"/>
      <c r="I922" s="9"/>
      <c r="J922" s="9"/>
      <c r="K922" s="9"/>
      <c r="L922" s="9"/>
      <c r="M922" s="9"/>
      <c r="N922" s="9"/>
      <c r="O922" s="8"/>
      <c r="P922" s="8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3.5" customHeight="1">
      <c r="A923" s="9"/>
      <c r="B923" s="9"/>
      <c r="C923" s="9"/>
      <c r="D923" s="9"/>
      <c r="E923" s="293"/>
      <c r="F923" s="293"/>
      <c r="G923" s="9"/>
      <c r="H923" s="9"/>
      <c r="I923" s="9"/>
      <c r="J923" s="9"/>
      <c r="K923" s="9"/>
      <c r="L923" s="9"/>
      <c r="M923" s="9"/>
      <c r="N923" s="9"/>
      <c r="O923" s="8"/>
      <c r="P923" s="8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3.5" customHeight="1">
      <c r="A924" s="9"/>
      <c r="B924" s="9"/>
      <c r="C924" s="9"/>
      <c r="D924" s="9"/>
      <c r="E924" s="293"/>
      <c r="F924" s="293"/>
      <c r="G924" s="9"/>
      <c r="H924" s="9"/>
      <c r="I924" s="9"/>
      <c r="J924" s="9"/>
      <c r="K924" s="9"/>
      <c r="L924" s="9"/>
      <c r="M924" s="9"/>
      <c r="N924" s="9"/>
      <c r="O924" s="8"/>
      <c r="P924" s="8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3.5" customHeight="1">
      <c r="A925" s="9"/>
      <c r="B925" s="9"/>
      <c r="C925" s="9"/>
      <c r="D925" s="9"/>
      <c r="E925" s="293"/>
      <c r="F925" s="293"/>
      <c r="G925" s="9"/>
      <c r="H925" s="9"/>
      <c r="I925" s="9"/>
      <c r="J925" s="9"/>
      <c r="K925" s="9"/>
      <c r="L925" s="9"/>
      <c r="M925" s="9"/>
      <c r="N925" s="9"/>
      <c r="O925" s="8"/>
      <c r="P925" s="8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3.5" customHeight="1">
      <c r="A926" s="9"/>
      <c r="B926" s="9"/>
      <c r="C926" s="9"/>
      <c r="D926" s="9"/>
      <c r="E926" s="293"/>
      <c r="F926" s="293"/>
      <c r="G926" s="9"/>
      <c r="H926" s="9"/>
      <c r="I926" s="9"/>
      <c r="J926" s="9"/>
      <c r="K926" s="9"/>
      <c r="L926" s="9"/>
      <c r="M926" s="9"/>
      <c r="N926" s="9"/>
      <c r="O926" s="8"/>
      <c r="P926" s="8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3.5" customHeight="1">
      <c r="A927" s="9"/>
      <c r="B927" s="9"/>
      <c r="C927" s="9"/>
      <c r="D927" s="9"/>
      <c r="E927" s="293"/>
      <c r="F927" s="293"/>
      <c r="G927" s="9"/>
      <c r="H927" s="9"/>
      <c r="I927" s="9"/>
      <c r="J927" s="9"/>
      <c r="K927" s="9"/>
      <c r="L927" s="9"/>
      <c r="M927" s="9"/>
      <c r="N927" s="9"/>
      <c r="O927" s="8"/>
      <c r="P927" s="8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3.5" customHeight="1">
      <c r="A928" s="9"/>
      <c r="B928" s="9"/>
      <c r="C928" s="9"/>
      <c r="D928" s="9"/>
      <c r="E928" s="293"/>
      <c r="F928" s="293"/>
      <c r="G928" s="9"/>
      <c r="H928" s="9"/>
      <c r="I928" s="9"/>
      <c r="J928" s="9"/>
      <c r="K928" s="9"/>
      <c r="L928" s="9"/>
      <c r="M928" s="9"/>
      <c r="N928" s="9"/>
      <c r="O928" s="8"/>
      <c r="P928" s="8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3.5" customHeight="1">
      <c r="A929" s="9"/>
      <c r="B929" s="9"/>
      <c r="C929" s="9"/>
      <c r="D929" s="9"/>
      <c r="E929" s="293"/>
      <c r="F929" s="293"/>
      <c r="G929" s="9"/>
      <c r="H929" s="9"/>
      <c r="I929" s="9"/>
      <c r="J929" s="9"/>
      <c r="K929" s="9"/>
      <c r="L929" s="9"/>
      <c r="M929" s="9"/>
      <c r="N929" s="9"/>
      <c r="O929" s="8"/>
      <c r="P929" s="8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3.5" customHeight="1">
      <c r="A930" s="9"/>
      <c r="B930" s="9"/>
      <c r="C930" s="9"/>
      <c r="D930" s="9"/>
      <c r="E930" s="293"/>
      <c r="F930" s="293"/>
      <c r="G930" s="9"/>
      <c r="H930" s="9"/>
      <c r="I930" s="9"/>
      <c r="J930" s="9"/>
      <c r="K930" s="9"/>
      <c r="L930" s="9"/>
      <c r="M930" s="9"/>
      <c r="N930" s="9"/>
      <c r="O930" s="8"/>
      <c r="P930" s="8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3.5" customHeight="1">
      <c r="A931" s="9"/>
      <c r="B931" s="9"/>
      <c r="C931" s="9"/>
      <c r="D931" s="9"/>
      <c r="E931" s="293"/>
      <c r="F931" s="293"/>
      <c r="G931" s="9"/>
      <c r="H931" s="9"/>
      <c r="I931" s="9"/>
      <c r="J931" s="9"/>
      <c r="K931" s="9"/>
      <c r="L931" s="9"/>
      <c r="M931" s="9"/>
      <c r="N931" s="9"/>
      <c r="O931" s="8"/>
      <c r="P931" s="8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3.5" customHeight="1">
      <c r="A932" s="9"/>
      <c r="B932" s="9"/>
      <c r="C932" s="9"/>
      <c r="D932" s="9"/>
      <c r="E932" s="293"/>
      <c r="F932" s="293"/>
      <c r="G932" s="9"/>
      <c r="H932" s="9"/>
      <c r="I932" s="9"/>
      <c r="J932" s="9"/>
      <c r="K932" s="9"/>
      <c r="L932" s="9"/>
      <c r="M932" s="9"/>
      <c r="N932" s="9"/>
      <c r="O932" s="8"/>
      <c r="P932" s="8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3.5" customHeight="1">
      <c r="A933" s="9"/>
      <c r="B933" s="9"/>
      <c r="C933" s="9"/>
      <c r="D933" s="9"/>
      <c r="E933" s="293"/>
      <c r="F933" s="293"/>
      <c r="G933" s="9"/>
      <c r="H933" s="9"/>
      <c r="I933" s="9"/>
      <c r="J933" s="9"/>
      <c r="K933" s="9"/>
      <c r="L933" s="9"/>
      <c r="M933" s="9"/>
      <c r="N933" s="9"/>
      <c r="O933" s="8"/>
      <c r="P933" s="8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3.5" customHeight="1">
      <c r="A934" s="9"/>
      <c r="B934" s="9"/>
      <c r="C934" s="9"/>
      <c r="D934" s="9"/>
      <c r="E934" s="293"/>
      <c r="F934" s="293"/>
      <c r="G934" s="9"/>
      <c r="H934" s="9"/>
      <c r="I934" s="9"/>
      <c r="J934" s="9"/>
      <c r="K934" s="9"/>
      <c r="L934" s="9"/>
      <c r="M934" s="9"/>
      <c r="N934" s="9"/>
      <c r="O934" s="8"/>
      <c r="P934" s="8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3.5" customHeight="1">
      <c r="A935" s="9"/>
      <c r="B935" s="9"/>
      <c r="C935" s="9"/>
      <c r="D935" s="9"/>
      <c r="E935" s="293"/>
      <c r="F935" s="293"/>
      <c r="G935" s="9"/>
      <c r="H935" s="9"/>
      <c r="I935" s="9"/>
      <c r="J935" s="9"/>
      <c r="K935" s="9"/>
      <c r="L935" s="9"/>
      <c r="M935" s="9"/>
      <c r="N935" s="9"/>
      <c r="O935" s="8"/>
      <c r="P935" s="8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3.5" customHeight="1">
      <c r="A936" s="9"/>
      <c r="B936" s="9"/>
      <c r="C936" s="9"/>
      <c r="D936" s="9"/>
      <c r="E936" s="293"/>
      <c r="F936" s="293"/>
      <c r="G936" s="9"/>
      <c r="H936" s="9"/>
      <c r="I936" s="9"/>
      <c r="J936" s="9"/>
      <c r="K936" s="9"/>
      <c r="L936" s="9"/>
      <c r="M936" s="9"/>
      <c r="N936" s="9"/>
      <c r="O936" s="8"/>
      <c r="P936" s="8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3.5" customHeight="1">
      <c r="A937" s="9"/>
      <c r="B937" s="9"/>
      <c r="C937" s="9"/>
      <c r="D937" s="9"/>
      <c r="E937" s="293"/>
      <c r="F937" s="293"/>
      <c r="G937" s="9"/>
      <c r="H937" s="9"/>
      <c r="I937" s="9"/>
      <c r="J937" s="9"/>
      <c r="K937" s="9"/>
      <c r="L937" s="9"/>
      <c r="M937" s="9"/>
      <c r="N937" s="9"/>
      <c r="O937" s="8"/>
      <c r="P937" s="8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3.5" customHeight="1">
      <c r="A938" s="9"/>
      <c r="B938" s="9"/>
      <c r="C938" s="9"/>
      <c r="D938" s="9"/>
      <c r="E938" s="293"/>
      <c r="F938" s="293"/>
      <c r="G938" s="9"/>
      <c r="H938" s="9"/>
      <c r="I938" s="9"/>
      <c r="J938" s="9"/>
      <c r="K938" s="9"/>
      <c r="L938" s="9"/>
      <c r="M938" s="9"/>
      <c r="N938" s="9"/>
      <c r="O938" s="8"/>
      <c r="P938" s="8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3.5" customHeight="1">
      <c r="A939" s="9"/>
      <c r="B939" s="9"/>
      <c r="C939" s="9"/>
      <c r="D939" s="9"/>
      <c r="E939" s="293"/>
      <c r="F939" s="293"/>
      <c r="G939" s="9"/>
      <c r="H939" s="9"/>
      <c r="I939" s="9"/>
      <c r="J939" s="9"/>
      <c r="K939" s="9"/>
      <c r="L939" s="9"/>
      <c r="M939" s="9"/>
      <c r="N939" s="9"/>
      <c r="O939" s="8"/>
      <c r="P939" s="8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3.5" customHeight="1">
      <c r="A940" s="9"/>
      <c r="B940" s="9"/>
      <c r="C940" s="9"/>
      <c r="D940" s="9"/>
      <c r="E940" s="293"/>
      <c r="F940" s="293"/>
      <c r="G940" s="9"/>
      <c r="H940" s="9"/>
      <c r="I940" s="9"/>
      <c r="J940" s="9"/>
      <c r="K940" s="9"/>
      <c r="L940" s="9"/>
      <c r="M940" s="9"/>
      <c r="N940" s="9"/>
      <c r="O940" s="8"/>
      <c r="P940" s="8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3.5" customHeight="1">
      <c r="A941" s="9"/>
      <c r="B941" s="9"/>
      <c r="C941" s="9"/>
      <c r="D941" s="9"/>
      <c r="E941" s="293"/>
      <c r="F941" s="293"/>
      <c r="G941" s="9"/>
      <c r="H941" s="9"/>
      <c r="I941" s="9"/>
      <c r="J941" s="9"/>
      <c r="K941" s="9"/>
      <c r="L941" s="9"/>
      <c r="M941" s="9"/>
      <c r="N941" s="9"/>
      <c r="O941" s="8"/>
      <c r="P941" s="8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3.5" customHeight="1">
      <c r="A942" s="9"/>
      <c r="B942" s="9"/>
      <c r="C942" s="9"/>
      <c r="D942" s="9"/>
      <c r="E942" s="293"/>
      <c r="F942" s="293"/>
      <c r="G942" s="9"/>
      <c r="H942" s="9"/>
      <c r="I942" s="9"/>
      <c r="J942" s="9"/>
      <c r="K942" s="9"/>
      <c r="L942" s="9"/>
      <c r="M942" s="9"/>
      <c r="N942" s="9"/>
      <c r="O942" s="8"/>
      <c r="P942" s="8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3.5" customHeight="1">
      <c r="A943" s="9"/>
      <c r="B943" s="9"/>
      <c r="C943" s="9"/>
      <c r="D943" s="9"/>
      <c r="E943" s="293"/>
      <c r="F943" s="293"/>
      <c r="G943" s="9"/>
      <c r="H943" s="9"/>
      <c r="I943" s="9"/>
      <c r="J943" s="9"/>
      <c r="K943" s="9"/>
      <c r="L943" s="9"/>
      <c r="M943" s="9"/>
      <c r="N943" s="9"/>
      <c r="O943" s="8"/>
      <c r="P943" s="8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3.5" customHeight="1">
      <c r="A944" s="9"/>
      <c r="B944" s="9"/>
      <c r="C944" s="9"/>
      <c r="D944" s="9"/>
      <c r="E944" s="293"/>
      <c r="F944" s="293"/>
      <c r="G944" s="9"/>
      <c r="H944" s="9"/>
      <c r="I944" s="9"/>
      <c r="J944" s="9"/>
      <c r="K944" s="9"/>
      <c r="L944" s="9"/>
      <c r="M944" s="9"/>
      <c r="N944" s="9"/>
      <c r="O944" s="8"/>
      <c r="P944" s="8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3.5" customHeight="1">
      <c r="A945" s="9"/>
      <c r="B945" s="9"/>
      <c r="C945" s="9"/>
      <c r="D945" s="9"/>
      <c r="E945" s="293"/>
      <c r="F945" s="293"/>
      <c r="G945" s="9"/>
      <c r="H945" s="9"/>
      <c r="I945" s="9"/>
      <c r="J945" s="9"/>
      <c r="K945" s="9"/>
      <c r="L945" s="9"/>
      <c r="M945" s="9"/>
      <c r="N945" s="9"/>
      <c r="O945" s="8"/>
      <c r="P945" s="8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3.5" customHeight="1">
      <c r="A946" s="9"/>
      <c r="B946" s="9"/>
      <c r="C946" s="9"/>
      <c r="D946" s="9"/>
      <c r="E946" s="293"/>
      <c r="F946" s="293"/>
      <c r="G946" s="9"/>
      <c r="H946" s="9"/>
      <c r="I946" s="9"/>
      <c r="J946" s="9"/>
      <c r="K946" s="9"/>
      <c r="L946" s="9"/>
      <c r="M946" s="9"/>
      <c r="N946" s="9"/>
      <c r="O946" s="8"/>
      <c r="P946" s="8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3.5" customHeight="1">
      <c r="A947" s="9"/>
      <c r="B947" s="9"/>
      <c r="C947" s="9"/>
      <c r="D947" s="9"/>
      <c r="E947" s="293"/>
      <c r="F947" s="293"/>
      <c r="G947" s="9"/>
      <c r="H947" s="9"/>
      <c r="I947" s="9"/>
      <c r="J947" s="9"/>
      <c r="K947" s="9"/>
      <c r="L947" s="9"/>
      <c r="M947" s="9"/>
      <c r="N947" s="9"/>
      <c r="O947" s="8"/>
      <c r="P947" s="8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3.5" customHeight="1">
      <c r="A948" s="9"/>
      <c r="B948" s="9"/>
      <c r="C948" s="9"/>
      <c r="D948" s="9"/>
      <c r="E948" s="293"/>
      <c r="F948" s="293"/>
      <c r="G948" s="9"/>
      <c r="H948" s="9"/>
      <c r="I948" s="9"/>
      <c r="J948" s="9"/>
      <c r="K948" s="9"/>
      <c r="L948" s="9"/>
      <c r="M948" s="9"/>
      <c r="N948" s="9"/>
      <c r="O948" s="8"/>
      <c r="P948" s="8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3.5" customHeight="1">
      <c r="A949" s="9"/>
      <c r="B949" s="9"/>
      <c r="C949" s="9"/>
      <c r="D949" s="9"/>
      <c r="E949" s="293"/>
      <c r="F949" s="293"/>
      <c r="G949" s="9"/>
      <c r="H949" s="9"/>
      <c r="I949" s="9"/>
      <c r="J949" s="9"/>
      <c r="K949" s="9"/>
      <c r="L949" s="9"/>
      <c r="M949" s="9"/>
      <c r="N949" s="9"/>
      <c r="O949" s="8"/>
      <c r="P949" s="8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3.5" customHeight="1">
      <c r="A950" s="9"/>
      <c r="B950" s="9"/>
      <c r="C950" s="9"/>
      <c r="D950" s="9"/>
      <c r="E950" s="293"/>
      <c r="F950" s="293"/>
      <c r="G950" s="9"/>
      <c r="H950" s="9"/>
      <c r="I950" s="9"/>
      <c r="J950" s="9"/>
      <c r="K950" s="9"/>
      <c r="L950" s="9"/>
      <c r="M950" s="9"/>
      <c r="N950" s="9"/>
      <c r="O950" s="8"/>
      <c r="P950" s="8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3.5" customHeight="1">
      <c r="A951" s="9"/>
      <c r="B951" s="9"/>
      <c r="C951" s="9"/>
      <c r="D951" s="9"/>
      <c r="E951" s="293"/>
      <c r="F951" s="293"/>
      <c r="G951" s="9"/>
      <c r="H951" s="9"/>
      <c r="I951" s="9"/>
      <c r="J951" s="9"/>
      <c r="K951" s="9"/>
      <c r="L951" s="9"/>
      <c r="M951" s="9"/>
      <c r="N951" s="9"/>
      <c r="O951" s="8"/>
      <c r="P951" s="8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3.5" customHeight="1">
      <c r="A952" s="9"/>
      <c r="B952" s="9"/>
      <c r="C952" s="9"/>
      <c r="D952" s="9"/>
      <c r="E952" s="293"/>
      <c r="F952" s="293"/>
      <c r="G952" s="9"/>
      <c r="H952" s="9"/>
      <c r="I952" s="9"/>
      <c r="J952" s="9"/>
      <c r="K952" s="9"/>
      <c r="L952" s="9"/>
      <c r="M952" s="9"/>
      <c r="N952" s="9"/>
      <c r="O952" s="8"/>
      <c r="P952" s="8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3.5" customHeight="1">
      <c r="A953" s="9"/>
      <c r="B953" s="9"/>
      <c r="C953" s="9"/>
      <c r="D953" s="9"/>
      <c r="E953" s="293"/>
      <c r="F953" s="293"/>
      <c r="G953" s="9"/>
      <c r="H953" s="9"/>
      <c r="I953" s="9"/>
      <c r="J953" s="9"/>
      <c r="K953" s="9"/>
      <c r="L953" s="9"/>
      <c r="M953" s="9"/>
      <c r="N953" s="9"/>
      <c r="O953" s="8"/>
      <c r="P953" s="8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3.5" customHeight="1">
      <c r="A954" s="9"/>
      <c r="B954" s="9"/>
      <c r="C954" s="9"/>
      <c r="D954" s="9"/>
      <c r="E954" s="293"/>
      <c r="F954" s="293"/>
      <c r="G954" s="9"/>
      <c r="H954" s="9"/>
      <c r="I954" s="9"/>
      <c r="J954" s="9"/>
      <c r="K954" s="9"/>
      <c r="L954" s="9"/>
      <c r="M954" s="9"/>
      <c r="N954" s="9"/>
      <c r="O954" s="8"/>
      <c r="P954" s="8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3.5" customHeight="1">
      <c r="A955" s="9"/>
      <c r="B955" s="9"/>
      <c r="C955" s="9"/>
      <c r="D955" s="9"/>
      <c r="E955" s="293"/>
      <c r="F955" s="293"/>
      <c r="G955" s="9"/>
      <c r="H955" s="9"/>
      <c r="I955" s="9"/>
      <c r="J955" s="9"/>
      <c r="K955" s="9"/>
      <c r="L955" s="9"/>
      <c r="M955" s="9"/>
      <c r="N955" s="9"/>
      <c r="O955" s="8"/>
      <c r="P955" s="8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3.5" customHeight="1">
      <c r="A956" s="9"/>
      <c r="B956" s="9"/>
      <c r="C956" s="9"/>
      <c r="D956" s="9"/>
      <c r="E956" s="293"/>
      <c r="F956" s="293"/>
      <c r="G956" s="9"/>
      <c r="H956" s="9"/>
      <c r="I956" s="9"/>
      <c r="J956" s="9"/>
      <c r="K956" s="9"/>
      <c r="L956" s="9"/>
      <c r="M956" s="9"/>
      <c r="N956" s="9"/>
      <c r="O956" s="8"/>
      <c r="P956" s="8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3.5" customHeight="1">
      <c r="A957" s="9"/>
      <c r="B957" s="9"/>
      <c r="C957" s="9"/>
      <c r="D957" s="9"/>
      <c r="E957" s="293"/>
      <c r="F957" s="293"/>
      <c r="G957" s="9"/>
      <c r="H957" s="9"/>
      <c r="I957" s="9"/>
      <c r="J957" s="9"/>
      <c r="K957" s="9"/>
      <c r="L957" s="9"/>
      <c r="M957" s="9"/>
      <c r="N957" s="9"/>
      <c r="O957" s="8"/>
      <c r="P957" s="8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3.5" customHeight="1">
      <c r="A958" s="9"/>
      <c r="B958" s="9"/>
      <c r="C958" s="9"/>
      <c r="D958" s="9"/>
      <c r="E958" s="293"/>
      <c r="F958" s="293"/>
      <c r="G958" s="9"/>
      <c r="H958" s="9"/>
      <c r="I958" s="9"/>
      <c r="J958" s="9"/>
      <c r="K958" s="9"/>
      <c r="L958" s="9"/>
      <c r="M958" s="9"/>
      <c r="N958" s="9"/>
      <c r="O958" s="8"/>
      <c r="P958" s="8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3.5" customHeight="1">
      <c r="A959" s="9"/>
      <c r="B959" s="9"/>
      <c r="C959" s="9"/>
      <c r="D959" s="9"/>
      <c r="E959" s="293"/>
      <c r="F959" s="293"/>
      <c r="G959" s="9"/>
      <c r="H959" s="9"/>
      <c r="I959" s="9"/>
      <c r="J959" s="9"/>
      <c r="K959" s="9"/>
      <c r="L959" s="9"/>
      <c r="M959" s="9"/>
      <c r="N959" s="9"/>
      <c r="O959" s="8"/>
      <c r="P959" s="8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3.5" customHeight="1">
      <c r="A960" s="9"/>
      <c r="B960" s="9"/>
      <c r="C960" s="9"/>
      <c r="D960" s="9"/>
      <c r="E960" s="293"/>
      <c r="F960" s="293"/>
      <c r="G960" s="9"/>
      <c r="H960" s="9"/>
      <c r="I960" s="9"/>
      <c r="J960" s="9"/>
      <c r="K960" s="9"/>
      <c r="L960" s="9"/>
      <c r="M960" s="9"/>
      <c r="N960" s="9"/>
      <c r="O960" s="8"/>
      <c r="P960" s="8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3.5" customHeight="1">
      <c r="A961" s="9"/>
      <c r="B961" s="9"/>
      <c r="C961" s="9"/>
      <c r="D961" s="9"/>
      <c r="E961" s="293"/>
      <c r="F961" s="293"/>
      <c r="G961" s="9"/>
      <c r="H961" s="9"/>
      <c r="I961" s="9"/>
      <c r="J961" s="9"/>
      <c r="K961" s="9"/>
      <c r="L961" s="9"/>
      <c r="M961" s="9"/>
      <c r="N961" s="9"/>
      <c r="O961" s="8"/>
      <c r="P961" s="8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3.5" customHeight="1">
      <c r="A962" s="9"/>
      <c r="B962" s="9"/>
      <c r="C962" s="9"/>
      <c r="D962" s="9"/>
      <c r="E962" s="293"/>
      <c r="F962" s="293"/>
      <c r="G962" s="9"/>
      <c r="H962" s="9"/>
      <c r="I962" s="9"/>
      <c r="J962" s="9"/>
      <c r="K962" s="9"/>
      <c r="L962" s="9"/>
      <c r="M962" s="9"/>
      <c r="N962" s="9"/>
      <c r="O962" s="8"/>
      <c r="P962" s="8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3.5" customHeight="1">
      <c r="A963" s="9"/>
      <c r="B963" s="9"/>
      <c r="C963" s="9"/>
      <c r="D963" s="9"/>
      <c r="E963" s="293"/>
      <c r="F963" s="293"/>
      <c r="G963" s="9"/>
      <c r="H963" s="9"/>
      <c r="I963" s="9"/>
      <c r="J963" s="9"/>
      <c r="K963" s="9"/>
      <c r="L963" s="9"/>
      <c r="M963" s="9"/>
      <c r="N963" s="9"/>
      <c r="O963" s="8"/>
      <c r="P963" s="8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3.5" customHeight="1">
      <c r="A964" s="9"/>
      <c r="B964" s="9"/>
      <c r="C964" s="9"/>
      <c r="D964" s="9"/>
      <c r="E964" s="293"/>
      <c r="F964" s="293"/>
      <c r="G964" s="9"/>
      <c r="H964" s="9"/>
      <c r="I964" s="9"/>
      <c r="J964" s="9"/>
      <c r="K964" s="9"/>
      <c r="L964" s="9"/>
      <c r="M964" s="9"/>
      <c r="N964" s="9"/>
      <c r="O964" s="8"/>
      <c r="P964" s="8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3.5" customHeight="1">
      <c r="A965" s="9"/>
      <c r="B965" s="9"/>
      <c r="C965" s="9"/>
      <c r="D965" s="9"/>
      <c r="E965" s="293"/>
      <c r="F965" s="293"/>
      <c r="G965" s="9"/>
      <c r="H965" s="9"/>
      <c r="I965" s="9"/>
      <c r="J965" s="9"/>
      <c r="K965" s="9"/>
      <c r="L965" s="9"/>
      <c r="M965" s="9"/>
      <c r="N965" s="9"/>
      <c r="O965" s="8"/>
      <c r="P965" s="8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3.5" customHeight="1">
      <c r="A966" s="9"/>
      <c r="B966" s="9"/>
      <c r="C966" s="9"/>
      <c r="D966" s="9"/>
      <c r="E966" s="293"/>
      <c r="F966" s="293"/>
      <c r="G966" s="9"/>
      <c r="H966" s="9"/>
      <c r="I966" s="9"/>
      <c r="J966" s="9"/>
      <c r="K966" s="9"/>
      <c r="L966" s="9"/>
      <c r="M966" s="9"/>
      <c r="N966" s="9"/>
      <c r="O966" s="8"/>
      <c r="P966" s="8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3.5" customHeight="1">
      <c r="A967" s="9"/>
      <c r="B967" s="9"/>
      <c r="C967" s="9"/>
      <c r="D967" s="9"/>
      <c r="E967" s="293"/>
      <c r="F967" s="293"/>
      <c r="G967" s="9"/>
      <c r="H967" s="9"/>
      <c r="I967" s="9"/>
      <c r="J967" s="9"/>
      <c r="K967" s="9"/>
      <c r="L967" s="9"/>
      <c r="M967" s="9"/>
      <c r="N967" s="9"/>
      <c r="O967" s="8"/>
      <c r="P967" s="8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3.5" customHeight="1">
      <c r="A968" s="9"/>
      <c r="B968" s="9"/>
      <c r="C968" s="9"/>
      <c r="D968" s="9"/>
      <c r="E968" s="293"/>
      <c r="F968" s="293"/>
      <c r="G968" s="9"/>
      <c r="H968" s="9"/>
      <c r="I968" s="9"/>
      <c r="J968" s="9"/>
      <c r="K968" s="9"/>
      <c r="L968" s="9"/>
      <c r="M968" s="9"/>
      <c r="N968" s="9"/>
      <c r="O968" s="8"/>
      <c r="P968" s="8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3.5" customHeight="1">
      <c r="A969" s="9"/>
      <c r="B969" s="9"/>
      <c r="C969" s="9"/>
      <c r="D969" s="9"/>
      <c r="E969" s="293"/>
      <c r="F969" s="293"/>
      <c r="G969" s="9"/>
      <c r="H969" s="9"/>
      <c r="I969" s="9"/>
      <c r="J969" s="9"/>
      <c r="K969" s="9"/>
      <c r="L969" s="9"/>
      <c r="M969" s="9"/>
      <c r="N969" s="9"/>
      <c r="O969" s="8"/>
      <c r="P969" s="8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3.5" customHeight="1">
      <c r="A970" s="9"/>
      <c r="B970" s="9"/>
      <c r="C970" s="9"/>
      <c r="D970" s="9"/>
      <c r="E970" s="293"/>
      <c r="F970" s="293"/>
      <c r="G970" s="9"/>
      <c r="H970" s="9"/>
      <c r="I970" s="9"/>
      <c r="J970" s="9"/>
      <c r="K970" s="9"/>
      <c r="L970" s="9"/>
      <c r="M970" s="9"/>
      <c r="N970" s="9"/>
      <c r="O970" s="8"/>
      <c r="P970" s="8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3.5" customHeight="1">
      <c r="A971" s="9"/>
      <c r="B971" s="9"/>
      <c r="C971" s="9"/>
      <c r="D971" s="9"/>
      <c r="E971" s="293"/>
      <c r="F971" s="293"/>
      <c r="G971" s="9"/>
      <c r="H971" s="9"/>
      <c r="I971" s="9"/>
      <c r="J971" s="9"/>
      <c r="K971" s="9"/>
      <c r="L971" s="9"/>
      <c r="M971" s="9"/>
      <c r="N971" s="9"/>
      <c r="O971" s="8"/>
      <c r="P971" s="8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3.5" customHeight="1">
      <c r="A972" s="9"/>
      <c r="B972" s="9"/>
      <c r="C972" s="9"/>
      <c r="D972" s="9"/>
      <c r="E972" s="293"/>
      <c r="F972" s="293"/>
      <c r="G972" s="9"/>
      <c r="H972" s="9"/>
      <c r="I972" s="9"/>
      <c r="J972" s="9"/>
      <c r="K972" s="9"/>
      <c r="L972" s="9"/>
      <c r="M972" s="9"/>
      <c r="N972" s="9"/>
      <c r="O972" s="8"/>
      <c r="P972" s="8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3.5" customHeight="1">
      <c r="A973" s="9"/>
      <c r="B973" s="9"/>
      <c r="C973" s="9"/>
      <c r="D973" s="9"/>
      <c r="E973" s="293"/>
      <c r="F973" s="293"/>
      <c r="G973" s="9"/>
      <c r="H973" s="9"/>
      <c r="I973" s="9"/>
      <c r="J973" s="9"/>
      <c r="K973" s="9"/>
      <c r="L973" s="9"/>
      <c r="M973" s="9"/>
      <c r="N973" s="9"/>
      <c r="O973" s="8"/>
      <c r="P973" s="8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3.5" customHeight="1">
      <c r="A974" s="9"/>
      <c r="B974" s="9"/>
      <c r="C974" s="9"/>
      <c r="D974" s="9"/>
      <c r="E974" s="293"/>
      <c r="F974" s="293"/>
      <c r="G974" s="9"/>
      <c r="H974" s="9"/>
      <c r="I974" s="9"/>
      <c r="J974" s="9"/>
      <c r="K974" s="9"/>
      <c r="L974" s="9"/>
      <c r="M974" s="9"/>
      <c r="N974" s="9"/>
      <c r="O974" s="8"/>
      <c r="P974" s="8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3.5" customHeight="1">
      <c r="A975" s="9"/>
      <c r="B975" s="9"/>
      <c r="C975" s="9"/>
      <c r="D975" s="9"/>
      <c r="E975" s="293"/>
      <c r="F975" s="293"/>
      <c r="G975" s="9"/>
      <c r="H975" s="9"/>
      <c r="I975" s="9"/>
      <c r="J975" s="9"/>
      <c r="K975" s="9"/>
      <c r="L975" s="9"/>
      <c r="M975" s="9"/>
      <c r="N975" s="9"/>
      <c r="O975" s="8"/>
      <c r="P975" s="8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3.5" customHeight="1">
      <c r="A976" s="9"/>
      <c r="B976" s="9"/>
      <c r="C976" s="9"/>
      <c r="D976" s="9"/>
      <c r="E976" s="293"/>
      <c r="F976" s="293"/>
      <c r="G976" s="9"/>
      <c r="H976" s="9"/>
      <c r="I976" s="9"/>
      <c r="J976" s="9"/>
      <c r="K976" s="9"/>
      <c r="L976" s="9"/>
      <c r="M976" s="9"/>
      <c r="N976" s="9"/>
      <c r="O976" s="8"/>
      <c r="P976" s="8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3.5" customHeight="1">
      <c r="A977" s="9"/>
      <c r="B977" s="9"/>
      <c r="C977" s="9"/>
      <c r="D977" s="9"/>
      <c r="E977" s="293"/>
      <c r="F977" s="293"/>
      <c r="G977" s="9"/>
      <c r="H977" s="9"/>
      <c r="I977" s="9"/>
      <c r="J977" s="9"/>
      <c r="K977" s="9"/>
      <c r="L977" s="9"/>
      <c r="M977" s="9"/>
      <c r="N977" s="9"/>
      <c r="O977" s="8"/>
      <c r="P977" s="8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3.5" customHeight="1">
      <c r="A978" s="9"/>
      <c r="B978" s="9"/>
      <c r="C978" s="9"/>
      <c r="D978" s="9"/>
      <c r="E978" s="293"/>
      <c r="F978" s="293"/>
      <c r="G978" s="9"/>
      <c r="H978" s="9"/>
      <c r="I978" s="9"/>
      <c r="J978" s="9"/>
      <c r="K978" s="9"/>
      <c r="L978" s="9"/>
      <c r="M978" s="9"/>
      <c r="N978" s="9"/>
      <c r="O978" s="8"/>
      <c r="P978" s="8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3.5" customHeight="1">
      <c r="A979" s="9"/>
      <c r="B979" s="9"/>
      <c r="C979" s="9"/>
      <c r="D979" s="9"/>
      <c r="E979" s="293"/>
      <c r="F979" s="293"/>
      <c r="G979" s="9"/>
      <c r="H979" s="9"/>
      <c r="I979" s="9"/>
      <c r="J979" s="9"/>
      <c r="K979" s="9"/>
      <c r="L979" s="9"/>
      <c r="M979" s="9"/>
      <c r="N979" s="9"/>
      <c r="O979" s="8"/>
      <c r="P979" s="8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3.5" customHeight="1">
      <c r="A980" s="9"/>
      <c r="B980" s="9"/>
      <c r="C980" s="9"/>
      <c r="D980" s="9"/>
      <c r="E980" s="293"/>
      <c r="F980" s="293"/>
      <c r="G980" s="9"/>
      <c r="H980" s="9"/>
      <c r="I980" s="9"/>
      <c r="J980" s="9"/>
      <c r="K980" s="9"/>
      <c r="L980" s="9"/>
      <c r="M980" s="9"/>
      <c r="N980" s="9"/>
      <c r="O980" s="8"/>
      <c r="P980" s="8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3.5" customHeight="1">
      <c r="A981" s="9"/>
      <c r="B981" s="9"/>
      <c r="C981" s="9"/>
      <c r="D981" s="9"/>
      <c r="E981" s="293"/>
      <c r="F981" s="293"/>
      <c r="G981" s="9"/>
      <c r="H981" s="9"/>
      <c r="I981" s="9"/>
      <c r="J981" s="9"/>
      <c r="K981" s="9"/>
      <c r="L981" s="9"/>
      <c r="M981" s="9"/>
      <c r="N981" s="9"/>
      <c r="O981" s="8"/>
      <c r="P981" s="8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3.5" customHeight="1">
      <c r="A982" s="9"/>
      <c r="B982" s="9"/>
      <c r="C982" s="9"/>
      <c r="D982" s="9"/>
      <c r="E982" s="293"/>
      <c r="F982" s="293"/>
      <c r="G982" s="9"/>
      <c r="H982" s="9"/>
      <c r="I982" s="9"/>
      <c r="J982" s="9"/>
      <c r="K982" s="9"/>
      <c r="L982" s="9"/>
      <c r="M982" s="9"/>
      <c r="N982" s="9"/>
      <c r="O982" s="8"/>
      <c r="P982" s="8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3.5" customHeight="1">
      <c r="A983" s="9"/>
      <c r="B983" s="9"/>
      <c r="C983" s="9"/>
      <c r="D983" s="9"/>
      <c r="E983" s="293"/>
      <c r="F983" s="293"/>
      <c r="G983" s="9"/>
      <c r="H983" s="9"/>
      <c r="I983" s="9"/>
      <c r="J983" s="9"/>
      <c r="K983" s="9"/>
      <c r="L983" s="9"/>
      <c r="M983" s="9"/>
      <c r="N983" s="9"/>
      <c r="O983" s="8"/>
      <c r="P983" s="8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3.5" customHeight="1">
      <c r="A984" s="9"/>
      <c r="B984" s="9"/>
      <c r="C984" s="9"/>
      <c r="D984" s="9"/>
      <c r="E984" s="293"/>
      <c r="F984" s="293"/>
      <c r="G984" s="9"/>
      <c r="H984" s="9"/>
      <c r="I984" s="9"/>
      <c r="J984" s="9"/>
      <c r="K984" s="9"/>
      <c r="L984" s="9"/>
      <c r="M984" s="9"/>
      <c r="N984" s="9"/>
      <c r="O984" s="8"/>
      <c r="P984" s="8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3.5" customHeight="1">
      <c r="A985" s="9"/>
      <c r="B985" s="9"/>
      <c r="C985" s="9"/>
      <c r="D985" s="9"/>
      <c r="E985" s="293"/>
      <c r="F985" s="293"/>
      <c r="G985" s="9"/>
      <c r="H985" s="9"/>
      <c r="I985" s="9"/>
      <c r="J985" s="9"/>
      <c r="K985" s="9"/>
      <c r="L985" s="9"/>
      <c r="M985" s="9"/>
      <c r="N985" s="9"/>
      <c r="O985" s="8"/>
      <c r="P985" s="8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3.5" customHeight="1">
      <c r="A986" s="9"/>
      <c r="B986" s="9"/>
      <c r="C986" s="9"/>
      <c r="D986" s="9"/>
      <c r="E986" s="293"/>
      <c r="F986" s="293"/>
      <c r="G986" s="9"/>
      <c r="H986" s="9"/>
      <c r="I986" s="9"/>
      <c r="J986" s="9"/>
      <c r="K986" s="9"/>
      <c r="L986" s="9"/>
      <c r="M986" s="9"/>
      <c r="N986" s="9"/>
      <c r="O986" s="8"/>
      <c r="P986" s="8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3.5" customHeight="1">
      <c r="A987" s="9"/>
      <c r="B987" s="9"/>
      <c r="C987" s="9"/>
      <c r="D987" s="9"/>
      <c r="E987" s="293"/>
      <c r="F987" s="293"/>
      <c r="G987" s="9"/>
      <c r="H987" s="9"/>
      <c r="I987" s="9"/>
      <c r="J987" s="9"/>
      <c r="K987" s="9"/>
      <c r="L987" s="9"/>
      <c r="M987" s="9"/>
      <c r="N987" s="9"/>
      <c r="O987" s="8"/>
      <c r="P987" s="8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3.5" customHeight="1">
      <c r="A988" s="9"/>
      <c r="B988" s="9"/>
      <c r="C988" s="9"/>
      <c r="D988" s="9"/>
      <c r="E988" s="293"/>
      <c r="F988" s="293"/>
      <c r="G988" s="9"/>
      <c r="H988" s="9"/>
      <c r="I988" s="9"/>
      <c r="J988" s="9"/>
      <c r="K988" s="9"/>
      <c r="L988" s="9"/>
      <c r="M988" s="9"/>
      <c r="N988" s="9"/>
      <c r="O988" s="8"/>
      <c r="P988" s="8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3.5" customHeight="1">
      <c r="A989" s="9"/>
      <c r="B989" s="9"/>
      <c r="C989" s="9"/>
      <c r="D989" s="9"/>
      <c r="E989" s="293"/>
      <c r="F989" s="293"/>
      <c r="G989" s="9"/>
      <c r="H989" s="9"/>
      <c r="I989" s="9"/>
      <c r="J989" s="9"/>
      <c r="K989" s="9"/>
      <c r="L989" s="9"/>
      <c r="M989" s="9"/>
      <c r="N989" s="9"/>
      <c r="O989" s="8"/>
      <c r="P989" s="8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3.5" customHeight="1">
      <c r="A990" s="9"/>
      <c r="B990" s="9"/>
      <c r="C990" s="9"/>
      <c r="D990" s="9"/>
      <c r="E990" s="293"/>
      <c r="F990" s="293"/>
      <c r="G990" s="9"/>
      <c r="H990" s="9"/>
      <c r="I990" s="9"/>
      <c r="J990" s="9"/>
      <c r="K990" s="9"/>
      <c r="L990" s="9"/>
      <c r="M990" s="9"/>
      <c r="N990" s="9"/>
      <c r="O990" s="8"/>
      <c r="P990" s="8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3.5" customHeight="1">
      <c r="A991" s="9"/>
      <c r="B991" s="9"/>
      <c r="C991" s="9"/>
      <c r="D991" s="9"/>
      <c r="E991" s="293"/>
      <c r="F991" s="293"/>
      <c r="G991" s="9"/>
      <c r="H991" s="9"/>
      <c r="I991" s="9"/>
      <c r="J991" s="9"/>
      <c r="K991" s="9"/>
      <c r="L991" s="9"/>
      <c r="M991" s="9"/>
      <c r="N991" s="9"/>
      <c r="O991" s="8"/>
      <c r="P991" s="8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3.5" customHeight="1">
      <c r="A992" s="9"/>
      <c r="B992" s="9"/>
      <c r="C992" s="9"/>
      <c r="D992" s="9"/>
      <c r="E992" s="293"/>
      <c r="F992" s="293"/>
      <c r="G992" s="9"/>
      <c r="H992" s="9"/>
      <c r="I992" s="9"/>
      <c r="J992" s="9"/>
      <c r="K992" s="9"/>
      <c r="L992" s="9"/>
      <c r="M992" s="9"/>
      <c r="N992" s="9"/>
      <c r="O992" s="8"/>
      <c r="P992" s="8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3.5" customHeight="1">
      <c r="A993" s="9"/>
      <c r="B993" s="9"/>
      <c r="C993" s="9"/>
      <c r="D993" s="9"/>
      <c r="E993" s="293"/>
      <c r="F993" s="293"/>
      <c r="G993" s="9"/>
      <c r="H993" s="9"/>
      <c r="I993" s="9"/>
      <c r="J993" s="9"/>
      <c r="K993" s="9"/>
      <c r="L993" s="9"/>
      <c r="M993" s="9"/>
      <c r="N993" s="9"/>
      <c r="O993" s="8"/>
      <c r="P993" s="8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3.5" customHeight="1">
      <c r="A994" s="9"/>
      <c r="B994" s="9"/>
      <c r="C994" s="9"/>
      <c r="D994" s="9"/>
      <c r="E994" s="293"/>
      <c r="F994" s="293"/>
      <c r="G994" s="9"/>
      <c r="H994" s="9"/>
      <c r="I994" s="9"/>
      <c r="J994" s="9"/>
      <c r="K994" s="9"/>
      <c r="L994" s="9"/>
      <c r="M994" s="9"/>
      <c r="N994" s="9"/>
      <c r="O994" s="8"/>
      <c r="P994" s="8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3.5" customHeight="1">
      <c r="A995" s="9"/>
      <c r="B995" s="9"/>
      <c r="C995" s="9"/>
      <c r="D995" s="9"/>
      <c r="E995" s="293"/>
      <c r="F995" s="293"/>
      <c r="G995" s="9"/>
      <c r="H995" s="9"/>
      <c r="I995" s="9"/>
      <c r="J995" s="9"/>
      <c r="K995" s="9"/>
      <c r="L995" s="9"/>
      <c r="M995" s="9"/>
      <c r="N995" s="9"/>
      <c r="O995" s="8"/>
      <c r="P995" s="8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3.5" customHeight="1">
      <c r="A996" s="9"/>
      <c r="B996" s="9"/>
      <c r="C996" s="9"/>
      <c r="D996" s="9"/>
      <c r="E996" s="293"/>
      <c r="F996" s="293"/>
      <c r="G996" s="9"/>
      <c r="H996" s="9"/>
      <c r="I996" s="9"/>
      <c r="J996" s="9"/>
      <c r="K996" s="9"/>
      <c r="L996" s="9"/>
      <c r="M996" s="9"/>
      <c r="N996" s="9"/>
      <c r="O996" s="8"/>
      <c r="P996" s="8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3.5" customHeight="1">
      <c r="A997" s="9"/>
      <c r="B997" s="9"/>
      <c r="C997" s="9"/>
      <c r="D997" s="9"/>
      <c r="E997" s="293"/>
      <c r="F997" s="293"/>
      <c r="G997" s="9"/>
      <c r="H997" s="9"/>
      <c r="I997" s="9"/>
      <c r="J997" s="9"/>
      <c r="K997" s="9"/>
      <c r="L997" s="9"/>
      <c r="M997" s="9"/>
      <c r="N997" s="9"/>
      <c r="O997" s="8"/>
      <c r="P997" s="8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3.5" customHeight="1">
      <c r="A998" s="9"/>
      <c r="B998" s="9"/>
      <c r="C998" s="9"/>
      <c r="D998" s="9"/>
      <c r="E998" s="293"/>
      <c r="F998" s="293"/>
      <c r="G998" s="9"/>
      <c r="H998" s="9"/>
      <c r="I998" s="9"/>
      <c r="J998" s="9"/>
      <c r="K998" s="9"/>
      <c r="L998" s="9"/>
      <c r="M998" s="9"/>
      <c r="N998" s="9"/>
      <c r="O998" s="8"/>
      <c r="P998" s="8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3.5" customHeight="1">
      <c r="A999" s="9"/>
      <c r="B999" s="9"/>
      <c r="C999" s="9"/>
      <c r="D999" s="9"/>
      <c r="E999" s="293"/>
      <c r="F999" s="293"/>
      <c r="G999" s="9"/>
      <c r="H999" s="9"/>
      <c r="I999" s="9"/>
      <c r="J999" s="9"/>
      <c r="K999" s="9"/>
      <c r="L999" s="9"/>
      <c r="M999" s="9"/>
      <c r="N999" s="9"/>
      <c r="O999" s="8"/>
      <c r="P999" s="8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3.5" customHeight="1">
      <c r="A1000" s="9"/>
      <c r="B1000" s="9"/>
      <c r="C1000" s="9"/>
      <c r="D1000" s="9"/>
      <c r="E1000" s="293"/>
      <c r="F1000" s="293"/>
      <c r="G1000" s="9"/>
      <c r="H1000" s="9"/>
      <c r="I1000" s="9"/>
      <c r="J1000" s="9"/>
      <c r="K1000" s="9"/>
      <c r="L1000" s="9"/>
      <c r="M1000" s="9"/>
      <c r="N1000" s="9"/>
      <c r="O1000" s="8"/>
      <c r="P1000" s="8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ht="13.5" customHeight="1">
      <c r="A1001" s="9"/>
      <c r="B1001" s="9"/>
      <c r="C1001" s="9"/>
      <c r="D1001" s="9"/>
      <c r="E1001" s="293"/>
      <c r="F1001" s="293"/>
      <c r="G1001" s="9"/>
      <c r="H1001" s="9"/>
      <c r="I1001" s="9"/>
      <c r="J1001" s="9"/>
      <c r="K1001" s="9"/>
      <c r="L1001" s="9"/>
      <c r="M1001" s="9"/>
      <c r="N1001" s="9"/>
      <c r="O1001" s="8"/>
      <c r="P1001" s="8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ht="13.5" customHeight="1">
      <c r="A1002" s="9"/>
      <c r="B1002" s="9"/>
      <c r="C1002" s="9"/>
      <c r="D1002" s="9"/>
      <c r="E1002" s="293"/>
      <c r="F1002" s="293"/>
      <c r="G1002" s="9"/>
      <c r="H1002" s="9"/>
      <c r="I1002" s="9"/>
      <c r="J1002" s="9"/>
      <c r="K1002" s="9"/>
      <c r="L1002" s="9"/>
      <c r="M1002" s="9"/>
      <c r="N1002" s="9"/>
      <c r="O1002" s="8"/>
      <c r="P1002" s="8"/>
      <c r="Q1002" s="9"/>
      <c r="R1002" s="9"/>
      <c r="S1002" s="9"/>
      <c r="T1002" s="9"/>
      <c r="U1002" s="9"/>
      <c r="V1002" s="9"/>
      <c r="W1002" s="9"/>
      <c r="X1002" s="9"/>
      <c r="Y1002" s="9"/>
      <c r="Z1002" s="9"/>
    </row>
    <row r="1003" spans="1:26" ht="13.5" customHeight="1">
      <c r="A1003" s="9"/>
      <c r="B1003" s="9"/>
      <c r="C1003" s="9"/>
      <c r="D1003" s="9"/>
      <c r="E1003" s="293"/>
      <c r="F1003" s="293"/>
      <c r="G1003" s="9"/>
      <c r="H1003" s="9"/>
      <c r="I1003" s="9"/>
      <c r="J1003" s="9"/>
      <c r="K1003" s="9"/>
      <c r="L1003" s="9"/>
      <c r="M1003" s="9"/>
      <c r="N1003" s="9"/>
      <c r="O1003" s="8"/>
      <c r="P1003" s="8"/>
      <c r="Q1003" s="9"/>
      <c r="R1003" s="9"/>
      <c r="S1003" s="9"/>
      <c r="T1003" s="9"/>
      <c r="U1003" s="9"/>
      <c r="V1003" s="9"/>
      <c r="W1003" s="9"/>
      <c r="X1003" s="9"/>
      <c r="Y1003" s="9"/>
      <c r="Z1003" s="9"/>
    </row>
    <row r="1004" spans="1:26" ht="13.5" customHeight="1">
      <c r="A1004" s="9"/>
      <c r="B1004" s="9"/>
      <c r="C1004" s="9"/>
      <c r="D1004" s="9"/>
      <c r="E1004" s="293"/>
      <c r="F1004" s="293"/>
      <c r="G1004" s="9"/>
      <c r="H1004" s="9"/>
      <c r="I1004" s="9"/>
      <c r="J1004" s="9"/>
      <c r="K1004" s="9"/>
      <c r="L1004" s="9"/>
      <c r="M1004" s="9"/>
      <c r="N1004" s="9"/>
      <c r="O1004" s="8"/>
      <c r="P1004" s="8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ht="13.5" customHeight="1">
      <c r="A1005" s="9"/>
      <c r="B1005" s="9"/>
      <c r="C1005" s="9"/>
      <c r="D1005" s="9"/>
      <c r="E1005" s="293"/>
      <c r="F1005" s="293"/>
      <c r="G1005" s="9"/>
      <c r="H1005" s="9"/>
      <c r="I1005" s="9"/>
      <c r="J1005" s="9"/>
      <c r="K1005" s="9"/>
      <c r="L1005" s="9"/>
      <c r="M1005" s="9"/>
      <c r="N1005" s="9"/>
      <c r="O1005" s="8"/>
      <c r="P1005" s="8"/>
      <c r="Q1005" s="9"/>
      <c r="R1005" s="9"/>
      <c r="S1005" s="9"/>
      <c r="T1005" s="9"/>
      <c r="U1005" s="9"/>
      <c r="V1005" s="9"/>
      <c r="W1005" s="9"/>
      <c r="X1005" s="9"/>
      <c r="Y1005" s="9"/>
      <c r="Z1005" s="9"/>
    </row>
    <row r="1006" spans="1:26" ht="13.5" customHeight="1">
      <c r="A1006" s="9"/>
      <c r="B1006" s="9"/>
      <c r="C1006" s="9"/>
      <c r="D1006" s="9"/>
      <c r="E1006" s="293"/>
      <c r="F1006" s="293"/>
      <c r="G1006" s="9"/>
      <c r="H1006" s="9"/>
      <c r="I1006" s="9"/>
      <c r="J1006" s="9"/>
      <c r="K1006" s="9"/>
      <c r="L1006" s="9"/>
      <c r="M1006" s="9"/>
      <c r="N1006" s="9"/>
      <c r="O1006" s="8"/>
      <c r="P1006" s="8"/>
      <c r="Q1006" s="9"/>
      <c r="R1006" s="9"/>
      <c r="S1006" s="9"/>
      <c r="T1006" s="9"/>
      <c r="U1006" s="9"/>
      <c r="V1006" s="9"/>
      <c r="W1006" s="9"/>
      <c r="X1006" s="9"/>
      <c r="Y1006" s="9"/>
      <c r="Z1006" s="9"/>
    </row>
    <row r="1007" spans="1:26" ht="13.5" customHeight="1">
      <c r="A1007" s="9"/>
      <c r="B1007" s="9"/>
      <c r="C1007" s="9"/>
      <c r="D1007" s="9"/>
      <c r="E1007" s="293"/>
      <c r="F1007" s="293"/>
      <c r="G1007" s="9"/>
      <c r="H1007" s="9"/>
      <c r="I1007" s="9"/>
      <c r="J1007" s="9"/>
      <c r="K1007" s="9"/>
      <c r="L1007" s="9"/>
      <c r="M1007" s="9"/>
      <c r="N1007" s="9"/>
      <c r="O1007" s="8"/>
      <c r="P1007" s="8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ht="13.5" customHeight="1">
      <c r="A1008" s="9"/>
      <c r="B1008" s="9"/>
      <c r="C1008" s="9"/>
      <c r="D1008" s="9"/>
      <c r="E1008" s="293"/>
      <c r="F1008" s="293"/>
      <c r="G1008" s="9"/>
      <c r="H1008" s="9"/>
      <c r="I1008" s="9"/>
      <c r="J1008" s="9"/>
      <c r="K1008" s="9"/>
      <c r="L1008" s="9"/>
      <c r="M1008" s="9"/>
      <c r="N1008" s="9"/>
      <c r="O1008" s="8"/>
      <c r="P1008" s="8"/>
      <c r="Q1008" s="9"/>
      <c r="R1008" s="9"/>
      <c r="S1008" s="9"/>
      <c r="T1008" s="9"/>
      <c r="U1008" s="9"/>
      <c r="V1008" s="9"/>
      <c r="W1008" s="9"/>
      <c r="X1008" s="9"/>
      <c r="Y1008" s="9"/>
      <c r="Z1008" s="9"/>
    </row>
    <row r="1009" spans="1:26" ht="13.5" customHeight="1">
      <c r="A1009" s="9"/>
      <c r="B1009" s="9"/>
      <c r="C1009" s="9"/>
      <c r="D1009" s="9"/>
      <c r="E1009" s="293"/>
      <c r="F1009" s="293"/>
      <c r="G1009" s="9"/>
      <c r="H1009" s="9"/>
      <c r="I1009" s="9"/>
      <c r="J1009" s="9"/>
      <c r="K1009" s="9"/>
      <c r="L1009" s="9"/>
      <c r="M1009" s="9"/>
      <c r="N1009" s="9"/>
      <c r="O1009" s="8"/>
      <c r="P1009" s="8"/>
      <c r="Q1009" s="9"/>
      <c r="R1009" s="9"/>
      <c r="S1009" s="9"/>
      <c r="T1009" s="9"/>
      <c r="U1009" s="9"/>
      <c r="V1009" s="9"/>
      <c r="W1009" s="9"/>
      <c r="X1009" s="9"/>
      <c r="Y1009" s="9"/>
      <c r="Z1009" s="9"/>
    </row>
    <row r="1010" spans="1:26" ht="13.5" customHeight="1">
      <c r="A1010" s="9"/>
      <c r="B1010" s="9"/>
      <c r="C1010" s="9"/>
      <c r="D1010" s="9"/>
      <c r="E1010" s="293"/>
      <c r="F1010" s="293"/>
      <c r="G1010" s="9"/>
      <c r="H1010" s="9"/>
      <c r="I1010" s="9"/>
      <c r="J1010" s="9"/>
      <c r="K1010" s="9"/>
      <c r="L1010" s="9"/>
      <c r="M1010" s="9"/>
      <c r="N1010" s="9"/>
      <c r="O1010" s="8"/>
      <c r="P1010" s="8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ht="13.5" customHeight="1">
      <c r="A1011" s="9"/>
      <c r="B1011" s="9"/>
      <c r="C1011" s="9"/>
      <c r="D1011" s="9"/>
      <c r="E1011" s="293"/>
      <c r="F1011" s="293"/>
      <c r="G1011" s="9"/>
      <c r="H1011" s="9"/>
      <c r="I1011" s="9"/>
      <c r="J1011" s="9"/>
      <c r="K1011" s="9"/>
      <c r="L1011" s="9"/>
      <c r="M1011" s="9"/>
      <c r="N1011" s="9"/>
      <c r="O1011" s="8"/>
      <c r="P1011" s="8"/>
      <c r="Q1011" s="9"/>
      <c r="R1011" s="9"/>
      <c r="S1011" s="9"/>
      <c r="T1011" s="9"/>
      <c r="U1011" s="9"/>
      <c r="V1011" s="9"/>
      <c r="W1011" s="9"/>
      <c r="X1011" s="9"/>
      <c r="Y1011" s="9"/>
      <c r="Z1011" s="9"/>
    </row>
    <row r="1012" spans="1:26" ht="13.5" customHeight="1">
      <c r="A1012" s="9"/>
      <c r="B1012" s="9"/>
      <c r="C1012" s="9"/>
      <c r="D1012" s="9"/>
      <c r="E1012" s="293"/>
      <c r="F1012" s="293"/>
      <c r="G1012" s="9"/>
      <c r="H1012" s="9"/>
      <c r="I1012" s="9"/>
      <c r="J1012" s="9"/>
      <c r="K1012" s="9"/>
      <c r="L1012" s="9"/>
      <c r="M1012" s="9"/>
      <c r="N1012" s="9"/>
      <c r="O1012" s="8"/>
      <c r="P1012" s="8"/>
      <c r="Q1012" s="9"/>
      <c r="R1012" s="9"/>
      <c r="S1012" s="9"/>
      <c r="T1012" s="9"/>
      <c r="U1012" s="9"/>
      <c r="V1012" s="9"/>
      <c r="W1012" s="9"/>
      <c r="X1012" s="9"/>
      <c r="Y1012" s="9"/>
      <c r="Z1012" s="9"/>
    </row>
    <row r="1013" spans="1:26" ht="13.5" customHeight="1">
      <c r="A1013" s="9"/>
      <c r="B1013" s="9"/>
      <c r="C1013" s="9"/>
      <c r="D1013" s="9"/>
      <c r="E1013" s="293"/>
      <c r="F1013" s="293"/>
      <c r="G1013" s="9"/>
      <c r="H1013" s="9"/>
      <c r="I1013" s="9"/>
      <c r="J1013" s="9"/>
      <c r="K1013" s="9"/>
      <c r="L1013" s="9"/>
      <c r="M1013" s="9"/>
      <c r="N1013" s="9"/>
      <c r="O1013" s="8"/>
      <c r="P1013" s="8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ht="13.5" customHeight="1">
      <c r="A1014" s="9"/>
      <c r="B1014" s="9"/>
      <c r="C1014" s="9"/>
      <c r="D1014" s="9"/>
      <c r="E1014" s="293"/>
      <c r="F1014" s="293"/>
      <c r="G1014" s="9"/>
      <c r="H1014" s="9"/>
      <c r="I1014" s="9"/>
      <c r="J1014" s="9"/>
      <c r="K1014" s="9"/>
      <c r="L1014" s="9"/>
      <c r="M1014" s="9"/>
      <c r="N1014" s="9"/>
      <c r="O1014" s="8"/>
      <c r="P1014" s="8"/>
      <c r="Q1014" s="9"/>
      <c r="R1014" s="9"/>
      <c r="S1014" s="9"/>
      <c r="T1014" s="9"/>
      <c r="U1014" s="9"/>
      <c r="V1014" s="9"/>
      <c r="W1014" s="9"/>
      <c r="X1014" s="9"/>
      <c r="Y1014" s="9"/>
      <c r="Z1014" s="9"/>
    </row>
    <row r="1015" spans="1:26" ht="13.5" customHeight="1">
      <c r="A1015" s="9"/>
      <c r="B1015" s="9"/>
      <c r="C1015" s="9"/>
      <c r="D1015" s="9"/>
      <c r="E1015" s="293"/>
      <c r="F1015" s="293"/>
      <c r="G1015" s="9"/>
      <c r="H1015" s="9"/>
      <c r="I1015" s="9"/>
      <c r="J1015" s="9"/>
      <c r="K1015" s="9"/>
      <c r="L1015" s="9"/>
      <c r="M1015" s="9"/>
      <c r="N1015" s="9"/>
      <c r="O1015" s="8"/>
      <c r="P1015" s="8"/>
      <c r="Q1015" s="9"/>
      <c r="R1015" s="9"/>
      <c r="S1015" s="9"/>
      <c r="T1015" s="9"/>
      <c r="U1015" s="9"/>
      <c r="V1015" s="9"/>
      <c r="W1015" s="9"/>
      <c r="X1015" s="9"/>
      <c r="Y1015" s="9"/>
      <c r="Z1015" s="9"/>
    </row>
    <row r="1016" spans="1:26" ht="13.5" customHeight="1">
      <c r="A1016" s="9"/>
      <c r="B1016" s="9"/>
      <c r="C1016" s="9"/>
      <c r="D1016" s="9"/>
      <c r="E1016" s="293"/>
      <c r="F1016" s="293"/>
      <c r="G1016" s="9"/>
      <c r="H1016" s="9"/>
      <c r="I1016" s="9"/>
      <c r="J1016" s="9"/>
      <c r="K1016" s="9"/>
      <c r="L1016" s="9"/>
      <c r="M1016" s="9"/>
      <c r="N1016" s="9"/>
      <c r="O1016" s="8"/>
      <c r="P1016" s="8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ht="13.5" customHeight="1">
      <c r="A1017" s="9"/>
      <c r="B1017" s="9"/>
      <c r="C1017" s="9"/>
      <c r="D1017" s="9"/>
      <c r="E1017" s="293"/>
      <c r="F1017" s="293"/>
      <c r="G1017" s="9"/>
      <c r="H1017" s="9"/>
      <c r="I1017" s="9"/>
      <c r="J1017" s="9"/>
      <c r="K1017" s="9"/>
      <c r="L1017" s="9"/>
      <c r="M1017" s="9"/>
      <c r="N1017" s="9"/>
      <c r="O1017" s="8"/>
      <c r="P1017" s="8"/>
      <c r="Q1017" s="9"/>
      <c r="R1017" s="9"/>
      <c r="S1017" s="9"/>
      <c r="T1017" s="9"/>
      <c r="U1017" s="9"/>
      <c r="V1017" s="9"/>
      <c r="W1017" s="9"/>
      <c r="X1017" s="9"/>
      <c r="Y1017" s="9"/>
      <c r="Z1017" s="9"/>
    </row>
    <row r="1018" spans="1:26" ht="13.5" customHeight="1">
      <c r="A1018" s="9"/>
      <c r="B1018" s="9"/>
      <c r="C1018" s="9"/>
      <c r="D1018" s="9"/>
      <c r="E1018" s="293"/>
      <c r="F1018" s="293"/>
      <c r="G1018" s="9"/>
      <c r="H1018" s="9"/>
      <c r="I1018" s="9"/>
      <c r="J1018" s="9"/>
      <c r="K1018" s="9"/>
      <c r="L1018" s="9"/>
      <c r="M1018" s="9"/>
      <c r="N1018" s="9"/>
      <c r="O1018" s="8"/>
      <c r="P1018" s="8"/>
      <c r="Q1018" s="9"/>
      <c r="R1018" s="9"/>
      <c r="S1018" s="9"/>
      <c r="T1018" s="9"/>
      <c r="U1018" s="9"/>
      <c r="V1018" s="9"/>
      <c r="W1018" s="9"/>
      <c r="X1018" s="9"/>
      <c r="Y1018" s="9"/>
      <c r="Z1018" s="9"/>
    </row>
    <row r="1019" spans="1:26" ht="13.5" customHeight="1">
      <c r="A1019" s="9"/>
      <c r="B1019" s="9"/>
      <c r="C1019" s="9"/>
      <c r="D1019" s="9"/>
      <c r="E1019" s="293"/>
      <c r="F1019" s="293"/>
      <c r="G1019" s="9"/>
      <c r="H1019" s="9"/>
      <c r="I1019" s="9"/>
      <c r="J1019" s="9"/>
      <c r="K1019" s="9"/>
      <c r="L1019" s="9"/>
      <c r="M1019" s="9"/>
      <c r="N1019" s="9"/>
      <c r="O1019" s="8"/>
      <c r="P1019" s="8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ht="13.5" customHeight="1">
      <c r="A1020" s="9"/>
      <c r="B1020" s="9"/>
      <c r="C1020" s="9"/>
      <c r="D1020" s="9"/>
      <c r="E1020" s="293"/>
      <c r="F1020" s="293"/>
      <c r="G1020" s="9"/>
      <c r="H1020" s="9"/>
      <c r="I1020" s="9"/>
      <c r="J1020" s="9"/>
      <c r="K1020" s="9"/>
      <c r="L1020" s="9"/>
      <c r="M1020" s="9"/>
      <c r="N1020" s="9"/>
      <c r="O1020" s="8"/>
      <c r="P1020" s="8"/>
      <c r="Q1020" s="9"/>
      <c r="R1020" s="9"/>
      <c r="S1020" s="9"/>
      <c r="T1020" s="9"/>
      <c r="U1020" s="9"/>
      <c r="V1020" s="9"/>
      <c r="W1020" s="9"/>
      <c r="X1020" s="9"/>
      <c r="Y1020" s="9"/>
      <c r="Z1020" s="9"/>
    </row>
    <row r="1021" spans="1:26" ht="13.5" customHeight="1">
      <c r="A1021" s="9"/>
      <c r="B1021" s="9"/>
      <c r="C1021" s="9"/>
      <c r="D1021" s="9"/>
      <c r="E1021" s="293"/>
      <c r="F1021" s="293"/>
      <c r="G1021" s="9"/>
      <c r="H1021" s="9"/>
      <c r="I1021" s="9"/>
      <c r="J1021" s="9"/>
      <c r="K1021" s="9"/>
      <c r="L1021" s="9"/>
      <c r="M1021" s="9"/>
      <c r="N1021" s="9"/>
      <c r="O1021" s="8"/>
      <c r="P1021" s="8"/>
      <c r="Q1021" s="9"/>
      <c r="R1021" s="9"/>
      <c r="S1021" s="9"/>
      <c r="T1021" s="9"/>
      <c r="U1021" s="9"/>
      <c r="V1021" s="9"/>
      <c r="W1021" s="9"/>
      <c r="X1021" s="9"/>
      <c r="Y1021" s="9"/>
      <c r="Z1021" s="9"/>
    </row>
    <row r="1022" spans="1:26" ht="13.5" customHeight="1">
      <c r="A1022" s="9"/>
      <c r="B1022" s="9"/>
      <c r="C1022" s="9"/>
      <c r="D1022" s="9"/>
      <c r="E1022" s="293"/>
      <c r="F1022" s="293"/>
      <c r="G1022" s="9"/>
      <c r="H1022" s="9"/>
      <c r="I1022" s="9"/>
      <c r="J1022" s="9"/>
      <c r="K1022" s="9"/>
      <c r="L1022" s="9"/>
      <c r="M1022" s="9"/>
      <c r="N1022" s="9"/>
      <c r="O1022" s="8"/>
      <c r="P1022" s="8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ht="13.5" customHeight="1">
      <c r="A1023" s="9"/>
      <c r="B1023" s="9"/>
      <c r="C1023" s="9"/>
      <c r="D1023" s="9"/>
      <c r="E1023" s="293"/>
      <c r="F1023" s="293"/>
      <c r="G1023" s="9"/>
      <c r="H1023" s="9"/>
      <c r="I1023" s="9"/>
      <c r="J1023" s="9"/>
      <c r="K1023" s="9"/>
      <c r="L1023" s="9"/>
      <c r="M1023" s="9"/>
      <c r="N1023" s="9"/>
      <c r="O1023" s="8"/>
      <c r="P1023" s="8"/>
      <c r="Q1023" s="9"/>
      <c r="R1023" s="9"/>
      <c r="S1023" s="9"/>
      <c r="T1023" s="9"/>
      <c r="U1023" s="9"/>
      <c r="V1023" s="9"/>
      <c r="W1023" s="9"/>
      <c r="X1023" s="9"/>
      <c r="Y1023" s="9"/>
      <c r="Z1023" s="9"/>
    </row>
    <row r="1024" spans="1:26" ht="13.5" customHeight="1">
      <c r="A1024" s="9"/>
      <c r="B1024" s="9"/>
      <c r="C1024" s="9"/>
      <c r="D1024" s="9"/>
      <c r="E1024" s="293"/>
      <c r="F1024" s="293"/>
      <c r="G1024" s="9"/>
      <c r="H1024" s="9"/>
      <c r="I1024" s="9"/>
      <c r="J1024" s="9"/>
      <c r="K1024" s="9"/>
      <c r="L1024" s="9"/>
      <c r="M1024" s="9"/>
      <c r="N1024" s="9"/>
      <c r="O1024" s="8"/>
      <c r="P1024" s="8"/>
      <c r="Q1024" s="9"/>
      <c r="R1024" s="9"/>
      <c r="S1024" s="9"/>
      <c r="T1024" s="9"/>
      <c r="U1024" s="9"/>
      <c r="V1024" s="9"/>
      <c r="W1024" s="9"/>
      <c r="X1024" s="9"/>
      <c r="Y1024" s="9"/>
      <c r="Z1024" s="9"/>
    </row>
    <row r="1025" spans="1:26" ht="13.5" customHeight="1">
      <c r="A1025" s="9"/>
      <c r="B1025" s="9"/>
      <c r="C1025" s="9"/>
      <c r="D1025" s="9"/>
      <c r="E1025" s="293"/>
      <c r="F1025" s="293"/>
      <c r="G1025" s="9"/>
      <c r="H1025" s="9"/>
      <c r="I1025" s="9"/>
      <c r="J1025" s="9"/>
      <c r="K1025" s="9"/>
      <c r="L1025" s="9"/>
      <c r="M1025" s="9"/>
      <c r="N1025" s="9"/>
      <c r="O1025" s="8"/>
      <c r="P1025" s="8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ht="13.5" customHeight="1">
      <c r="A1026" s="9"/>
      <c r="B1026" s="9"/>
      <c r="C1026" s="9"/>
      <c r="D1026" s="9"/>
      <c r="E1026" s="293"/>
      <c r="F1026" s="293"/>
      <c r="G1026" s="9"/>
      <c r="H1026" s="9"/>
      <c r="I1026" s="9"/>
      <c r="J1026" s="9"/>
      <c r="K1026" s="9"/>
      <c r="L1026" s="9"/>
      <c r="M1026" s="9"/>
      <c r="N1026" s="9"/>
      <c r="O1026" s="8"/>
      <c r="P1026" s="8"/>
      <c r="Q1026" s="9"/>
      <c r="R1026" s="9"/>
      <c r="S1026" s="9"/>
      <c r="T1026" s="9"/>
      <c r="U1026" s="9"/>
      <c r="V1026" s="9"/>
      <c r="W1026" s="9"/>
      <c r="X1026" s="9"/>
      <c r="Y1026" s="9"/>
      <c r="Z1026" s="9"/>
    </row>
    <row r="1027" spans="1:26" ht="13.5" customHeight="1">
      <c r="A1027" s="9"/>
      <c r="B1027" s="9"/>
      <c r="C1027" s="9"/>
      <c r="D1027" s="9"/>
      <c r="E1027" s="293"/>
      <c r="F1027" s="293"/>
      <c r="G1027" s="9"/>
      <c r="H1027" s="9"/>
      <c r="I1027" s="9"/>
      <c r="J1027" s="9"/>
      <c r="K1027" s="9"/>
      <c r="L1027" s="9"/>
      <c r="M1027" s="9"/>
      <c r="N1027" s="9"/>
      <c r="O1027" s="8"/>
      <c r="P1027" s="8"/>
      <c r="Q1027" s="9"/>
      <c r="R1027" s="9"/>
      <c r="S1027" s="9"/>
      <c r="T1027" s="9"/>
      <c r="U1027" s="9"/>
      <c r="V1027" s="9"/>
      <c r="W1027" s="9"/>
      <c r="X1027" s="9"/>
      <c r="Y1027" s="9"/>
      <c r="Z1027" s="9"/>
    </row>
    <row r="1028" spans="1:26" ht="13.5" customHeight="1">
      <c r="A1028" s="9"/>
      <c r="B1028" s="9"/>
      <c r="C1028" s="9"/>
      <c r="D1028" s="9"/>
      <c r="E1028" s="293"/>
      <c r="F1028" s="293"/>
      <c r="G1028" s="9"/>
      <c r="H1028" s="9"/>
      <c r="I1028" s="9"/>
      <c r="J1028" s="9"/>
      <c r="K1028" s="9"/>
      <c r="L1028" s="9"/>
      <c r="M1028" s="9"/>
      <c r="N1028" s="9"/>
      <c r="O1028" s="8"/>
      <c r="P1028" s="8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ht="13.5" customHeight="1">
      <c r="A1029" s="9"/>
      <c r="B1029" s="9"/>
      <c r="C1029" s="9"/>
      <c r="D1029" s="9"/>
      <c r="E1029" s="293"/>
      <c r="F1029" s="293"/>
      <c r="G1029" s="9"/>
      <c r="H1029" s="9"/>
      <c r="I1029" s="9"/>
      <c r="J1029" s="9"/>
      <c r="K1029" s="9"/>
      <c r="L1029" s="9"/>
      <c r="M1029" s="9"/>
      <c r="N1029" s="9"/>
      <c r="O1029" s="8"/>
      <c r="P1029" s="8"/>
      <c r="Q1029" s="9"/>
      <c r="R1029" s="9"/>
      <c r="S1029" s="9"/>
      <c r="T1029" s="9"/>
      <c r="U1029" s="9"/>
      <c r="V1029" s="9"/>
      <c r="W1029" s="9"/>
      <c r="X1029" s="9"/>
      <c r="Y1029" s="9"/>
      <c r="Z1029" s="9"/>
    </row>
    <row r="1030" spans="1:26" ht="13.5" customHeight="1">
      <c r="A1030" s="9"/>
      <c r="B1030" s="9"/>
      <c r="C1030" s="9"/>
      <c r="D1030" s="9"/>
      <c r="E1030" s="293"/>
      <c r="F1030" s="293"/>
      <c r="G1030" s="9"/>
      <c r="H1030" s="9"/>
      <c r="I1030" s="9"/>
      <c r="J1030" s="9"/>
      <c r="K1030" s="9"/>
      <c r="L1030" s="9"/>
      <c r="M1030" s="9"/>
      <c r="N1030" s="9"/>
      <c r="O1030" s="8"/>
      <c r="P1030" s="8"/>
      <c r="Q1030" s="9"/>
      <c r="R1030" s="9"/>
      <c r="S1030" s="9"/>
      <c r="T1030" s="9"/>
      <c r="U1030" s="9"/>
      <c r="V1030" s="9"/>
      <c r="W1030" s="9"/>
      <c r="X1030" s="9"/>
      <c r="Y1030" s="9"/>
      <c r="Z1030" s="9"/>
    </row>
    <row r="1031" spans="1:26" ht="13.5" customHeight="1">
      <c r="A1031" s="9"/>
      <c r="B1031" s="9"/>
      <c r="C1031" s="9"/>
      <c r="D1031" s="9"/>
      <c r="E1031" s="293"/>
      <c r="F1031" s="293"/>
      <c r="G1031" s="9"/>
      <c r="H1031" s="9"/>
      <c r="I1031" s="9"/>
      <c r="J1031" s="9"/>
      <c r="K1031" s="9"/>
      <c r="L1031" s="9"/>
      <c r="M1031" s="9"/>
      <c r="N1031" s="9"/>
      <c r="O1031" s="8"/>
      <c r="P1031" s="8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ht="13.5" customHeight="1">
      <c r="A1032" s="9"/>
      <c r="B1032" s="9"/>
      <c r="C1032" s="9"/>
      <c r="D1032" s="9"/>
      <c r="E1032" s="293"/>
      <c r="F1032" s="293"/>
      <c r="G1032" s="9"/>
      <c r="H1032" s="9"/>
      <c r="I1032" s="9"/>
      <c r="J1032" s="9"/>
      <c r="K1032" s="9"/>
      <c r="L1032" s="9"/>
      <c r="M1032" s="9"/>
      <c r="N1032" s="9"/>
      <c r="O1032" s="8"/>
      <c r="P1032" s="8"/>
      <c r="Q1032" s="9"/>
      <c r="R1032" s="9"/>
      <c r="S1032" s="9"/>
      <c r="T1032" s="9"/>
      <c r="U1032" s="9"/>
      <c r="V1032" s="9"/>
      <c r="W1032" s="9"/>
      <c r="X1032" s="9"/>
      <c r="Y1032" s="9"/>
      <c r="Z1032" s="9"/>
    </row>
    <row r="1033" spans="1:26" ht="13.5" customHeight="1">
      <c r="A1033" s="9"/>
      <c r="B1033" s="9"/>
      <c r="C1033" s="9"/>
      <c r="D1033" s="9"/>
      <c r="E1033" s="293"/>
      <c r="F1033" s="293"/>
      <c r="G1033" s="9"/>
      <c r="H1033" s="9"/>
      <c r="I1033" s="9"/>
      <c r="J1033" s="9"/>
      <c r="K1033" s="9"/>
      <c r="L1033" s="9"/>
      <c r="M1033" s="9"/>
      <c r="N1033" s="9"/>
      <c r="O1033" s="8"/>
      <c r="P1033" s="8"/>
      <c r="Q1033" s="9"/>
      <c r="R1033" s="9"/>
      <c r="S1033" s="9"/>
      <c r="T1033" s="9"/>
      <c r="U1033" s="9"/>
      <c r="V1033" s="9"/>
      <c r="W1033" s="9"/>
      <c r="X1033" s="9"/>
      <c r="Y1033" s="9"/>
      <c r="Z1033" s="9"/>
    </row>
    <row r="1034" spans="1:26" ht="13.5" customHeight="1">
      <c r="A1034" s="9"/>
      <c r="B1034" s="9"/>
      <c r="C1034" s="9"/>
      <c r="D1034" s="9"/>
      <c r="E1034" s="293"/>
      <c r="F1034" s="293"/>
      <c r="G1034" s="9"/>
      <c r="H1034" s="9"/>
      <c r="I1034" s="9"/>
      <c r="J1034" s="9"/>
      <c r="K1034" s="9"/>
      <c r="L1034" s="9"/>
      <c r="M1034" s="9"/>
      <c r="N1034" s="9"/>
      <c r="O1034" s="8"/>
      <c r="P1034" s="8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ht="13.5" customHeight="1">
      <c r="A1035" s="9"/>
      <c r="B1035" s="9"/>
      <c r="C1035" s="9"/>
      <c r="D1035" s="9"/>
      <c r="E1035" s="293"/>
      <c r="F1035" s="293"/>
      <c r="G1035" s="9"/>
      <c r="H1035" s="9"/>
      <c r="I1035" s="9"/>
      <c r="J1035" s="9"/>
      <c r="K1035" s="9"/>
      <c r="L1035" s="9"/>
      <c r="M1035" s="9"/>
      <c r="N1035" s="9"/>
      <c r="O1035" s="8"/>
      <c r="P1035" s="8"/>
      <c r="Q1035" s="9"/>
      <c r="R1035" s="9"/>
      <c r="S1035" s="9"/>
      <c r="T1035" s="9"/>
      <c r="U1035" s="9"/>
      <c r="V1035" s="9"/>
      <c r="W1035" s="9"/>
      <c r="X1035" s="9"/>
      <c r="Y1035" s="9"/>
      <c r="Z1035" s="9"/>
    </row>
  </sheetData>
  <mergeCells count="97">
    <mergeCell ref="K196:O197"/>
    <mergeCell ref="K198:M198"/>
    <mergeCell ref="K256:M256"/>
    <mergeCell ref="A280:B281"/>
    <mergeCell ref="C280:D281"/>
    <mergeCell ref="E280:F281"/>
    <mergeCell ref="I280:J280"/>
    <mergeCell ref="K280:O281"/>
    <mergeCell ref="E163:F163"/>
    <mergeCell ref="A196:B197"/>
    <mergeCell ref="C196:D197"/>
    <mergeCell ref="E196:F197"/>
    <mergeCell ref="I196:J196"/>
    <mergeCell ref="K156:L156"/>
    <mergeCell ref="K159:M159"/>
    <mergeCell ref="A161:B162"/>
    <mergeCell ref="C161:D162"/>
    <mergeCell ref="I161:J161"/>
    <mergeCell ref="K161:O162"/>
    <mergeCell ref="E161:F162"/>
    <mergeCell ref="K134:L134"/>
    <mergeCell ref="K135:L135"/>
    <mergeCell ref="E153:F153"/>
    <mergeCell ref="K154:L154"/>
    <mergeCell ref="K155:L155"/>
    <mergeCell ref="E105:F105"/>
    <mergeCell ref="K105:N105"/>
    <mergeCell ref="E115:F115"/>
    <mergeCell ref="K115:N115"/>
    <mergeCell ref="K119:L119"/>
    <mergeCell ref="K7:N7"/>
    <mergeCell ref="K46:N46"/>
    <mergeCell ref="K47:N47"/>
    <mergeCell ref="L72:N72"/>
    <mergeCell ref="A103:B104"/>
    <mergeCell ref="C103:D104"/>
    <mergeCell ref="E103:F104"/>
    <mergeCell ref="I103:J103"/>
    <mergeCell ref="K103:O104"/>
    <mergeCell ref="K2:O3"/>
    <mergeCell ref="Q2:T4"/>
    <mergeCell ref="A4:F4"/>
    <mergeCell ref="C5:F5"/>
    <mergeCell ref="E6:F6"/>
    <mergeCell ref="A1:G1"/>
    <mergeCell ref="A2:B3"/>
    <mergeCell ref="C2:D3"/>
    <mergeCell ref="E2:F3"/>
    <mergeCell ref="I2:J2"/>
    <mergeCell ref="A541:B542"/>
    <mergeCell ref="C541:D542"/>
    <mergeCell ref="E541:F542"/>
    <mergeCell ref="I541:J541"/>
    <mergeCell ref="A499:B500"/>
    <mergeCell ref="C499:D500"/>
    <mergeCell ref="E499:F500"/>
    <mergeCell ref="I499:J499"/>
    <mergeCell ref="Q539:U540"/>
    <mergeCell ref="K565:N565"/>
    <mergeCell ref="K572:N572"/>
    <mergeCell ref="C424:D425"/>
    <mergeCell ref="E424:F425"/>
    <mergeCell ref="E426:F426"/>
    <mergeCell ref="K541:O542"/>
    <mergeCell ref="K543:N543"/>
    <mergeCell ref="K544:M544"/>
    <mergeCell ref="K499:O500"/>
    <mergeCell ref="K501:M501"/>
    <mergeCell ref="K502:M502"/>
    <mergeCell ref="K479:O480"/>
    <mergeCell ref="K481:M481"/>
    <mergeCell ref="K495:L495"/>
    <mergeCell ref="K531:N531"/>
    <mergeCell ref="Q536:T537"/>
    <mergeCell ref="K424:O425"/>
    <mergeCell ref="K426:M426"/>
    <mergeCell ref="A402:B403"/>
    <mergeCell ref="C402:D403"/>
    <mergeCell ref="E402:F403"/>
    <mergeCell ref="I402:J402"/>
    <mergeCell ref="K402:O403"/>
    <mergeCell ref="K404:M404"/>
    <mergeCell ref="A424:B425"/>
    <mergeCell ref="A479:B480"/>
    <mergeCell ref="C479:D480"/>
    <mergeCell ref="E479:F480"/>
    <mergeCell ref="I479:J479"/>
    <mergeCell ref="A354:B355"/>
    <mergeCell ref="C354:D355"/>
    <mergeCell ref="E354:F355"/>
    <mergeCell ref="I354:J354"/>
    <mergeCell ref="I424:J424"/>
    <mergeCell ref="K354:O355"/>
    <mergeCell ref="K356:M356"/>
    <mergeCell ref="K282:N282"/>
    <mergeCell ref="K299:N299"/>
    <mergeCell ref="K328:N328"/>
  </mergeCells>
  <phoneticPr fontId="106" type="noConversion"/>
  <printOptions horizontalCentered="1" verticalCentered="1"/>
  <pageMargins left="0.27559055118110237" right="0.19685039370078741" top="0.27" bottom="0.23622047244094491" header="0" footer="0"/>
  <pageSetup paperSize="9" fitToHeight="0" orientation="landscape"/>
  <headerFooter>
    <oddFooter>&amp;C&amp;P</oddFooter>
  </headerFooter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991"/>
  <sheetViews>
    <sheetView workbookViewId="0">
      <pane ySplit="6" topLeftCell="A7" activePane="bottomLeft" state="frozen"/>
      <selection pane="bottomLeft" activeCell="B8" sqref="B8"/>
    </sheetView>
  </sheetViews>
  <sheetFormatPr defaultColWidth="14.42578125" defaultRowHeight="15" customHeight="1"/>
  <cols>
    <col min="1" max="1" width="9.5703125" customWidth="1"/>
    <col min="2" max="2" width="18.85546875" customWidth="1"/>
    <col min="3" max="3" width="26.5703125" customWidth="1"/>
    <col min="4" max="5" width="15.28515625" customWidth="1"/>
    <col min="6" max="6" width="93.5703125" customWidth="1"/>
    <col min="7" max="7" width="83.7109375" customWidth="1"/>
  </cols>
  <sheetData>
    <row r="1" spans="1:9" ht="47.25" customHeight="1">
      <c r="A1" s="2768" t="s">
        <v>224</v>
      </c>
      <c r="B1" s="2565"/>
      <c r="C1" s="2565"/>
      <c r="D1" s="2565"/>
      <c r="E1" s="2565"/>
      <c r="F1" s="2769" t="s">
        <v>227</v>
      </c>
      <c r="G1" s="2565"/>
      <c r="H1" s="425"/>
      <c r="I1" s="425"/>
    </row>
    <row r="2" spans="1:9" ht="31.5" customHeight="1">
      <c r="A2" s="2770" t="s">
        <v>919</v>
      </c>
      <c r="B2" s="2565"/>
      <c r="C2" s="2565"/>
      <c r="D2" s="2565"/>
      <c r="E2" s="2565"/>
      <c r="F2" s="2771" t="s">
        <v>920</v>
      </c>
      <c r="G2" s="2565"/>
      <c r="H2" s="425"/>
      <c r="I2" s="425"/>
    </row>
    <row r="3" spans="1:9" ht="36" customHeight="1">
      <c r="A3" s="2718" t="s">
        <v>234</v>
      </c>
      <c r="B3" s="2565"/>
      <c r="C3" s="2565"/>
      <c r="D3" s="2565"/>
      <c r="E3" s="2565"/>
      <c r="F3" s="2719" t="s">
        <v>921</v>
      </c>
      <c r="G3" s="2565"/>
      <c r="H3" s="425"/>
      <c r="I3" s="425"/>
    </row>
    <row r="4" spans="1:9" ht="14.25" customHeight="1">
      <c r="A4" s="2766" t="s">
        <v>237</v>
      </c>
      <c r="B4" s="2600"/>
      <c r="C4" s="2713" t="s">
        <v>239</v>
      </c>
      <c r="D4" s="1471" t="s">
        <v>737</v>
      </c>
      <c r="E4" s="499" t="s">
        <v>738</v>
      </c>
      <c r="F4" s="2713" t="s">
        <v>242</v>
      </c>
      <c r="G4" s="2713" t="s">
        <v>243</v>
      </c>
      <c r="H4" s="425"/>
      <c r="I4" s="425"/>
    </row>
    <row r="5" spans="1:9" ht="15.75">
      <c r="A5" s="2575"/>
      <c r="B5" s="2569"/>
      <c r="C5" s="2559"/>
      <c r="D5" s="502" t="s">
        <v>924</v>
      </c>
      <c r="E5" s="502" t="s">
        <v>245</v>
      </c>
      <c r="F5" s="2559"/>
      <c r="G5" s="2559"/>
      <c r="H5" s="425"/>
      <c r="I5" s="425"/>
    </row>
    <row r="6" spans="1:9">
      <c r="A6" s="2765" t="s">
        <v>49</v>
      </c>
      <c r="B6" s="2708"/>
      <c r="C6" s="2709"/>
      <c r="D6" s="1482">
        <f t="shared" ref="D6:E6" si="0">SUM(D7,D11,D16,D33,D50,D64,D73,D75,D77,D79,D81,D83,D38,D42)</f>
        <v>939956</v>
      </c>
      <c r="E6" s="1487">
        <f t="shared" si="0"/>
        <v>891585977</v>
      </c>
      <c r="F6" s="1489">
        <f>'총괄(수정금지)'!L36-E6</f>
        <v>93214213</v>
      </c>
      <c r="G6" s="483"/>
      <c r="H6" s="425"/>
      <c r="I6" s="425"/>
    </row>
    <row r="7" spans="1:9">
      <c r="A7" s="2767" t="s">
        <v>253</v>
      </c>
      <c r="B7" s="2767" t="s">
        <v>255</v>
      </c>
      <c r="C7" s="1493" t="s">
        <v>49</v>
      </c>
      <c r="D7" s="1494">
        <v>37000</v>
      </c>
      <c r="E7" s="1498">
        <f>SUM(E8:E10)</f>
        <v>28500000</v>
      </c>
      <c r="F7" s="1499"/>
      <c r="G7" s="1499"/>
      <c r="H7" s="425"/>
      <c r="I7" s="425"/>
    </row>
    <row r="8" spans="1:9" ht="16.5">
      <c r="A8" s="2562"/>
      <c r="B8" s="2562"/>
      <c r="C8" s="1500" t="s">
        <v>262</v>
      </c>
      <c r="D8" s="1501">
        <v>2000</v>
      </c>
      <c r="E8" s="467">
        <f>'총괄(수정금지)2025'!L39</f>
        <v>1000000</v>
      </c>
      <c r="F8" s="469" t="s">
        <v>936</v>
      </c>
      <c r="G8" s="469" t="s">
        <v>267</v>
      </c>
      <c r="H8" s="425"/>
      <c r="I8" s="425"/>
    </row>
    <row r="9" spans="1:9" ht="15.75">
      <c r="A9" s="2562"/>
      <c r="B9" s="2562"/>
      <c r="C9" s="1504" t="s">
        <v>268</v>
      </c>
      <c r="D9" s="1505">
        <v>9500</v>
      </c>
      <c r="E9" s="472">
        <f>'총괄(수정금지)2025'!L40</f>
        <v>9500000</v>
      </c>
      <c r="F9" s="473" t="s">
        <v>939</v>
      </c>
      <c r="G9" s="473" t="s">
        <v>273</v>
      </c>
      <c r="H9" s="425"/>
      <c r="I9" s="425"/>
    </row>
    <row r="10" spans="1:9" ht="15.75">
      <c r="A10" s="2559"/>
      <c r="B10" s="2559"/>
      <c r="C10" s="1504" t="s">
        <v>275</v>
      </c>
      <c r="D10" s="1509">
        <v>25500</v>
      </c>
      <c r="E10" s="476">
        <f>'총괄(수정금지)2025'!L41</f>
        <v>18000000</v>
      </c>
      <c r="F10" s="473" t="s">
        <v>277</v>
      </c>
      <c r="G10" s="473" t="s">
        <v>278</v>
      </c>
      <c r="H10" s="425"/>
      <c r="I10" s="425"/>
    </row>
    <row r="11" spans="1:9" ht="27" customHeight="1">
      <c r="A11" s="2758" t="s">
        <v>279</v>
      </c>
      <c r="B11" s="2758" t="s">
        <v>280</v>
      </c>
      <c r="C11" s="1511" t="s">
        <v>49</v>
      </c>
      <c r="D11" s="1482">
        <f t="shared" ref="D11:E11" si="1">SUM(D12)</f>
        <v>6600</v>
      </c>
      <c r="E11" s="482">
        <f t="shared" si="1"/>
        <v>1320000</v>
      </c>
      <c r="F11" s="483"/>
      <c r="G11" s="483"/>
      <c r="H11" s="425"/>
      <c r="I11" s="425"/>
    </row>
    <row r="12" spans="1:9" ht="27" customHeight="1">
      <c r="A12" s="2559"/>
      <c r="B12" s="2559"/>
      <c r="C12" s="1500" t="s">
        <v>287</v>
      </c>
      <c r="D12" s="1513">
        <v>6600</v>
      </c>
      <c r="E12" s="472">
        <f>'세출1(2025)'!O190</f>
        <v>1320000</v>
      </c>
      <c r="F12" s="469" t="s">
        <v>943</v>
      </c>
      <c r="G12" s="469" t="s">
        <v>944</v>
      </c>
      <c r="H12" s="425"/>
      <c r="I12" s="425"/>
    </row>
    <row r="13" spans="1:9">
      <c r="A13" s="1514"/>
      <c r="B13" s="1514"/>
      <c r="C13" s="1514"/>
      <c r="D13" s="1514"/>
      <c r="E13" s="1516"/>
      <c r="F13" s="528"/>
      <c r="G13" s="528"/>
      <c r="H13" s="425"/>
      <c r="I13" s="425"/>
    </row>
    <row r="14" spans="1:9" ht="15.75">
      <c r="A14" s="2759" t="s">
        <v>237</v>
      </c>
      <c r="B14" s="2600"/>
      <c r="C14" s="2763" t="s">
        <v>239</v>
      </c>
      <c r="D14" s="1471" t="s">
        <v>737</v>
      </c>
      <c r="E14" s="499" t="s">
        <v>738</v>
      </c>
      <c r="F14" s="501" t="s">
        <v>242</v>
      </c>
      <c r="G14" s="501" t="s">
        <v>243</v>
      </c>
      <c r="H14" s="425"/>
      <c r="I14" s="425"/>
    </row>
    <row r="15" spans="1:9" ht="15.75">
      <c r="A15" s="2575"/>
      <c r="B15" s="2569"/>
      <c r="C15" s="2559"/>
      <c r="D15" s="502" t="s">
        <v>924</v>
      </c>
      <c r="E15" s="502" t="s">
        <v>245</v>
      </c>
      <c r="F15" s="503"/>
      <c r="G15" s="504"/>
      <c r="H15" s="425"/>
      <c r="I15" s="425"/>
    </row>
    <row r="16" spans="1:9">
      <c r="A16" s="1518"/>
      <c r="B16" s="1518"/>
      <c r="C16" s="1518"/>
      <c r="D16" s="1482">
        <f t="shared" ref="D16:E16" si="2">SUM(D17:D29)</f>
        <v>496440</v>
      </c>
      <c r="E16" s="482">
        <f t="shared" si="2"/>
        <v>459840447</v>
      </c>
      <c r="F16" s="494"/>
      <c r="G16" s="1520"/>
      <c r="H16" s="425"/>
      <c r="I16" s="425"/>
    </row>
    <row r="17" spans="1:25" ht="15.75">
      <c r="A17" s="2758" t="s">
        <v>279</v>
      </c>
      <c r="B17" s="2758" t="s">
        <v>306</v>
      </c>
      <c r="C17" s="1500" t="s">
        <v>307</v>
      </c>
      <c r="D17" s="1513">
        <v>193980</v>
      </c>
      <c r="E17" s="561">
        <f>'세출1(2025)'!O199+'세출1(2025)'!O210+'세출1(2025)'!O214</f>
        <v>193980000</v>
      </c>
      <c r="F17" s="469" t="s">
        <v>310</v>
      </c>
      <c r="G17" s="469" t="s">
        <v>311</v>
      </c>
      <c r="H17" s="425"/>
      <c r="I17" s="425"/>
    </row>
    <row r="18" spans="1:25" ht="15.75">
      <c r="A18" s="2562"/>
      <c r="B18" s="2562"/>
      <c r="C18" s="1504" t="s">
        <v>952</v>
      </c>
      <c r="D18" s="1522">
        <v>153090</v>
      </c>
      <c r="E18" s="558">
        <f>'세출1(2025)'!O204</f>
        <v>153090000</v>
      </c>
      <c r="F18" s="473" t="s">
        <v>314</v>
      </c>
      <c r="G18" s="473" t="s">
        <v>315</v>
      </c>
      <c r="H18" s="425"/>
      <c r="I18" s="425"/>
    </row>
    <row r="19" spans="1:25" ht="26.25" customHeight="1">
      <c r="A19" s="2562"/>
      <c r="B19" s="2562"/>
      <c r="C19" s="1524" t="s">
        <v>317</v>
      </c>
      <c r="D19" s="1522">
        <v>100</v>
      </c>
      <c r="E19" s="558">
        <v>100000</v>
      </c>
      <c r="F19" s="1525" t="s">
        <v>954</v>
      </c>
      <c r="G19" s="473" t="s">
        <v>956</v>
      </c>
      <c r="H19" s="1526"/>
      <c r="I19" s="1526"/>
      <c r="J19" s="1527"/>
      <c r="K19" s="1527"/>
      <c r="L19" s="1527"/>
      <c r="M19" s="1527"/>
      <c r="N19" s="1527"/>
      <c r="O19" s="1527"/>
      <c r="P19" s="1527"/>
      <c r="Q19" s="1527"/>
      <c r="R19" s="1527"/>
      <c r="S19" s="1527"/>
      <c r="T19" s="1527"/>
      <c r="U19" s="1527"/>
      <c r="V19" s="1527"/>
      <c r="W19" s="1527"/>
      <c r="X19" s="1527"/>
      <c r="Y19" s="1527"/>
    </row>
    <row r="20" spans="1:25" ht="26.25" customHeight="1">
      <c r="A20" s="2562"/>
      <c r="B20" s="2562"/>
      <c r="C20" s="1504" t="s">
        <v>321</v>
      </c>
      <c r="D20" s="1509">
        <v>54900</v>
      </c>
      <c r="E20" s="558">
        <f>'세출1(2025)'!O221</f>
        <v>42000000</v>
      </c>
      <c r="F20" s="473" t="s">
        <v>322</v>
      </c>
      <c r="G20" s="473" t="s">
        <v>323</v>
      </c>
      <c r="H20" s="528"/>
      <c r="I20" s="528"/>
      <c r="J20" s="529"/>
      <c r="K20" s="529"/>
      <c r="L20" s="529"/>
      <c r="M20" s="529"/>
      <c r="N20" s="529"/>
      <c r="O20" s="529"/>
      <c r="P20" s="529"/>
      <c r="Q20" s="529"/>
      <c r="R20" s="529"/>
      <c r="S20" s="529"/>
      <c r="T20" s="529"/>
      <c r="U20" s="529"/>
      <c r="V20" s="529"/>
      <c r="W20" s="529"/>
      <c r="X20" s="529"/>
      <c r="Y20" s="529"/>
    </row>
    <row r="21" spans="1:25" ht="24" customHeight="1">
      <c r="A21" s="2562"/>
      <c r="B21" s="2562"/>
      <c r="C21" s="1504" t="s">
        <v>326</v>
      </c>
      <c r="D21" s="1522">
        <v>6000</v>
      </c>
      <c r="E21" s="558">
        <f>'세출1(2025)'!O224</f>
        <v>9300000</v>
      </c>
      <c r="F21" s="473" t="s">
        <v>322</v>
      </c>
      <c r="G21" s="473" t="s">
        <v>327</v>
      </c>
      <c r="H21" s="528"/>
      <c r="I21" s="528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</row>
    <row r="22" spans="1:25" ht="30" customHeight="1">
      <c r="A22" s="2562"/>
      <c r="B22" s="2562"/>
      <c r="C22" s="1504" t="s">
        <v>328</v>
      </c>
      <c r="D22" s="1528">
        <v>200</v>
      </c>
      <c r="E22" s="558">
        <f>'세출1(2025)'!O229</f>
        <v>200000</v>
      </c>
      <c r="F22" s="473" t="s">
        <v>329</v>
      </c>
      <c r="G22" s="473" t="s">
        <v>330</v>
      </c>
      <c r="H22" s="425"/>
      <c r="I22" s="425"/>
    </row>
    <row r="23" spans="1:25" ht="15.75">
      <c r="A23" s="2562"/>
      <c r="B23" s="2562"/>
      <c r="C23" s="1504" t="s">
        <v>965</v>
      </c>
      <c r="D23" s="1509">
        <v>32000</v>
      </c>
      <c r="E23" s="558">
        <f>'세출1(2025)'!O232</f>
        <v>21000000</v>
      </c>
      <c r="F23" s="473" t="s">
        <v>333</v>
      </c>
      <c r="G23" s="473" t="s">
        <v>334</v>
      </c>
      <c r="H23" s="425"/>
      <c r="I23" s="425"/>
    </row>
    <row r="24" spans="1:25" ht="15.75">
      <c r="A24" s="2562"/>
      <c r="B24" s="2562"/>
      <c r="C24" s="1504" t="s">
        <v>335</v>
      </c>
      <c r="D24" s="1509">
        <v>43000</v>
      </c>
      <c r="E24" s="558">
        <f>'세출1(2025)'!O235</f>
        <v>30000000</v>
      </c>
      <c r="F24" s="473" t="s">
        <v>336</v>
      </c>
      <c r="G24" s="473" t="s">
        <v>338</v>
      </c>
      <c r="H24" s="425"/>
      <c r="I24" s="425"/>
    </row>
    <row r="25" spans="1:25" ht="15.75">
      <c r="A25" s="2562"/>
      <c r="B25" s="2562"/>
      <c r="C25" s="1504" t="s">
        <v>339</v>
      </c>
      <c r="D25" s="1522">
        <v>3985</v>
      </c>
      <c r="E25" s="558">
        <f>'세출1(2025)'!O238</f>
        <v>3985447</v>
      </c>
      <c r="F25" s="473" t="s">
        <v>340</v>
      </c>
      <c r="G25" s="473" t="s">
        <v>341</v>
      </c>
      <c r="H25" s="528"/>
      <c r="I25" s="528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</row>
    <row r="26" spans="1:25" ht="30">
      <c r="A26" s="2562"/>
      <c r="B26" s="2562"/>
      <c r="C26" s="1533" t="s">
        <v>967</v>
      </c>
      <c r="D26" s="1522">
        <v>985</v>
      </c>
      <c r="E26" s="558">
        <f>'세출1(2025)'!O245</f>
        <v>985000</v>
      </c>
      <c r="F26" s="473" t="s">
        <v>344</v>
      </c>
      <c r="G26" s="473" t="s">
        <v>345</v>
      </c>
      <c r="H26" s="425"/>
      <c r="I26" s="425"/>
    </row>
    <row r="27" spans="1:25" ht="15.75">
      <c r="A27" s="2562"/>
      <c r="B27" s="2562"/>
      <c r="C27" s="1504" t="s">
        <v>346</v>
      </c>
      <c r="D27" s="1509">
        <v>4000</v>
      </c>
      <c r="E27" s="558">
        <f>'세출1(2025)'!O248</f>
        <v>1000000</v>
      </c>
      <c r="F27" s="473" t="s">
        <v>348</v>
      </c>
      <c r="G27" s="473" t="s">
        <v>349</v>
      </c>
      <c r="H27" s="425"/>
      <c r="I27" s="425"/>
    </row>
    <row r="28" spans="1:25" ht="15.75">
      <c r="A28" s="2562"/>
      <c r="B28" s="2562"/>
      <c r="C28" s="1504" t="s">
        <v>969</v>
      </c>
      <c r="D28" s="1522">
        <v>200</v>
      </c>
      <c r="E28" s="558">
        <f>'세출1(2025)'!O251</f>
        <v>200000</v>
      </c>
      <c r="F28" s="473" t="s">
        <v>970</v>
      </c>
      <c r="G28" s="473" t="s">
        <v>971</v>
      </c>
      <c r="H28" s="425"/>
      <c r="I28" s="425"/>
    </row>
    <row r="29" spans="1:25" ht="15.75">
      <c r="A29" s="2559"/>
      <c r="B29" s="2559"/>
      <c r="C29" s="1504" t="s">
        <v>972</v>
      </c>
      <c r="D29" s="1509">
        <v>4000</v>
      </c>
      <c r="E29" s="558">
        <f>'세출1(2025)'!O255</f>
        <v>4000000</v>
      </c>
      <c r="F29" s="473" t="s">
        <v>974</v>
      </c>
      <c r="G29" s="473" t="s">
        <v>975</v>
      </c>
      <c r="H29" s="425"/>
      <c r="I29" s="425"/>
    </row>
    <row r="30" spans="1:25" ht="15.75">
      <c r="A30" s="1514"/>
      <c r="B30" s="1514"/>
      <c r="C30" s="1514"/>
      <c r="D30" s="1514"/>
      <c r="E30" s="1516"/>
      <c r="F30" s="528"/>
      <c r="G30" s="1540"/>
      <c r="H30" s="425"/>
      <c r="I30" s="425"/>
    </row>
    <row r="31" spans="1:25">
      <c r="A31" s="2759" t="s">
        <v>350</v>
      </c>
      <c r="B31" s="2600"/>
      <c r="C31" s="2763" t="s">
        <v>239</v>
      </c>
      <c r="D31" s="1471" t="s">
        <v>737</v>
      </c>
      <c r="E31" s="499" t="s">
        <v>738</v>
      </c>
      <c r="F31" s="2713" t="s">
        <v>242</v>
      </c>
      <c r="G31" s="2713" t="s">
        <v>243</v>
      </c>
      <c r="H31" s="425"/>
      <c r="I31" s="425"/>
    </row>
    <row r="32" spans="1:25" ht="15.75">
      <c r="A32" s="2575"/>
      <c r="B32" s="2569"/>
      <c r="C32" s="2559"/>
      <c r="D32" s="502" t="s">
        <v>924</v>
      </c>
      <c r="E32" s="502" t="s">
        <v>245</v>
      </c>
      <c r="F32" s="2559"/>
      <c r="G32" s="2559"/>
      <c r="H32" s="425"/>
      <c r="I32" s="425"/>
    </row>
    <row r="33" spans="1:25">
      <c r="A33" s="2758" t="s">
        <v>353</v>
      </c>
      <c r="B33" s="2758" t="s">
        <v>354</v>
      </c>
      <c r="C33" s="1511" t="s">
        <v>49</v>
      </c>
      <c r="D33" s="1482">
        <f t="shared" ref="D33:E33" si="3">SUM(D34:D37)</f>
        <v>9100</v>
      </c>
      <c r="E33" s="482">
        <f t="shared" si="3"/>
        <v>7100000</v>
      </c>
      <c r="F33" s="483"/>
      <c r="G33" s="483"/>
      <c r="H33" s="425"/>
      <c r="I33" s="425"/>
    </row>
    <row r="34" spans="1:25" ht="15.75">
      <c r="A34" s="2562"/>
      <c r="B34" s="2562"/>
      <c r="C34" s="1504" t="s">
        <v>357</v>
      </c>
      <c r="D34" s="1522">
        <v>1000</v>
      </c>
      <c r="E34" s="558">
        <f>'세출1(2025)'!O257</f>
        <v>1000000</v>
      </c>
      <c r="F34" s="473" t="s">
        <v>360</v>
      </c>
      <c r="G34" s="473" t="s">
        <v>361</v>
      </c>
      <c r="H34" s="425"/>
      <c r="I34" s="425"/>
    </row>
    <row r="35" spans="1:25">
      <c r="A35" s="2562"/>
      <c r="B35" s="2562"/>
      <c r="C35" s="2772" t="s">
        <v>362</v>
      </c>
      <c r="D35" s="2774">
        <v>6000</v>
      </c>
      <c r="E35" s="2776">
        <f>'세출1(2025)'!O260</f>
        <v>6100000</v>
      </c>
      <c r="F35" s="2777" t="s">
        <v>363</v>
      </c>
      <c r="G35" s="2777" t="s">
        <v>977</v>
      </c>
      <c r="H35" s="425"/>
      <c r="I35" s="425"/>
    </row>
    <row r="36" spans="1:25">
      <c r="A36" s="2562"/>
      <c r="B36" s="2562"/>
      <c r="C36" s="2559"/>
      <c r="D36" s="2559"/>
      <c r="E36" s="2559"/>
      <c r="F36" s="2559"/>
      <c r="G36" s="2559"/>
      <c r="H36" s="425"/>
      <c r="I36" s="425"/>
    </row>
    <row r="37" spans="1:25" ht="31.5" customHeight="1">
      <c r="A37" s="2562"/>
      <c r="B37" s="2559"/>
      <c r="C37" s="1504" t="s">
        <v>979</v>
      </c>
      <c r="D37" s="1522">
        <v>2100</v>
      </c>
      <c r="E37" s="558">
        <v>0</v>
      </c>
      <c r="F37" s="1546" t="s">
        <v>980</v>
      </c>
      <c r="G37" s="1547"/>
      <c r="H37" s="425"/>
      <c r="I37" s="425"/>
    </row>
    <row r="38" spans="1:25" ht="15.75" customHeight="1">
      <c r="A38" s="2562"/>
      <c r="B38" s="2758" t="s">
        <v>372</v>
      </c>
      <c r="C38" s="1511" t="s">
        <v>49</v>
      </c>
      <c r="D38" s="1482">
        <f t="shared" ref="D38:E38" si="4">SUM(D39:D41)</f>
        <v>3100</v>
      </c>
      <c r="E38" s="482">
        <f t="shared" si="4"/>
        <v>3100000</v>
      </c>
      <c r="F38" s="483"/>
      <c r="G38" s="483"/>
      <c r="H38" s="425"/>
      <c r="I38" s="425"/>
    </row>
    <row r="39" spans="1:25" ht="15.75">
      <c r="A39" s="2562"/>
      <c r="B39" s="2562"/>
      <c r="C39" s="1500" t="s">
        <v>373</v>
      </c>
      <c r="D39" s="1513">
        <v>2500</v>
      </c>
      <c r="E39" s="561">
        <f>'세출1(2025)'!O267</f>
        <v>2500000</v>
      </c>
      <c r="F39" s="469" t="s">
        <v>375</v>
      </c>
      <c r="G39" s="469" t="s">
        <v>376</v>
      </c>
      <c r="H39" s="528"/>
      <c r="I39" s="528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</row>
    <row r="40" spans="1:25" ht="15.75">
      <c r="A40" s="2562"/>
      <c r="B40" s="2562"/>
      <c r="C40" s="1504" t="s">
        <v>377</v>
      </c>
      <c r="D40" s="1509">
        <v>500</v>
      </c>
      <c r="E40" s="558">
        <f>'세출1(2025)'!O274</f>
        <v>500000</v>
      </c>
      <c r="F40" s="473" t="s">
        <v>378</v>
      </c>
      <c r="G40" s="473" t="s">
        <v>379</v>
      </c>
      <c r="H40" s="425"/>
      <c r="I40" s="425"/>
    </row>
    <row r="41" spans="1:25" ht="24.75" customHeight="1">
      <c r="A41" s="2559"/>
      <c r="B41" s="2559"/>
      <c r="C41" s="1504" t="s">
        <v>380</v>
      </c>
      <c r="D41" s="1528">
        <v>100</v>
      </c>
      <c r="E41" s="558">
        <f>'세출1(2025)'!O277</f>
        <v>100000</v>
      </c>
      <c r="F41" s="473" t="s">
        <v>382</v>
      </c>
      <c r="G41" s="473" t="s">
        <v>383</v>
      </c>
      <c r="H41" s="425"/>
      <c r="I41" s="425"/>
    </row>
    <row r="42" spans="1:25">
      <c r="A42" s="2758" t="s">
        <v>384</v>
      </c>
      <c r="B42" s="2758" t="s">
        <v>385</v>
      </c>
      <c r="C42" s="1511" t="s">
        <v>49</v>
      </c>
      <c r="D42" s="1482">
        <f t="shared" ref="D42:E42" si="5">SUM(D43:D47)</f>
        <v>6100</v>
      </c>
      <c r="E42" s="482">
        <f t="shared" si="5"/>
        <v>5100000</v>
      </c>
      <c r="F42" s="483"/>
      <c r="G42" s="483"/>
      <c r="H42" s="425"/>
      <c r="I42" s="425"/>
    </row>
    <row r="43" spans="1:25" ht="15.75">
      <c r="A43" s="2562"/>
      <c r="B43" s="2562"/>
      <c r="C43" s="1500" t="s">
        <v>388</v>
      </c>
      <c r="D43" s="1513">
        <v>1000</v>
      </c>
      <c r="E43" s="561">
        <f>'세출1(2025)'!O283</f>
        <v>1000000</v>
      </c>
      <c r="F43" s="469" t="s">
        <v>390</v>
      </c>
      <c r="G43" s="469" t="s">
        <v>391</v>
      </c>
      <c r="H43" s="425"/>
      <c r="I43" s="425"/>
    </row>
    <row r="44" spans="1:25" ht="15.75">
      <c r="A44" s="2562"/>
      <c r="B44" s="2562"/>
      <c r="C44" s="1504" t="s">
        <v>392</v>
      </c>
      <c r="D44" s="1522">
        <v>1000</v>
      </c>
      <c r="E44" s="558">
        <f>'세출1(2025)'!O286</f>
        <v>500000</v>
      </c>
      <c r="F44" s="473" t="s">
        <v>394</v>
      </c>
      <c r="G44" s="473" t="s">
        <v>395</v>
      </c>
      <c r="H44" s="425"/>
      <c r="I44" s="425"/>
    </row>
    <row r="45" spans="1:25" ht="15.75">
      <c r="A45" s="2562"/>
      <c r="B45" s="2562"/>
      <c r="C45" s="1504" t="s">
        <v>396</v>
      </c>
      <c r="D45" s="1522">
        <v>1000</v>
      </c>
      <c r="E45" s="558">
        <f>'세출1(2025)'!O289</f>
        <v>500000</v>
      </c>
      <c r="F45" s="473" t="s">
        <v>398</v>
      </c>
      <c r="G45" s="473" t="s">
        <v>399</v>
      </c>
      <c r="H45" s="528"/>
      <c r="I45" s="528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</row>
    <row r="46" spans="1:25" ht="15.75">
      <c r="A46" s="2562"/>
      <c r="B46" s="2562"/>
      <c r="C46" s="1504" t="s">
        <v>400</v>
      </c>
      <c r="D46" s="1528">
        <v>100</v>
      </c>
      <c r="E46" s="558">
        <f>세출1!O303</f>
        <v>100000</v>
      </c>
      <c r="F46" s="473" t="s">
        <v>402</v>
      </c>
      <c r="G46" s="473" t="s">
        <v>403</v>
      </c>
      <c r="H46" s="425"/>
      <c r="I46" s="425"/>
    </row>
    <row r="47" spans="1:25" ht="15.75">
      <c r="A47" s="2559"/>
      <c r="B47" s="2559"/>
      <c r="C47" s="1504" t="s">
        <v>985</v>
      </c>
      <c r="D47" s="1509">
        <v>3000</v>
      </c>
      <c r="E47" s="558">
        <f>'세출1(2025)'!O296</f>
        <v>3000000</v>
      </c>
      <c r="F47" s="473" t="s">
        <v>987</v>
      </c>
      <c r="G47" s="473" t="s">
        <v>988</v>
      </c>
      <c r="H47" s="425"/>
      <c r="I47" s="425"/>
    </row>
    <row r="48" spans="1:25">
      <c r="A48" s="2759" t="s">
        <v>404</v>
      </c>
      <c r="B48" s="2600"/>
      <c r="C48" s="2763" t="s">
        <v>239</v>
      </c>
      <c r="D48" s="1471" t="s">
        <v>737</v>
      </c>
      <c r="E48" s="499" t="s">
        <v>738</v>
      </c>
      <c r="F48" s="2713" t="s">
        <v>242</v>
      </c>
      <c r="G48" s="2713" t="s">
        <v>243</v>
      </c>
      <c r="H48" s="425"/>
      <c r="I48" s="425"/>
    </row>
    <row r="49" spans="1:25" ht="15.75">
      <c r="A49" s="2575"/>
      <c r="B49" s="2569"/>
      <c r="C49" s="2559"/>
      <c r="D49" s="502" t="s">
        <v>924</v>
      </c>
      <c r="E49" s="502" t="s">
        <v>245</v>
      </c>
      <c r="F49" s="2559"/>
      <c r="G49" s="2559"/>
      <c r="H49" s="425"/>
      <c r="I49" s="425"/>
    </row>
    <row r="50" spans="1:25">
      <c r="A50" s="2758" t="s">
        <v>384</v>
      </c>
      <c r="B50" s="2758" t="s">
        <v>408</v>
      </c>
      <c r="C50" s="1511" t="s">
        <v>49</v>
      </c>
      <c r="D50" s="1482">
        <f t="shared" ref="D50:E50" si="6">SUM(D51:D59)</f>
        <v>70100</v>
      </c>
      <c r="E50" s="482">
        <f t="shared" si="6"/>
        <v>64160000</v>
      </c>
      <c r="F50" s="483"/>
      <c r="G50" s="483"/>
      <c r="H50" s="425"/>
      <c r="I50" s="425"/>
    </row>
    <row r="51" spans="1:25" ht="15.75">
      <c r="A51" s="2562"/>
      <c r="B51" s="2562"/>
      <c r="C51" s="1500" t="s">
        <v>410</v>
      </c>
      <c r="D51" s="1555">
        <v>800</v>
      </c>
      <c r="E51" s="561">
        <f>'세출1(2025)'!O300</f>
        <v>2000000</v>
      </c>
      <c r="F51" s="469" t="s">
        <v>993</v>
      </c>
      <c r="G51" s="469" t="s">
        <v>994</v>
      </c>
      <c r="H51" s="528"/>
      <c r="I51" s="528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</row>
    <row r="52" spans="1:25" ht="15.75">
      <c r="A52" s="2562"/>
      <c r="B52" s="2562"/>
      <c r="C52" s="1504" t="s">
        <v>413</v>
      </c>
      <c r="D52" s="1509">
        <v>23000</v>
      </c>
      <c r="E52" s="558">
        <f>'세출1(2025)'!O303</f>
        <v>20000000</v>
      </c>
      <c r="F52" s="473" t="s">
        <v>995</v>
      </c>
      <c r="G52" s="473" t="s">
        <v>416</v>
      </c>
      <c r="H52" s="528"/>
      <c r="I52" s="528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</row>
    <row r="53" spans="1:25" ht="15.75">
      <c r="A53" s="2562"/>
      <c r="B53" s="2562"/>
      <c r="C53" s="1504" t="s">
        <v>417</v>
      </c>
      <c r="D53" s="1509">
        <v>13000</v>
      </c>
      <c r="E53" s="558">
        <f>'세출1(2025)'!O306</f>
        <v>12500000</v>
      </c>
      <c r="F53" s="473" t="s">
        <v>419</v>
      </c>
      <c r="G53" s="473" t="s">
        <v>420</v>
      </c>
      <c r="H53" s="425"/>
      <c r="I53" s="425"/>
    </row>
    <row r="54" spans="1:25" ht="15.75">
      <c r="A54" s="2562"/>
      <c r="B54" s="2562"/>
      <c r="C54" s="1504" t="s">
        <v>421</v>
      </c>
      <c r="D54" s="1522">
        <v>1000</v>
      </c>
      <c r="E54" s="558">
        <f>'세출1(2025)'!O309</f>
        <v>1500000</v>
      </c>
      <c r="F54" s="473" t="s">
        <v>422</v>
      </c>
      <c r="G54" s="473" t="s">
        <v>1000</v>
      </c>
      <c r="H54" s="425"/>
      <c r="I54" s="425"/>
    </row>
    <row r="55" spans="1:25" ht="15.75">
      <c r="A55" s="2562"/>
      <c r="B55" s="2562"/>
      <c r="C55" s="1504" t="s">
        <v>1002</v>
      </c>
      <c r="D55" s="1522">
        <v>10000</v>
      </c>
      <c r="E55" s="558">
        <f>'세출1(2025)'!O312</f>
        <v>10010000</v>
      </c>
      <c r="F55" s="473" t="s">
        <v>1003</v>
      </c>
      <c r="G55" s="473" t="s">
        <v>1004</v>
      </c>
      <c r="H55" s="425"/>
      <c r="I55" s="425"/>
    </row>
    <row r="56" spans="1:25" ht="15.75">
      <c r="A56" s="2562"/>
      <c r="B56" s="2562"/>
      <c r="C56" s="1504" t="s">
        <v>1006</v>
      </c>
      <c r="D56" s="1522">
        <v>5000</v>
      </c>
      <c r="E56" s="558">
        <f>'세출1(2025)'!O315</f>
        <v>10500000</v>
      </c>
      <c r="F56" s="473" t="s">
        <v>1008</v>
      </c>
      <c r="G56" s="473" t="s">
        <v>448</v>
      </c>
      <c r="H56" s="528"/>
      <c r="I56" s="528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</row>
    <row r="57" spans="1:25" ht="15.75">
      <c r="A57" s="2562"/>
      <c r="B57" s="2562"/>
      <c r="C57" s="1563" t="s">
        <v>455</v>
      </c>
      <c r="D57" s="1522">
        <v>14300</v>
      </c>
      <c r="E57" s="558">
        <f>'세출1(2025)'!O318</f>
        <v>4650000</v>
      </c>
      <c r="F57" s="473" t="s">
        <v>456</v>
      </c>
      <c r="G57" s="473" t="s">
        <v>457</v>
      </c>
      <c r="H57" s="528"/>
      <c r="I57" s="528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</row>
    <row r="58" spans="1:25" ht="68.25" customHeight="1">
      <c r="A58" s="2562"/>
      <c r="B58" s="2562"/>
      <c r="C58" s="1504" t="s">
        <v>1013</v>
      </c>
      <c r="D58" s="1509">
        <v>1000</v>
      </c>
      <c r="E58" s="558">
        <f>'세출1(2025)'!O321</f>
        <v>1000000</v>
      </c>
      <c r="F58" s="546" t="s">
        <v>1015</v>
      </c>
      <c r="G58" s="1571" t="s">
        <v>1017</v>
      </c>
      <c r="H58" s="528"/>
      <c r="I58" s="528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</row>
    <row r="59" spans="1:25" ht="15.75">
      <c r="A59" s="2562"/>
      <c r="B59" s="2562"/>
      <c r="C59" s="1504" t="s">
        <v>1019</v>
      </c>
      <c r="D59" s="1509">
        <v>2000</v>
      </c>
      <c r="E59" s="558">
        <f>'세출1(2025)'!O324</f>
        <v>2000000</v>
      </c>
      <c r="F59" s="473" t="s">
        <v>1022</v>
      </c>
      <c r="G59" s="473" t="s">
        <v>1023</v>
      </c>
      <c r="H59" s="528"/>
      <c r="I59" s="528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</row>
    <row r="60" spans="1:25" ht="15.75">
      <c r="A60" s="2559"/>
      <c r="B60" s="2559"/>
      <c r="C60" s="1573" t="s">
        <v>1024</v>
      </c>
      <c r="D60" s="1574">
        <v>0</v>
      </c>
      <c r="E60" s="1576" t="e">
        <f>#REF!</f>
        <v>#REF!</v>
      </c>
      <c r="F60" s="1577" t="s">
        <v>1027</v>
      </c>
      <c r="G60" s="1577" t="s">
        <v>1028</v>
      </c>
      <c r="H60" s="528"/>
      <c r="I60" s="528"/>
      <c r="J60" s="529"/>
      <c r="K60" s="529"/>
      <c r="L60" s="529"/>
      <c r="M60" s="529"/>
      <c r="N60" s="529"/>
      <c r="O60" s="529"/>
      <c r="P60" s="529"/>
      <c r="Q60" s="529"/>
      <c r="R60" s="529"/>
      <c r="S60" s="529"/>
      <c r="T60" s="529"/>
      <c r="U60" s="529"/>
      <c r="V60" s="529"/>
      <c r="W60" s="529"/>
      <c r="X60" s="529"/>
      <c r="Y60" s="529"/>
    </row>
    <row r="61" spans="1:25">
      <c r="A61" s="1514"/>
      <c r="B61" s="1514"/>
      <c r="C61" s="1514"/>
      <c r="D61" s="1514"/>
      <c r="E61" s="1516"/>
      <c r="F61" s="528"/>
      <c r="G61" s="528"/>
      <c r="H61" s="425"/>
      <c r="I61" s="425"/>
    </row>
    <row r="62" spans="1:25">
      <c r="A62" s="2760" t="s">
        <v>404</v>
      </c>
      <c r="B62" s="2600"/>
      <c r="C62" s="2773" t="s">
        <v>239</v>
      </c>
      <c r="D62" s="1579" t="s">
        <v>737</v>
      </c>
      <c r="E62" s="1580" t="s">
        <v>738</v>
      </c>
      <c r="F62" s="2775" t="s">
        <v>242</v>
      </c>
      <c r="G62" s="2775" t="s">
        <v>243</v>
      </c>
      <c r="H62" s="425"/>
      <c r="I62" s="425"/>
    </row>
    <row r="63" spans="1:25" ht="15.75">
      <c r="A63" s="2575"/>
      <c r="B63" s="2569"/>
      <c r="C63" s="2559"/>
      <c r="D63" s="1582" t="s">
        <v>924</v>
      </c>
      <c r="E63" s="1582" t="s">
        <v>245</v>
      </c>
      <c r="F63" s="2559"/>
      <c r="G63" s="2559"/>
      <c r="H63" s="425"/>
      <c r="I63" s="425"/>
    </row>
    <row r="64" spans="1:25">
      <c r="A64" s="2761" t="s">
        <v>462</v>
      </c>
      <c r="B64" s="2762" t="s">
        <v>463</v>
      </c>
      <c r="C64" s="1584" t="s">
        <v>49</v>
      </c>
      <c r="D64" s="1585">
        <f t="shared" ref="D64:E64" si="7">SUM(D65:D69)</f>
        <v>17500</v>
      </c>
      <c r="E64" s="1586">
        <f t="shared" si="7"/>
        <v>28000000</v>
      </c>
      <c r="F64" s="1587"/>
      <c r="G64" s="1587"/>
      <c r="H64" s="425"/>
      <c r="I64" s="425"/>
    </row>
    <row r="65" spans="1:25" ht="15.75">
      <c r="A65" s="2562"/>
      <c r="B65" s="2562"/>
      <c r="C65" s="1589" t="s">
        <v>466</v>
      </c>
      <c r="D65" s="1590">
        <v>4000</v>
      </c>
      <c r="E65" s="1591">
        <f>'세출1(2025)'!O330</f>
        <v>4000000</v>
      </c>
      <c r="F65" s="1592" t="s">
        <v>468</v>
      </c>
      <c r="G65" s="1593" t="s">
        <v>1041</v>
      </c>
      <c r="H65" s="425"/>
      <c r="I65" s="425"/>
    </row>
    <row r="66" spans="1:25" ht="15.75">
      <c r="A66" s="2562"/>
      <c r="B66" s="2562"/>
      <c r="C66" s="1589" t="s">
        <v>1042</v>
      </c>
      <c r="D66" s="1590">
        <v>6000</v>
      </c>
      <c r="E66" s="1591">
        <f>'세출1(2025)'!O333</f>
        <v>6000000</v>
      </c>
      <c r="F66" s="1593" t="s">
        <v>471</v>
      </c>
      <c r="G66" s="1593" t="s">
        <v>472</v>
      </c>
      <c r="H66" s="528"/>
      <c r="I66" s="528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</row>
    <row r="67" spans="1:25" ht="15.75">
      <c r="A67" s="2562"/>
      <c r="B67" s="2562"/>
      <c r="C67" s="1589" t="s">
        <v>473</v>
      </c>
      <c r="D67" s="1595">
        <v>500</v>
      </c>
      <c r="E67" s="1591">
        <f>'세출1(2025)'!O336</f>
        <v>0</v>
      </c>
      <c r="F67" s="1593" t="s">
        <v>474</v>
      </c>
      <c r="G67" s="1593" t="s">
        <v>475</v>
      </c>
      <c r="H67" s="528"/>
      <c r="I67" s="528"/>
      <c r="J67" s="529"/>
      <c r="K67" s="529"/>
      <c r="L67" s="529"/>
      <c r="M67" s="529"/>
      <c r="N67" s="529"/>
      <c r="O67" s="529"/>
      <c r="P67" s="529"/>
      <c r="Q67" s="529"/>
      <c r="R67" s="529"/>
      <c r="S67" s="529"/>
      <c r="T67" s="529"/>
      <c r="U67" s="529"/>
      <c r="V67" s="529"/>
      <c r="W67" s="529"/>
      <c r="X67" s="529"/>
      <c r="Y67" s="529"/>
    </row>
    <row r="68" spans="1:25" ht="15.75">
      <c r="A68" s="2562"/>
      <c r="B68" s="2562"/>
      <c r="C68" s="1589" t="s">
        <v>476</v>
      </c>
      <c r="D68" s="1590">
        <v>3000</v>
      </c>
      <c r="E68" s="1591">
        <f>'세출1(2025)'!O339</f>
        <v>14000000</v>
      </c>
      <c r="F68" s="1593" t="s">
        <v>477</v>
      </c>
      <c r="G68" s="1593" t="s">
        <v>478</v>
      </c>
      <c r="H68" s="425"/>
      <c r="I68" s="425"/>
    </row>
    <row r="69" spans="1:25" ht="15.75">
      <c r="A69" s="2559"/>
      <c r="B69" s="2559"/>
      <c r="C69" s="1589" t="s">
        <v>479</v>
      </c>
      <c r="D69" s="1590">
        <v>4000</v>
      </c>
      <c r="E69" s="1591">
        <f>'세출1(2025)'!O342</f>
        <v>4000000</v>
      </c>
      <c r="F69" s="1593" t="s">
        <v>480</v>
      </c>
      <c r="G69" s="1593" t="s">
        <v>481</v>
      </c>
      <c r="H69" s="528"/>
      <c r="I69" s="528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</row>
    <row r="70" spans="1:25">
      <c r="A70" s="1518"/>
      <c r="B70" s="1518"/>
      <c r="C70" s="1518"/>
      <c r="D70" s="1518"/>
      <c r="E70" s="495"/>
      <c r="F70" s="494"/>
      <c r="G70" s="494"/>
      <c r="H70" s="425"/>
      <c r="I70" s="425"/>
    </row>
    <row r="71" spans="1:25">
      <c r="A71" s="2759" t="s">
        <v>404</v>
      </c>
      <c r="B71" s="2600"/>
      <c r="C71" s="2763" t="s">
        <v>239</v>
      </c>
      <c r="D71" s="1471" t="s">
        <v>737</v>
      </c>
      <c r="E71" s="499" t="s">
        <v>738</v>
      </c>
      <c r="F71" s="2713" t="s">
        <v>242</v>
      </c>
      <c r="G71" s="2713" t="s">
        <v>243</v>
      </c>
      <c r="H71" s="425"/>
      <c r="I71" s="425"/>
    </row>
    <row r="72" spans="1:25" ht="15.75">
      <c r="A72" s="2575"/>
      <c r="B72" s="2569"/>
      <c r="C72" s="2559"/>
      <c r="D72" s="502" t="s">
        <v>924</v>
      </c>
      <c r="E72" s="502" t="s">
        <v>245</v>
      </c>
      <c r="F72" s="2559"/>
      <c r="G72" s="2559"/>
      <c r="H72" s="425"/>
      <c r="I72" s="425"/>
    </row>
    <row r="73" spans="1:25">
      <c r="A73" s="2764" t="s">
        <v>483</v>
      </c>
      <c r="B73" s="2758" t="s">
        <v>484</v>
      </c>
      <c r="C73" s="1511" t="s">
        <v>49</v>
      </c>
      <c r="D73" s="1482">
        <f t="shared" ref="D73:E73" si="8">D74</f>
        <v>46182</v>
      </c>
      <c r="E73" s="482">
        <f t="shared" si="8"/>
        <v>46182000</v>
      </c>
      <c r="F73" s="483"/>
      <c r="G73" s="483"/>
      <c r="H73" s="425"/>
      <c r="I73" s="425"/>
    </row>
    <row r="74" spans="1:25" ht="15.75">
      <c r="A74" s="2562"/>
      <c r="B74" s="2559"/>
      <c r="C74" s="1500" t="s">
        <v>487</v>
      </c>
      <c r="D74" s="1513">
        <v>46182</v>
      </c>
      <c r="E74" s="561">
        <f>'세출1(2025)'!O356</f>
        <v>46182000</v>
      </c>
      <c r="F74" s="469" t="s">
        <v>1049</v>
      </c>
      <c r="G74" s="469" t="s">
        <v>496</v>
      </c>
      <c r="H74" s="425"/>
      <c r="I74" s="425"/>
    </row>
    <row r="75" spans="1:25">
      <c r="A75" s="2562"/>
      <c r="B75" s="2758" t="s">
        <v>497</v>
      </c>
      <c r="C75" s="1511" t="s">
        <v>49</v>
      </c>
      <c r="D75" s="1482">
        <f t="shared" ref="D75:E75" si="9">D76</f>
        <v>36100</v>
      </c>
      <c r="E75" s="482">
        <f t="shared" si="9"/>
        <v>36100000</v>
      </c>
      <c r="F75" s="483"/>
      <c r="G75" s="483"/>
      <c r="H75" s="425"/>
      <c r="I75" s="425"/>
    </row>
    <row r="76" spans="1:25" ht="15.75">
      <c r="A76" s="2562"/>
      <c r="B76" s="2559"/>
      <c r="C76" s="1500" t="s">
        <v>500</v>
      </c>
      <c r="D76" s="1513">
        <v>36100</v>
      </c>
      <c r="E76" s="561">
        <f>'세출1(2025)'!O404</f>
        <v>36100000</v>
      </c>
      <c r="F76" s="469" t="s">
        <v>1051</v>
      </c>
      <c r="G76" s="469" t="s">
        <v>503</v>
      </c>
      <c r="H76" s="425"/>
      <c r="I76" s="425"/>
    </row>
    <row r="77" spans="1:25">
      <c r="A77" s="2562"/>
      <c r="B77" s="2758" t="s">
        <v>504</v>
      </c>
      <c r="C77" s="1511" t="s">
        <v>49</v>
      </c>
      <c r="D77" s="1482">
        <f t="shared" ref="D77:E77" si="10">D78</f>
        <v>36100</v>
      </c>
      <c r="E77" s="482">
        <f t="shared" si="10"/>
        <v>36100000</v>
      </c>
      <c r="F77" s="483"/>
      <c r="G77" s="483"/>
      <c r="H77" s="425"/>
      <c r="I77" s="425"/>
    </row>
    <row r="78" spans="1:25" ht="15.75">
      <c r="A78" s="2562"/>
      <c r="B78" s="2559"/>
      <c r="C78" s="1500" t="s">
        <v>506</v>
      </c>
      <c r="D78" s="1513">
        <v>36100</v>
      </c>
      <c r="E78" s="561">
        <f>'세출1(2025)'!O481</f>
        <v>36100000</v>
      </c>
      <c r="F78" s="469" t="s">
        <v>508</v>
      </c>
      <c r="G78" s="469" t="s">
        <v>509</v>
      </c>
      <c r="H78" s="425"/>
      <c r="I78" s="425"/>
    </row>
    <row r="79" spans="1:25">
      <c r="A79" s="2562"/>
      <c r="B79" s="2758" t="s">
        <v>510</v>
      </c>
      <c r="C79" s="1511" t="s">
        <v>49</v>
      </c>
      <c r="D79" s="1482">
        <f t="shared" ref="D79:E79" si="11">D80</f>
        <v>103136</v>
      </c>
      <c r="E79" s="482">
        <f t="shared" si="11"/>
        <v>103135530</v>
      </c>
      <c r="F79" s="483"/>
      <c r="G79" s="483"/>
      <c r="H79" s="425"/>
      <c r="I79" s="425"/>
    </row>
    <row r="80" spans="1:25" ht="15.75">
      <c r="A80" s="2562"/>
      <c r="B80" s="2559"/>
      <c r="C80" s="1500" t="s">
        <v>513</v>
      </c>
      <c r="D80" s="1513">
        <v>103136</v>
      </c>
      <c r="E80" s="561">
        <f>'세출1(2025)'!O426</f>
        <v>103135530</v>
      </c>
      <c r="F80" s="469" t="s">
        <v>515</v>
      </c>
      <c r="G80" s="469" t="s">
        <v>516</v>
      </c>
      <c r="H80" s="425"/>
      <c r="I80" s="425"/>
    </row>
    <row r="81" spans="1:9">
      <c r="A81" s="2562"/>
      <c r="B81" s="2758" t="s">
        <v>1052</v>
      </c>
      <c r="C81" s="1511" t="s">
        <v>49</v>
      </c>
      <c r="D81" s="1482">
        <f t="shared" ref="D81:E81" si="12">D82</f>
        <v>44998</v>
      </c>
      <c r="E81" s="482">
        <f t="shared" si="12"/>
        <v>45448000</v>
      </c>
      <c r="F81" s="483"/>
      <c r="G81" s="483"/>
      <c r="H81" s="425"/>
      <c r="I81" s="425"/>
    </row>
    <row r="82" spans="1:9" ht="15.75">
      <c r="A82" s="2562"/>
      <c r="B82" s="2559"/>
      <c r="C82" s="1500" t="s">
        <v>519</v>
      </c>
      <c r="D82" s="1513">
        <v>44998</v>
      </c>
      <c r="E82" s="561">
        <f>'세출1(2025)'!O501</f>
        <v>45448000</v>
      </c>
      <c r="F82" s="469" t="s">
        <v>521</v>
      </c>
      <c r="G82" s="469" t="s">
        <v>522</v>
      </c>
      <c r="H82" s="425"/>
      <c r="I82" s="425"/>
    </row>
    <row r="83" spans="1:9">
      <c r="A83" s="2562"/>
      <c r="B83" s="2758" t="s">
        <v>1053</v>
      </c>
      <c r="C83" s="1511" t="s">
        <v>49</v>
      </c>
      <c r="D83" s="1482">
        <f t="shared" ref="D83:E83" si="13">D84</f>
        <v>27500</v>
      </c>
      <c r="E83" s="482">
        <f t="shared" si="13"/>
        <v>27500000</v>
      </c>
      <c r="F83" s="1520"/>
      <c r="G83" s="1520"/>
      <c r="H83" s="425"/>
      <c r="I83" s="425"/>
    </row>
    <row r="84" spans="1:9" ht="31.5" customHeight="1">
      <c r="A84" s="2559"/>
      <c r="B84" s="2559"/>
      <c r="C84" s="1500" t="s">
        <v>524</v>
      </c>
      <c r="D84" s="1513">
        <v>27500</v>
      </c>
      <c r="E84" s="561">
        <f>'세출1(2025)'!O543</f>
        <v>27500000</v>
      </c>
      <c r="F84" s="1608" t="s">
        <v>1054</v>
      </c>
      <c r="G84" s="469" t="s">
        <v>1055</v>
      </c>
      <c r="H84" s="425"/>
      <c r="I84" s="425"/>
    </row>
    <row r="85" spans="1:9">
      <c r="A85" s="493"/>
      <c r="B85" s="493"/>
      <c r="C85" s="425"/>
      <c r="D85" s="425"/>
      <c r="E85" s="623"/>
      <c r="F85" s="425"/>
      <c r="G85" s="425"/>
      <c r="H85" s="425"/>
      <c r="I85" s="425"/>
    </row>
    <row r="86" spans="1:9">
      <c r="A86" s="493"/>
      <c r="B86" s="493"/>
      <c r="C86" s="425"/>
      <c r="D86" s="425"/>
      <c r="E86" s="623"/>
      <c r="F86" s="425"/>
      <c r="G86" s="425"/>
      <c r="H86" s="425"/>
      <c r="I86" s="425"/>
    </row>
    <row r="87" spans="1:9">
      <c r="A87" s="493"/>
      <c r="B87" s="493"/>
      <c r="C87" s="425"/>
      <c r="D87" s="425"/>
      <c r="E87" s="623"/>
      <c r="F87" s="425"/>
      <c r="G87" s="425"/>
      <c r="H87" s="425"/>
      <c r="I87" s="425"/>
    </row>
    <row r="88" spans="1:9">
      <c r="A88" s="493"/>
      <c r="B88" s="493"/>
      <c r="C88" s="425"/>
      <c r="D88" s="425"/>
      <c r="E88" s="623"/>
      <c r="F88" s="425"/>
      <c r="G88" s="425"/>
      <c r="H88" s="425"/>
      <c r="I88" s="425"/>
    </row>
    <row r="89" spans="1:9">
      <c r="A89" s="493"/>
      <c r="B89" s="493"/>
      <c r="C89" s="425"/>
      <c r="D89" s="425"/>
      <c r="E89" s="660"/>
      <c r="F89" s="425"/>
      <c r="G89" s="425"/>
    </row>
    <row r="90" spans="1:9">
      <c r="A90" s="493"/>
      <c r="B90" s="493"/>
      <c r="C90" s="425"/>
      <c r="D90" s="425"/>
      <c r="E90" s="660"/>
      <c r="F90" s="425"/>
      <c r="G90" s="425"/>
    </row>
    <row r="91" spans="1:9">
      <c r="A91" s="493"/>
      <c r="B91" s="493"/>
      <c r="C91" s="425"/>
      <c r="D91" s="425"/>
      <c r="E91" s="660"/>
    </row>
    <row r="92" spans="1:9">
      <c r="A92" s="493"/>
      <c r="B92" s="493"/>
      <c r="C92" s="425"/>
      <c r="D92" s="425"/>
      <c r="E92" s="660"/>
    </row>
    <row r="93" spans="1:9">
      <c r="A93" s="493"/>
      <c r="B93" s="493"/>
      <c r="C93" s="425"/>
      <c r="D93" s="425"/>
      <c r="E93" s="660"/>
    </row>
    <row r="94" spans="1:9">
      <c r="A94" s="493"/>
      <c r="B94" s="493"/>
      <c r="C94" s="425"/>
      <c r="D94" s="425"/>
      <c r="E94" s="660"/>
    </row>
    <row r="95" spans="1:9">
      <c r="A95" s="493"/>
      <c r="B95" s="493"/>
      <c r="C95" s="425"/>
      <c r="D95" s="425"/>
      <c r="E95" s="660"/>
    </row>
    <row r="96" spans="1:9">
      <c r="A96" s="493"/>
      <c r="B96" s="493"/>
      <c r="C96" s="425"/>
      <c r="D96" s="425"/>
      <c r="E96" s="660"/>
    </row>
    <row r="97" spans="1:5">
      <c r="A97" s="493"/>
      <c r="B97" s="493"/>
      <c r="C97" s="425"/>
      <c r="D97" s="425"/>
      <c r="E97" s="660"/>
    </row>
    <row r="98" spans="1:5">
      <c r="A98" s="493"/>
      <c r="B98" s="493"/>
      <c r="C98" s="425"/>
      <c r="D98" s="425"/>
      <c r="E98" s="660"/>
    </row>
    <row r="99" spans="1:5">
      <c r="A99" s="493"/>
      <c r="B99" s="493"/>
      <c r="C99" s="425"/>
      <c r="D99" s="425"/>
      <c r="E99" s="660"/>
    </row>
    <row r="100" spans="1:5">
      <c r="A100" s="493"/>
      <c r="B100" s="493"/>
      <c r="C100" s="425"/>
      <c r="D100" s="425"/>
      <c r="E100" s="660"/>
    </row>
    <row r="101" spans="1:5">
      <c r="A101" s="493"/>
      <c r="B101" s="493"/>
      <c r="C101" s="425"/>
      <c r="D101" s="425"/>
      <c r="E101" s="660"/>
    </row>
    <row r="102" spans="1:5">
      <c r="A102" s="493"/>
      <c r="B102" s="493"/>
      <c r="C102" s="425"/>
      <c r="D102" s="425"/>
      <c r="E102" s="660"/>
    </row>
    <row r="103" spans="1:5">
      <c r="A103" s="493"/>
      <c r="B103" s="493"/>
      <c r="C103" s="425"/>
      <c r="D103" s="425"/>
      <c r="E103" s="660"/>
    </row>
    <row r="104" spans="1:5">
      <c r="A104" s="493"/>
      <c r="B104" s="493"/>
      <c r="C104" s="425"/>
      <c r="D104" s="425"/>
      <c r="E104" s="660"/>
    </row>
    <row r="105" spans="1:5">
      <c r="A105" s="493"/>
      <c r="B105" s="493"/>
      <c r="C105" s="425"/>
      <c r="D105" s="425"/>
      <c r="E105" s="660"/>
    </row>
    <row r="106" spans="1:5">
      <c r="A106" s="493"/>
      <c r="B106" s="493"/>
      <c r="C106" s="425"/>
      <c r="D106" s="425"/>
      <c r="E106" s="660"/>
    </row>
    <row r="107" spans="1:5">
      <c r="A107" s="493"/>
      <c r="B107" s="493"/>
      <c r="C107" s="425"/>
      <c r="D107" s="425"/>
      <c r="E107" s="660"/>
    </row>
    <row r="108" spans="1:5">
      <c r="A108" s="493"/>
      <c r="B108" s="493"/>
      <c r="C108" s="425"/>
      <c r="D108" s="425"/>
      <c r="E108" s="660"/>
    </row>
    <row r="109" spans="1:5">
      <c r="A109" s="493"/>
      <c r="B109" s="493"/>
      <c r="C109" s="425"/>
      <c r="D109" s="425"/>
      <c r="E109" s="660"/>
    </row>
    <row r="110" spans="1:5">
      <c r="A110" s="493"/>
      <c r="B110" s="493"/>
      <c r="C110" s="425"/>
      <c r="D110" s="425"/>
      <c r="E110" s="660"/>
    </row>
    <row r="111" spans="1:5">
      <c r="A111" s="493"/>
      <c r="B111" s="493"/>
      <c r="C111" s="425"/>
      <c r="D111" s="425"/>
      <c r="E111" s="660"/>
    </row>
    <row r="112" spans="1:5">
      <c r="A112" s="493"/>
      <c r="B112" s="493"/>
      <c r="C112" s="425"/>
      <c r="D112" s="425"/>
      <c r="E112" s="660"/>
    </row>
    <row r="113" spans="1:5">
      <c r="A113" s="493"/>
      <c r="B113" s="493"/>
      <c r="C113" s="425"/>
      <c r="D113" s="425"/>
      <c r="E113" s="660"/>
    </row>
    <row r="114" spans="1:5">
      <c r="A114" s="493"/>
      <c r="B114" s="493"/>
      <c r="C114" s="425"/>
      <c r="D114" s="425"/>
      <c r="E114" s="660"/>
    </row>
    <row r="115" spans="1:5">
      <c r="A115" s="493"/>
      <c r="B115" s="493"/>
      <c r="C115" s="425"/>
      <c r="D115" s="425"/>
      <c r="E115" s="660"/>
    </row>
    <row r="116" spans="1:5">
      <c r="A116" s="493"/>
      <c r="B116" s="493"/>
      <c r="C116" s="425"/>
      <c r="D116" s="425"/>
      <c r="E116" s="660"/>
    </row>
    <row r="117" spans="1:5">
      <c r="A117" s="493"/>
      <c r="B117" s="493"/>
      <c r="C117" s="425"/>
      <c r="D117" s="425"/>
      <c r="E117" s="660"/>
    </row>
    <row r="118" spans="1:5">
      <c r="A118" s="493"/>
      <c r="B118" s="493"/>
      <c r="C118" s="425"/>
      <c r="D118" s="425"/>
      <c r="E118" s="660"/>
    </row>
    <row r="119" spans="1:5">
      <c r="A119" s="493"/>
      <c r="B119" s="493"/>
      <c r="C119" s="425"/>
      <c r="D119" s="425"/>
      <c r="E119" s="660"/>
    </row>
    <row r="120" spans="1:5">
      <c r="A120" s="493"/>
      <c r="B120" s="493"/>
      <c r="C120" s="425"/>
      <c r="D120" s="425"/>
      <c r="E120" s="660"/>
    </row>
    <row r="121" spans="1:5">
      <c r="A121" s="493"/>
      <c r="B121" s="493"/>
      <c r="C121" s="425"/>
      <c r="D121" s="425"/>
      <c r="E121" s="660"/>
    </row>
    <row r="122" spans="1:5">
      <c r="A122" s="493"/>
      <c r="B122" s="493"/>
      <c r="C122" s="425"/>
      <c r="D122" s="425"/>
      <c r="E122" s="660"/>
    </row>
    <row r="123" spans="1:5">
      <c r="A123" s="493"/>
      <c r="B123" s="493"/>
      <c r="C123" s="425"/>
      <c r="D123" s="425"/>
      <c r="E123" s="660"/>
    </row>
    <row r="124" spans="1:5">
      <c r="A124" s="493"/>
      <c r="B124" s="493"/>
      <c r="C124" s="425"/>
      <c r="D124" s="425"/>
      <c r="E124" s="660"/>
    </row>
    <row r="125" spans="1:5">
      <c r="A125" s="493"/>
      <c r="B125" s="493"/>
      <c r="C125" s="425"/>
      <c r="D125" s="425"/>
      <c r="E125" s="660"/>
    </row>
    <row r="126" spans="1:5">
      <c r="A126" s="493"/>
      <c r="B126" s="493"/>
      <c r="C126" s="425"/>
      <c r="D126" s="425"/>
      <c r="E126" s="660"/>
    </row>
    <row r="127" spans="1:5">
      <c r="A127" s="493"/>
      <c r="B127" s="493"/>
      <c r="C127" s="425"/>
      <c r="D127" s="425"/>
      <c r="E127" s="660"/>
    </row>
    <row r="128" spans="1:5">
      <c r="A128" s="493"/>
      <c r="B128" s="493"/>
      <c r="C128" s="425"/>
      <c r="D128" s="425"/>
      <c r="E128" s="660"/>
    </row>
    <row r="129" spans="1:5">
      <c r="A129" s="493"/>
      <c r="B129" s="493"/>
      <c r="C129" s="425"/>
      <c r="D129" s="425"/>
      <c r="E129" s="660"/>
    </row>
    <row r="130" spans="1:5">
      <c r="A130" s="493"/>
      <c r="B130" s="493"/>
      <c r="C130" s="425"/>
      <c r="D130" s="425"/>
      <c r="E130" s="660"/>
    </row>
    <row r="131" spans="1:5">
      <c r="A131" s="493"/>
      <c r="B131" s="493"/>
      <c r="C131" s="425"/>
      <c r="D131" s="425"/>
      <c r="E131" s="660"/>
    </row>
    <row r="132" spans="1:5">
      <c r="A132" s="493"/>
      <c r="B132" s="493"/>
      <c r="C132" s="425"/>
      <c r="D132" s="425"/>
      <c r="E132" s="660"/>
    </row>
    <row r="133" spans="1:5">
      <c r="A133" s="493"/>
      <c r="B133" s="493"/>
      <c r="C133" s="425"/>
      <c r="D133" s="425"/>
      <c r="E133" s="660"/>
    </row>
    <row r="134" spans="1:5">
      <c r="A134" s="493"/>
      <c r="B134" s="493"/>
      <c r="C134" s="425"/>
      <c r="D134" s="425"/>
      <c r="E134" s="660"/>
    </row>
    <row r="135" spans="1:5">
      <c r="A135" s="493"/>
      <c r="B135" s="493"/>
      <c r="C135" s="425"/>
      <c r="D135" s="425"/>
      <c r="E135" s="660"/>
    </row>
    <row r="136" spans="1:5">
      <c r="A136" s="493"/>
      <c r="B136" s="493"/>
      <c r="C136" s="425"/>
      <c r="D136" s="425"/>
      <c r="E136" s="660"/>
    </row>
    <row r="137" spans="1:5">
      <c r="A137" s="493"/>
      <c r="B137" s="493"/>
      <c r="C137" s="425"/>
      <c r="D137" s="425"/>
      <c r="E137" s="660"/>
    </row>
    <row r="138" spans="1:5">
      <c r="A138" s="493"/>
      <c r="B138" s="493"/>
      <c r="C138" s="425"/>
      <c r="D138" s="425"/>
      <c r="E138" s="660"/>
    </row>
    <row r="139" spans="1:5">
      <c r="A139" s="493"/>
      <c r="B139" s="493"/>
      <c r="C139" s="425"/>
      <c r="D139" s="425"/>
      <c r="E139" s="660"/>
    </row>
    <row r="140" spans="1:5">
      <c r="A140" s="493"/>
      <c r="B140" s="493"/>
      <c r="C140" s="425"/>
      <c r="D140" s="425"/>
      <c r="E140" s="660"/>
    </row>
    <row r="141" spans="1:5">
      <c r="A141" s="493"/>
      <c r="B141" s="493"/>
      <c r="C141" s="425"/>
      <c r="D141" s="425"/>
      <c r="E141" s="660"/>
    </row>
    <row r="142" spans="1:5">
      <c r="A142" s="493"/>
      <c r="B142" s="493"/>
      <c r="C142" s="425"/>
      <c r="D142" s="425"/>
      <c r="E142" s="660"/>
    </row>
    <row r="143" spans="1:5">
      <c r="A143" s="493"/>
      <c r="B143" s="493"/>
      <c r="C143" s="425"/>
      <c r="D143" s="425"/>
      <c r="E143" s="660"/>
    </row>
    <row r="144" spans="1:5">
      <c r="A144" s="493"/>
      <c r="B144" s="493"/>
      <c r="C144" s="425"/>
      <c r="D144" s="425"/>
      <c r="E144" s="660"/>
    </row>
    <row r="145" spans="1:5">
      <c r="A145" s="493"/>
      <c r="B145" s="493"/>
      <c r="C145" s="425"/>
      <c r="D145" s="425"/>
      <c r="E145" s="660"/>
    </row>
    <row r="146" spans="1:5">
      <c r="A146" s="493"/>
      <c r="B146" s="493"/>
      <c r="C146" s="425"/>
      <c r="D146" s="425"/>
      <c r="E146" s="660"/>
    </row>
    <row r="147" spans="1:5">
      <c r="A147" s="493"/>
      <c r="B147" s="493"/>
      <c r="C147" s="425"/>
      <c r="D147" s="425"/>
      <c r="E147" s="660"/>
    </row>
    <row r="148" spans="1:5">
      <c r="A148" s="493"/>
      <c r="B148" s="493"/>
      <c r="C148" s="425"/>
      <c r="D148" s="425"/>
      <c r="E148" s="660"/>
    </row>
    <row r="149" spans="1:5">
      <c r="A149" s="493"/>
      <c r="B149" s="493"/>
      <c r="C149" s="425"/>
      <c r="D149" s="425"/>
      <c r="E149" s="660"/>
    </row>
    <row r="150" spans="1:5">
      <c r="A150" s="493"/>
      <c r="B150" s="493"/>
      <c r="C150" s="425"/>
      <c r="D150" s="425"/>
      <c r="E150" s="660"/>
    </row>
    <row r="151" spans="1:5">
      <c r="A151" s="493"/>
      <c r="B151" s="493"/>
      <c r="C151" s="425"/>
      <c r="D151" s="425"/>
      <c r="E151" s="660"/>
    </row>
    <row r="152" spans="1:5">
      <c r="A152" s="493"/>
      <c r="B152" s="493"/>
      <c r="C152" s="425"/>
      <c r="D152" s="425"/>
      <c r="E152" s="660"/>
    </row>
    <row r="153" spans="1:5">
      <c r="A153" s="493"/>
      <c r="B153" s="493"/>
      <c r="C153" s="425"/>
      <c r="D153" s="425"/>
      <c r="E153" s="660"/>
    </row>
    <row r="154" spans="1:5">
      <c r="A154" s="493"/>
      <c r="B154" s="493"/>
      <c r="C154" s="425"/>
      <c r="D154" s="425"/>
      <c r="E154" s="660"/>
    </row>
    <row r="155" spans="1:5">
      <c r="A155" s="493"/>
      <c r="B155" s="493"/>
      <c r="C155" s="425"/>
      <c r="D155" s="425"/>
      <c r="E155" s="660"/>
    </row>
    <row r="156" spans="1:5">
      <c r="A156" s="493"/>
      <c r="B156" s="493"/>
      <c r="C156" s="425"/>
      <c r="D156" s="425"/>
      <c r="E156" s="660"/>
    </row>
    <row r="157" spans="1:5">
      <c r="A157" s="493"/>
      <c r="B157" s="493"/>
      <c r="C157" s="425"/>
      <c r="D157" s="425"/>
      <c r="E157" s="660"/>
    </row>
    <row r="158" spans="1:5">
      <c r="A158" s="493"/>
      <c r="B158" s="493"/>
      <c r="C158" s="425"/>
      <c r="D158" s="425"/>
      <c r="E158" s="660"/>
    </row>
    <row r="159" spans="1:5">
      <c r="A159" s="493"/>
      <c r="B159" s="493"/>
      <c r="C159" s="425"/>
      <c r="D159" s="425"/>
      <c r="E159" s="660"/>
    </row>
    <row r="160" spans="1:5">
      <c r="A160" s="493"/>
      <c r="B160" s="493"/>
      <c r="C160" s="425"/>
      <c r="D160" s="425"/>
      <c r="E160" s="660"/>
    </row>
    <row r="161" spans="1:5">
      <c r="A161" s="493"/>
      <c r="B161" s="493"/>
      <c r="C161" s="425"/>
      <c r="D161" s="425"/>
      <c r="E161" s="660"/>
    </row>
    <row r="162" spans="1:5">
      <c r="A162" s="493"/>
      <c r="B162" s="493"/>
      <c r="C162" s="425"/>
      <c r="D162" s="425"/>
      <c r="E162" s="660"/>
    </row>
    <row r="163" spans="1:5">
      <c r="A163" s="493"/>
      <c r="B163" s="493"/>
      <c r="C163" s="425"/>
      <c r="D163" s="425"/>
      <c r="E163" s="660"/>
    </row>
    <row r="164" spans="1:5">
      <c r="A164" s="493"/>
      <c r="B164" s="493"/>
      <c r="C164" s="425"/>
      <c r="D164" s="425"/>
      <c r="E164" s="660"/>
    </row>
    <row r="165" spans="1:5">
      <c r="A165" s="493"/>
      <c r="B165" s="493"/>
      <c r="C165" s="425"/>
      <c r="D165" s="425"/>
      <c r="E165" s="660"/>
    </row>
    <row r="166" spans="1:5">
      <c r="A166" s="493"/>
      <c r="B166" s="493"/>
      <c r="C166" s="425"/>
      <c r="D166" s="425"/>
      <c r="E166" s="660"/>
    </row>
    <row r="167" spans="1:5">
      <c r="A167" s="493"/>
      <c r="B167" s="493"/>
      <c r="C167" s="425"/>
      <c r="D167" s="425"/>
      <c r="E167" s="660"/>
    </row>
    <row r="168" spans="1:5">
      <c r="A168" s="493"/>
      <c r="B168" s="493"/>
      <c r="C168" s="425"/>
      <c r="D168" s="425"/>
      <c r="E168" s="660"/>
    </row>
    <row r="169" spans="1:5">
      <c r="A169" s="493"/>
      <c r="B169" s="493"/>
      <c r="C169" s="425"/>
      <c r="D169" s="425"/>
      <c r="E169" s="660"/>
    </row>
    <row r="170" spans="1:5">
      <c r="A170" s="493"/>
      <c r="B170" s="493"/>
      <c r="C170" s="425"/>
      <c r="D170" s="425"/>
      <c r="E170" s="660"/>
    </row>
    <row r="171" spans="1:5">
      <c r="A171" s="493"/>
      <c r="B171" s="493"/>
      <c r="C171" s="425"/>
      <c r="D171" s="425"/>
      <c r="E171" s="660"/>
    </row>
    <row r="172" spans="1:5">
      <c r="A172" s="493"/>
      <c r="B172" s="493"/>
      <c r="C172" s="425"/>
      <c r="D172" s="425"/>
      <c r="E172" s="660"/>
    </row>
    <row r="173" spans="1:5">
      <c r="A173" s="493"/>
      <c r="B173" s="493"/>
      <c r="C173" s="425"/>
      <c r="D173" s="425"/>
      <c r="E173" s="660"/>
    </row>
    <row r="174" spans="1:5">
      <c r="A174" s="493"/>
      <c r="B174" s="493"/>
      <c r="C174" s="425"/>
      <c r="D174" s="425"/>
      <c r="E174" s="660"/>
    </row>
    <row r="175" spans="1:5">
      <c r="A175" s="493"/>
      <c r="B175" s="493"/>
      <c r="C175" s="425"/>
      <c r="D175" s="425"/>
      <c r="E175" s="660"/>
    </row>
    <row r="176" spans="1:5">
      <c r="A176" s="493"/>
      <c r="B176" s="493"/>
      <c r="C176" s="425"/>
      <c r="D176" s="425"/>
      <c r="E176" s="660"/>
    </row>
    <row r="177" spans="1:5">
      <c r="A177" s="493"/>
      <c r="B177" s="493"/>
      <c r="C177" s="425"/>
      <c r="D177" s="425"/>
      <c r="E177" s="660"/>
    </row>
    <row r="178" spans="1:5">
      <c r="A178" s="493"/>
      <c r="B178" s="493"/>
      <c r="C178" s="425"/>
      <c r="D178" s="425"/>
      <c r="E178" s="660"/>
    </row>
    <row r="179" spans="1:5">
      <c r="A179" s="493"/>
      <c r="B179" s="493"/>
      <c r="C179" s="425"/>
      <c r="D179" s="425"/>
      <c r="E179" s="660"/>
    </row>
    <row r="180" spans="1:5">
      <c r="A180" s="493"/>
      <c r="B180" s="493"/>
      <c r="C180" s="425"/>
      <c r="D180" s="425"/>
      <c r="E180" s="660"/>
    </row>
    <row r="181" spans="1:5">
      <c r="A181" s="493"/>
      <c r="B181" s="493"/>
      <c r="C181" s="425"/>
      <c r="D181" s="425"/>
      <c r="E181" s="660"/>
    </row>
    <row r="182" spans="1:5">
      <c r="A182" s="493"/>
      <c r="B182" s="493"/>
      <c r="C182" s="425"/>
      <c r="D182" s="425"/>
      <c r="E182" s="660"/>
    </row>
    <row r="183" spans="1:5">
      <c r="A183" s="493"/>
      <c r="B183" s="493"/>
      <c r="C183" s="425"/>
      <c r="D183" s="425"/>
      <c r="E183" s="660"/>
    </row>
    <row r="184" spans="1:5">
      <c r="A184" s="493"/>
      <c r="B184" s="493"/>
      <c r="C184" s="425"/>
      <c r="D184" s="425"/>
      <c r="E184" s="660"/>
    </row>
    <row r="185" spans="1:5">
      <c r="A185" s="493"/>
      <c r="B185" s="493"/>
      <c r="C185" s="425"/>
      <c r="D185" s="425"/>
      <c r="E185" s="660"/>
    </row>
    <row r="186" spans="1:5">
      <c r="A186" s="493"/>
      <c r="B186" s="493"/>
      <c r="C186" s="425"/>
      <c r="D186" s="425"/>
      <c r="E186" s="660"/>
    </row>
    <row r="187" spans="1:5">
      <c r="A187" s="493"/>
      <c r="B187" s="493"/>
      <c r="C187" s="425"/>
      <c r="D187" s="425"/>
      <c r="E187" s="660"/>
    </row>
    <row r="188" spans="1:5">
      <c r="A188" s="493"/>
      <c r="B188" s="493"/>
      <c r="C188" s="425"/>
      <c r="D188" s="425"/>
      <c r="E188" s="660"/>
    </row>
    <row r="189" spans="1:5">
      <c r="A189" s="493"/>
      <c r="B189" s="493"/>
      <c r="C189" s="425"/>
      <c r="D189" s="425"/>
      <c r="E189" s="660"/>
    </row>
    <row r="190" spans="1:5">
      <c r="A190" s="493"/>
      <c r="B190" s="493"/>
      <c r="C190" s="425"/>
      <c r="D190" s="425"/>
      <c r="E190" s="660"/>
    </row>
    <row r="191" spans="1:5">
      <c r="A191" s="493"/>
      <c r="B191" s="493"/>
      <c r="C191" s="425"/>
      <c r="D191" s="425"/>
      <c r="E191" s="660"/>
    </row>
    <row r="192" spans="1:5">
      <c r="A192" s="493"/>
      <c r="B192" s="493"/>
      <c r="C192" s="425"/>
      <c r="D192" s="425"/>
      <c r="E192" s="660"/>
    </row>
    <row r="193" spans="1:5">
      <c r="A193" s="493"/>
      <c r="B193" s="493"/>
      <c r="C193" s="425"/>
      <c r="D193" s="425"/>
      <c r="E193" s="660"/>
    </row>
    <row r="194" spans="1:5">
      <c r="A194" s="493"/>
      <c r="B194" s="493"/>
      <c r="C194" s="425"/>
      <c r="D194" s="425"/>
      <c r="E194" s="660"/>
    </row>
    <row r="195" spans="1:5">
      <c r="A195" s="493"/>
      <c r="B195" s="493"/>
      <c r="C195" s="425"/>
      <c r="D195" s="425"/>
      <c r="E195" s="660"/>
    </row>
    <row r="196" spans="1:5">
      <c r="A196" s="493"/>
      <c r="B196" s="493"/>
      <c r="C196" s="425"/>
      <c r="D196" s="425"/>
      <c r="E196" s="660"/>
    </row>
    <row r="197" spans="1:5">
      <c r="A197" s="493"/>
      <c r="B197" s="493"/>
      <c r="C197" s="425"/>
      <c r="D197" s="425"/>
      <c r="E197" s="660"/>
    </row>
    <row r="198" spans="1:5">
      <c r="A198" s="493"/>
      <c r="B198" s="493"/>
      <c r="C198" s="425"/>
      <c r="D198" s="425"/>
      <c r="E198" s="660"/>
    </row>
    <row r="199" spans="1:5">
      <c r="A199" s="493"/>
      <c r="B199" s="493"/>
      <c r="C199" s="425"/>
      <c r="D199" s="425"/>
      <c r="E199" s="660"/>
    </row>
    <row r="200" spans="1:5">
      <c r="A200" s="493"/>
      <c r="B200" s="493"/>
      <c r="C200" s="425"/>
      <c r="D200" s="425"/>
      <c r="E200" s="660"/>
    </row>
    <row r="201" spans="1:5">
      <c r="A201" s="493"/>
      <c r="B201" s="493"/>
      <c r="C201" s="425"/>
      <c r="D201" s="425"/>
      <c r="E201" s="660"/>
    </row>
    <row r="202" spans="1:5">
      <c r="A202" s="493"/>
      <c r="B202" s="493"/>
      <c r="C202" s="425"/>
      <c r="D202" s="425"/>
      <c r="E202" s="660"/>
    </row>
    <row r="203" spans="1:5">
      <c r="A203" s="493"/>
      <c r="B203" s="493"/>
      <c r="C203" s="425"/>
      <c r="D203" s="425"/>
      <c r="E203" s="660"/>
    </row>
    <row r="204" spans="1:5">
      <c r="A204" s="493"/>
      <c r="B204" s="493"/>
      <c r="C204" s="425"/>
      <c r="D204" s="425"/>
      <c r="E204" s="660"/>
    </row>
    <row r="205" spans="1:5">
      <c r="A205" s="493"/>
      <c r="B205" s="493"/>
      <c r="C205" s="425"/>
      <c r="D205" s="425"/>
      <c r="E205" s="660"/>
    </row>
    <row r="206" spans="1:5">
      <c r="A206" s="493"/>
      <c r="B206" s="493"/>
      <c r="C206" s="425"/>
      <c r="D206" s="425"/>
      <c r="E206" s="660"/>
    </row>
    <row r="207" spans="1:5">
      <c r="A207" s="493"/>
      <c r="B207" s="493"/>
      <c r="C207" s="425"/>
      <c r="D207" s="425"/>
      <c r="E207" s="660"/>
    </row>
    <row r="208" spans="1:5">
      <c r="A208" s="493"/>
      <c r="B208" s="493"/>
      <c r="C208" s="425"/>
      <c r="D208" s="425"/>
      <c r="E208" s="660"/>
    </row>
    <row r="209" spans="1:5">
      <c r="A209" s="493"/>
      <c r="B209" s="493"/>
      <c r="C209" s="425"/>
      <c r="D209" s="425"/>
      <c r="E209" s="660"/>
    </row>
    <row r="210" spans="1:5">
      <c r="A210" s="493"/>
      <c r="B210" s="493"/>
      <c r="C210" s="425"/>
      <c r="D210" s="425"/>
      <c r="E210" s="660"/>
    </row>
    <row r="211" spans="1:5">
      <c r="A211" s="493"/>
      <c r="B211" s="493"/>
      <c r="C211" s="425"/>
      <c r="D211" s="425"/>
      <c r="E211" s="660"/>
    </row>
    <row r="212" spans="1:5">
      <c r="A212" s="493"/>
      <c r="B212" s="493"/>
      <c r="C212" s="425"/>
      <c r="D212" s="425"/>
      <c r="E212" s="660"/>
    </row>
    <row r="213" spans="1:5">
      <c r="A213" s="493"/>
      <c r="B213" s="493"/>
      <c r="C213" s="425"/>
      <c r="D213" s="425"/>
      <c r="E213" s="660"/>
    </row>
    <row r="214" spans="1:5">
      <c r="A214" s="493"/>
      <c r="B214" s="493"/>
      <c r="C214" s="425"/>
      <c r="D214" s="425"/>
      <c r="E214" s="660"/>
    </row>
    <row r="215" spans="1:5">
      <c r="A215" s="493"/>
      <c r="B215" s="493"/>
      <c r="C215" s="425"/>
      <c r="D215" s="425"/>
      <c r="E215" s="660"/>
    </row>
    <row r="216" spans="1:5">
      <c r="A216" s="493"/>
      <c r="B216" s="493"/>
      <c r="C216" s="425"/>
      <c r="D216" s="425"/>
      <c r="E216" s="660"/>
    </row>
    <row r="217" spans="1:5">
      <c r="A217" s="493"/>
      <c r="B217" s="493"/>
      <c r="C217" s="425"/>
      <c r="D217" s="425"/>
      <c r="E217" s="660"/>
    </row>
    <row r="218" spans="1:5">
      <c r="A218" s="493"/>
      <c r="B218" s="493"/>
      <c r="C218" s="425"/>
      <c r="D218" s="425"/>
      <c r="E218" s="660"/>
    </row>
    <row r="219" spans="1:5">
      <c r="A219" s="493"/>
      <c r="B219" s="493"/>
      <c r="C219" s="425"/>
      <c r="D219" s="425"/>
      <c r="E219" s="660"/>
    </row>
    <row r="220" spans="1:5">
      <c r="A220" s="493"/>
      <c r="B220" s="493"/>
      <c r="C220" s="425"/>
      <c r="D220" s="425"/>
      <c r="E220" s="660"/>
    </row>
    <row r="221" spans="1:5">
      <c r="A221" s="493"/>
      <c r="B221" s="493"/>
      <c r="C221" s="425"/>
      <c r="D221" s="425"/>
      <c r="E221" s="660"/>
    </row>
    <row r="222" spans="1:5">
      <c r="A222" s="493"/>
      <c r="B222" s="493"/>
      <c r="C222" s="425"/>
      <c r="D222" s="425"/>
      <c r="E222" s="660"/>
    </row>
    <row r="223" spans="1:5">
      <c r="A223" s="493"/>
      <c r="B223" s="493"/>
      <c r="C223" s="425"/>
      <c r="D223" s="425"/>
      <c r="E223" s="660"/>
    </row>
    <row r="224" spans="1:5">
      <c r="A224" s="493"/>
      <c r="B224" s="493"/>
      <c r="C224" s="425"/>
      <c r="D224" s="425"/>
      <c r="E224" s="660"/>
    </row>
    <row r="225" spans="1:5">
      <c r="A225" s="493"/>
      <c r="B225" s="493"/>
      <c r="C225" s="425"/>
      <c r="D225" s="425"/>
      <c r="E225" s="660"/>
    </row>
    <row r="226" spans="1:5">
      <c r="A226" s="493"/>
      <c r="B226" s="493"/>
      <c r="C226" s="425"/>
      <c r="D226" s="425"/>
      <c r="E226" s="660"/>
    </row>
    <row r="227" spans="1:5">
      <c r="A227" s="493"/>
      <c r="B227" s="493"/>
      <c r="C227" s="425"/>
      <c r="D227" s="425"/>
      <c r="E227" s="660"/>
    </row>
    <row r="228" spans="1:5">
      <c r="A228" s="493"/>
      <c r="B228" s="493"/>
      <c r="C228" s="425"/>
      <c r="D228" s="425"/>
      <c r="E228" s="660"/>
    </row>
    <row r="229" spans="1:5">
      <c r="A229" s="493"/>
      <c r="B229" s="493"/>
      <c r="C229" s="425"/>
      <c r="D229" s="425"/>
      <c r="E229" s="660"/>
    </row>
    <row r="230" spans="1:5">
      <c r="A230" s="493"/>
      <c r="B230" s="493"/>
      <c r="C230" s="425"/>
      <c r="D230" s="425"/>
      <c r="E230" s="660"/>
    </row>
    <row r="231" spans="1:5">
      <c r="A231" s="493"/>
      <c r="B231" s="493"/>
      <c r="C231" s="425"/>
      <c r="D231" s="425"/>
      <c r="E231" s="660"/>
    </row>
    <row r="232" spans="1:5">
      <c r="A232" s="493"/>
      <c r="B232" s="493"/>
      <c r="C232" s="425"/>
      <c r="D232" s="425"/>
      <c r="E232" s="660"/>
    </row>
    <row r="233" spans="1:5">
      <c r="A233" s="493"/>
      <c r="B233" s="493"/>
      <c r="C233" s="425"/>
      <c r="D233" s="425"/>
      <c r="E233" s="660"/>
    </row>
    <row r="234" spans="1:5">
      <c r="A234" s="493"/>
      <c r="B234" s="493"/>
      <c r="C234" s="425"/>
      <c r="D234" s="425"/>
      <c r="E234" s="660"/>
    </row>
    <row r="235" spans="1:5">
      <c r="A235" s="493"/>
      <c r="B235" s="493"/>
      <c r="C235" s="425"/>
      <c r="D235" s="425"/>
      <c r="E235" s="660"/>
    </row>
    <row r="236" spans="1:5">
      <c r="A236" s="493"/>
      <c r="B236" s="493"/>
      <c r="C236" s="425"/>
      <c r="D236" s="425"/>
      <c r="E236" s="660"/>
    </row>
    <row r="237" spans="1:5">
      <c r="A237" s="493"/>
      <c r="B237" s="493"/>
      <c r="C237" s="425"/>
      <c r="D237" s="425"/>
      <c r="E237" s="660"/>
    </row>
    <row r="238" spans="1:5">
      <c r="A238" s="493"/>
      <c r="B238" s="493"/>
      <c r="C238" s="425"/>
      <c r="D238" s="425"/>
      <c r="E238" s="660"/>
    </row>
    <row r="239" spans="1:5">
      <c r="A239" s="493"/>
      <c r="B239" s="493"/>
      <c r="C239" s="425"/>
      <c r="D239" s="425"/>
      <c r="E239" s="660"/>
    </row>
    <row r="240" spans="1:5">
      <c r="A240" s="493"/>
      <c r="B240" s="493"/>
      <c r="C240" s="425"/>
      <c r="D240" s="425"/>
      <c r="E240" s="660"/>
    </row>
    <row r="241" spans="1:5">
      <c r="A241" s="493"/>
      <c r="B241" s="493"/>
      <c r="C241" s="425"/>
      <c r="D241" s="425"/>
      <c r="E241" s="660"/>
    </row>
    <row r="242" spans="1:5">
      <c r="A242" s="493"/>
      <c r="B242" s="493"/>
      <c r="C242" s="425"/>
      <c r="D242" s="425"/>
      <c r="E242" s="660"/>
    </row>
    <row r="243" spans="1:5">
      <c r="A243" s="493"/>
      <c r="B243" s="493"/>
      <c r="C243" s="425"/>
      <c r="D243" s="425"/>
      <c r="E243" s="660"/>
    </row>
    <row r="244" spans="1:5">
      <c r="A244" s="493"/>
      <c r="B244" s="493"/>
      <c r="C244" s="425"/>
      <c r="D244" s="425"/>
      <c r="E244" s="660"/>
    </row>
    <row r="245" spans="1:5">
      <c r="A245" s="493"/>
      <c r="B245" s="493"/>
      <c r="C245" s="425"/>
      <c r="D245" s="425"/>
      <c r="E245" s="660"/>
    </row>
    <row r="246" spans="1:5">
      <c r="A246" s="493"/>
      <c r="B246" s="493"/>
      <c r="C246" s="425"/>
      <c r="D246" s="425"/>
      <c r="E246" s="660"/>
    </row>
    <row r="247" spans="1:5">
      <c r="A247" s="493"/>
      <c r="B247" s="493"/>
      <c r="C247" s="425"/>
      <c r="D247" s="425"/>
      <c r="E247" s="660"/>
    </row>
    <row r="248" spans="1:5">
      <c r="A248" s="493"/>
      <c r="B248" s="493"/>
      <c r="C248" s="425"/>
      <c r="D248" s="425"/>
      <c r="E248" s="660"/>
    </row>
    <row r="249" spans="1:5">
      <c r="A249" s="493"/>
      <c r="B249" s="493"/>
      <c r="C249" s="425"/>
      <c r="D249" s="425"/>
      <c r="E249" s="660"/>
    </row>
    <row r="250" spans="1:5">
      <c r="A250" s="493"/>
      <c r="B250" s="493"/>
      <c r="C250" s="425"/>
      <c r="D250" s="425"/>
      <c r="E250" s="660"/>
    </row>
    <row r="251" spans="1:5">
      <c r="A251" s="493"/>
      <c r="B251" s="493"/>
      <c r="C251" s="425"/>
      <c r="D251" s="425"/>
      <c r="E251" s="660"/>
    </row>
    <row r="252" spans="1:5">
      <c r="A252" s="493"/>
      <c r="B252" s="493"/>
      <c r="C252" s="425"/>
      <c r="D252" s="425"/>
      <c r="E252" s="660"/>
    </row>
    <row r="253" spans="1:5">
      <c r="A253" s="493"/>
      <c r="B253" s="493"/>
      <c r="C253" s="425"/>
      <c r="D253" s="425"/>
      <c r="E253" s="660"/>
    </row>
    <row r="254" spans="1:5">
      <c r="A254" s="493"/>
      <c r="B254" s="493"/>
      <c r="C254" s="425"/>
      <c r="D254" s="425"/>
      <c r="E254" s="660"/>
    </row>
    <row r="255" spans="1:5">
      <c r="A255" s="493"/>
      <c r="B255" s="493"/>
      <c r="C255" s="425"/>
      <c r="D255" s="425"/>
      <c r="E255" s="660"/>
    </row>
    <row r="256" spans="1:5">
      <c r="A256" s="493"/>
      <c r="B256" s="493"/>
      <c r="C256" s="425"/>
      <c r="D256" s="425"/>
      <c r="E256" s="660"/>
    </row>
    <row r="257" spans="1:5">
      <c r="A257" s="493"/>
      <c r="B257" s="493"/>
      <c r="C257" s="425"/>
      <c r="D257" s="425"/>
      <c r="E257" s="660"/>
    </row>
    <row r="258" spans="1:5">
      <c r="A258" s="493"/>
      <c r="B258" s="493"/>
      <c r="C258" s="425"/>
      <c r="D258" s="425"/>
      <c r="E258" s="660"/>
    </row>
    <row r="259" spans="1:5">
      <c r="A259" s="493"/>
      <c r="B259" s="493"/>
      <c r="C259" s="425"/>
      <c r="D259" s="425"/>
      <c r="E259" s="660"/>
    </row>
    <row r="260" spans="1:5">
      <c r="A260" s="493"/>
      <c r="B260" s="493"/>
      <c r="C260" s="425"/>
      <c r="D260" s="425"/>
      <c r="E260" s="660"/>
    </row>
    <row r="261" spans="1:5">
      <c r="A261" s="493"/>
      <c r="B261" s="493"/>
      <c r="C261" s="425"/>
      <c r="D261" s="425"/>
      <c r="E261" s="660"/>
    </row>
    <row r="262" spans="1:5">
      <c r="A262" s="493"/>
      <c r="B262" s="493"/>
      <c r="C262" s="425"/>
      <c r="D262" s="425"/>
      <c r="E262" s="660"/>
    </row>
    <row r="263" spans="1:5">
      <c r="A263" s="493"/>
      <c r="B263" s="493"/>
      <c r="C263" s="425"/>
      <c r="D263" s="425"/>
      <c r="E263" s="660"/>
    </row>
    <row r="264" spans="1:5">
      <c r="A264" s="493"/>
      <c r="B264" s="493"/>
      <c r="C264" s="425"/>
      <c r="D264" s="425"/>
      <c r="E264" s="660"/>
    </row>
    <row r="265" spans="1:5">
      <c r="A265" s="493"/>
      <c r="B265" s="493"/>
      <c r="C265" s="425"/>
      <c r="D265" s="425"/>
      <c r="E265" s="660"/>
    </row>
    <row r="266" spans="1:5">
      <c r="A266" s="493"/>
      <c r="B266" s="493"/>
      <c r="C266" s="425"/>
      <c r="D266" s="425"/>
      <c r="E266" s="660"/>
    </row>
    <row r="267" spans="1:5">
      <c r="A267" s="493"/>
      <c r="B267" s="493"/>
      <c r="C267" s="425"/>
      <c r="D267" s="425"/>
      <c r="E267" s="660"/>
    </row>
    <row r="268" spans="1:5">
      <c r="A268" s="493"/>
      <c r="B268" s="493"/>
      <c r="C268" s="425"/>
      <c r="D268" s="425"/>
      <c r="E268" s="660"/>
    </row>
    <row r="269" spans="1:5">
      <c r="A269" s="493"/>
      <c r="B269" s="493"/>
      <c r="C269" s="425"/>
      <c r="D269" s="425"/>
      <c r="E269" s="660"/>
    </row>
    <row r="270" spans="1:5">
      <c r="A270" s="493"/>
      <c r="B270" s="493"/>
      <c r="C270" s="425"/>
      <c r="D270" s="425"/>
      <c r="E270" s="660"/>
    </row>
    <row r="271" spans="1:5">
      <c r="A271" s="493"/>
      <c r="B271" s="493"/>
      <c r="C271" s="425"/>
      <c r="D271" s="425"/>
      <c r="E271" s="660"/>
    </row>
    <row r="272" spans="1:5">
      <c r="A272" s="493"/>
      <c r="B272" s="493"/>
      <c r="C272" s="425"/>
      <c r="D272" s="425"/>
      <c r="E272" s="660"/>
    </row>
    <row r="273" spans="1:5">
      <c r="A273" s="493"/>
      <c r="B273" s="493"/>
      <c r="C273" s="425"/>
      <c r="D273" s="425"/>
      <c r="E273" s="660"/>
    </row>
    <row r="274" spans="1:5">
      <c r="A274" s="493"/>
      <c r="B274" s="493"/>
      <c r="C274" s="425"/>
      <c r="D274" s="425"/>
      <c r="E274" s="660"/>
    </row>
    <row r="275" spans="1:5">
      <c r="A275" s="493"/>
      <c r="B275" s="493"/>
      <c r="C275" s="425"/>
      <c r="D275" s="425"/>
      <c r="E275" s="660"/>
    </row>
    <row r="276" spans="1:5">
      <c r="A276" s="493"/>
      <c r="B276" s="493"/>
      <c r="C276" s="425"/>
      <c r="D276" s="425"/>
      <c r="E276" s="660"/>
    </row>
    <row r="277" spans="1:5">
      <c r="A277" s="493"/>
      <c r="B277" s="493"/>
      <c r="C277" s="425"/>
      <c r="D277" s="425"/>
      <c r="E277" s="660"/>
    </row>
    <row r="278" spans="1:5">
      <c r="A278" s="493"/>
      <c r="B278" s="493"/>
      <c r="C278" s="425"/>
      <c r="D278" s="425"/>
      <c r="E278" s="660"/>
    </row>
    <row r="279" spans="1:5">
      <c r="A279" s="493"/>
      <c r="B279" s="493"/>
      <c r="C279" s="425"/>
      <c r="D279" s="425"/>
      <c r="E279" s="660"/>
    </row>
    <row r="280" spans="1:5">
      <c r="A280" s="493"/>
      <c r="B280" s="493"/>
      <c r="C280" s="425"/>
      <c r="D280" s="425"/>
      <c r="E280" s="660"/>
    </row>
    <row r="281" spans="1:5">
      <c r="A281" s="493"/>
      <c r="B281" s="493"/>
      <c r="C281" s="425"/>
      <c r="D281" s="425"/>
      <c r="E281" s="660"/>
    </row>
    <row r="282" spans="1:5">
      <c r="A282" s="493"/>
      <c r="B282" s="493"/>
      <c r="C282" s="425"/>
      <c r="D282" s="425"/>
      <c r="E282" s="660"/>
    </row>
    <row r="283" spans="1:5">
      <c r="A283" s="493"/>
      <c r="B283" s="493"/>
      <c r="C283" s="425"/>
      <c r="D283" s="425"/>
      <c r="E283" s="660"/>
    </row>
    <row r="284" spans="1:5">
      <c r="A284" s="493"/>
      <c r="B284" s="493"/>
      <c r="C284" s="425"/>
      <c r="D284" s="425"/>
      <c r="E284" s="660"/>
    </row>
    <row r="285" spans="1:5">
      <c r="A285" s="493"/>
      <c r="B285" s="493"/>
      <c r="C285" s="425"/>
      <c r="D285" s="425"/>
      <c r="E285" s="660"/>
    </row>
    <row r="286" spans="1:5">
      <c r="A286" s="493"/>
      <c r="B286" s="493"/>
      <c r="C286" s="425"/>
      <c r="D286" s="425"/>
      <c r="E286" s="660"/>
    </row>
    <row r="287" spans="1:5">
      <c r="A287" s="493"/>
      <c r="B287" s="493"/>
      <c r="C287" s="425"/>
      <c r="D287" s="425"/>
      <c r="E287" s="660"/>
    </row>
    <row r="288" spans="1:5">
      <c r="A288" s="493"/>
      <c r="B288" s="493"/>
      <c r="C288" s="425"/>
      <c r="D288" s="425"/>
      <c r="E288" s="660"/>
    </row>
    <row r="289" spans="1:5">
      <c r="A289" s="493"/>
      <c r="B289" s="493"/>
      <c r="C289" s="425"/>
      <c r="D289" s="425"/>
      <c r="E289" s="660"/>
    </row>
    <row r="290" spans="1:5">
      <c r="A290" s="493"/>
      <c r="B290" s="493"/>
      <c r="C290" s="425"/>
      <c r="D290" s="425"/>
      <c r="E290" s="660"/>
    </row>
    <row r="291" spans="1:5">
      <c r="A291" s="493"/>
      <c r="B291" s="493"/>
      <c r="C291" s="425"/>
      <c r="D291" s="425"/>
      <c r="E291" s="660"/>
    </row>
    <row r="292" spans="1:5">
      <c r="A292" s="493"/>
      <c r="B292" s="493"/>
      <c r="C292" s="425"/>
      <c r="D292" s="425"/>
      <c r="E292" s="660"/>
    </row>
    <row r="293" spans="1:5">
      <c r="A293" s="493"/>
      <c r="B293" s="493"/>
      <c r="C293" s="425"/>
      <c r="D293" s="425"/>
      <c r="E293" s="660"/>
    </row>
    <row r="294" spans="1:5">
      <c r="A294" s="493"/>
      <c r="B294" s="493"/>
      <c r="C294" s="425"/>
      <c r="D294" s="425"/>
      <c r="E294" s="660"/>
    </row>
    <row r="295" spans="1:5">
      <c r="A295" s="493"/>
      <c r="B295" s="493"/>
      <c r="C295" s="425"/>
      <c r="D295" s="425"/>
      <c r="E295" s="660"/>
    </row>
    <row r="296" spans="1:5">
      <c r="A296" s="493"/>
      <c r="B296" s="493"/>
      <c r="C296" s="425"/>
      <c r="D296" s="425"/>
      <c r="E296" s="660"/>
    </row>
    <row r="297" spans="1:5">
      <c r="A297" s="493"/>
      <c r="B297" s="493"/>
      <c r="C297" s="425"/>
      <c r="D297" s="425"/>
      <c r="E297" s="660"/>
    </row>
    <row r="298" spans="1:5">
      <c r="A298" s="493"/>
      <c r="B298" s="493"/>
      <c r="C298" s="425"/>
      <c r="D298" s="425"/>
      <c r="E298" s="660"/>
    </row>
    <row r="299" spans="1:5">
      <c r="A299" s="493"/>
      <c r="B299" s="493"/>
      <c r="C299" s="425"/>
      <c r="D299" s="425"/>
      <c r="E299" s="660"/>
    </row>
    <row r="300" spans="1:5">
      <c r="A300" s="493"/>
      <c r="B300" s="493"/>
      <c r="C300" s="425"/>
      <c r="D300" s="425"/>
      <c r="E300" s="660"/>
    </row>
    <row r="301" spans="1:5">
      <c r="A301" s="493"/>
      <c r="B301" s="493"/>
      <c r="C301" s="425"/>
      <c r="D301" s="425"/>
      <c r="E301" s="660"/>
    </row>
    <row r="302" spans="1:5">
      <c r="A302" s="493"/>
      <c r="B302" s="493"/>
      <c r="C302" s="425"/>
      <c r="D302" s="425"/>
      <c r="E302" s="660"/>
    </row>
    <row r="303" spans="1:5">
      <c r="A303" s="493"/>
      <c r="B303" s="493"/>
      <c r="C303" s="425"/>
      <c r="D303" s="425"/>
      <c r="E303" s="660"/>
    </row>
    <row r="304" spans="1:5">
      <c r="A304" s="493"/>
      <c r="B304" s="493"/>
      <c r="C304" s="425"/>
      <c r="D304" s="425"/>
      <c r="E304" s="660"/>
    </row>
    <row r="305" spans="1:5">
      <c r="A305" s="493"/>
      <c r="B305" s="493"/>
      <c r="C305" s="425"/>
      <c r="D305" s="425"/>
      <c r="E305" s="660"/>
    </row>
    <row r="306" spans="1:5">
      <c r="A306" s="493"/>
      <c r="B306" s="493"/>
      <c r="C306" s="425"/>
      <c r="D306" s="425"/>
      <c r="E306" s="660"/>
    </row>
    <row r="307" spans="1:5">
      <c r="A307" s="493"/>
      <c r="B307" s="493"/>
      <c r="C307" s="425"/>
      <c r="D307" s="425"/>
      <c r="E307" s="660"/>
    </row>
    <row r="308" spans="1:5">
      <c r="A308" s="493"/>
      <c r="B308" s="493"/>
      <c r="C308" s="425"/>
      <c r="D308" s="425"/>
      <c r="E308" s="660"/>
    </row>
    <row r="309" spans="1:5">
      <c r="A309" s="493"/>
      <c r="B309" s="493"/>
      <c r="C309" s="425"/>
      <c r="D309" s="425"/>
      <c r="E309" s="660"/>
    </row>
    <row r="310" spans="1:5">
      <c r="A310" s="493"/>
      <c r="B310" s="493"/>
      <c r="C310" s="425"/>
      <c r="D310" s="425"/>
      <c r="E310" s="660"/>
    </row>
    <row r="311" spans="1:5">
      <c r="A311" s="493"/>
      <c r="B311" s="493"/>
      <c r="C311" s="425"/>
      <c r="D311" s="425"/>
      <c r="E311" s="660"/>
    </row>
    <row r="312" spans="1:5">
      <c r="A312" s="493"/>
      <c r="B312" s="493"/>
      <c r="C312" s="425"/>
      <c r="D312" s="425"/>
      <c r="E312" s="660"/>
    </row>
    <row r="313" spans="1:5">
      <c r="A313" s="493"/>
      <c r="B313" s="493"/>
      <c r="C313" s="425"/>
      <c r="D313" s="425"/>
      <c r="E313" s="660"/>
    </row>
    <row r="314" spans="1:5">
      <c r="A314" s="493"/>
      <c r="B314" s="493"/>
      <c r="C314" s="425"/>
      <c r="D314" s="425"/>
      <c r="E314" s="660"/>
    </row>
    <row r="315" spans="1:5">
      <c r="A315" s="493"/>
      <c r="B315" s="493"/>
      <c r="C315" s="425"/>
      <c r="D315" s="425"/>
      <c r="E315" s="660"/>
    </row>
    <row r="316" spans="1:5">
      <c r="A316" s="493"/>
      <c r="B316" s="493"/>
      <c r="C316" s="425"/>
      <c r="D316" s="425"/>
      <c r="E316" s="660"/>
    </row>
    <row r="317" spans="1:5">
      <c r="A317" s="493"/>
      <c r="B317" s="493"/>
      <c r="C317" s="425"/>
      <c r="D317" s="425"/>
      <c r="E317" s="660"/>
    </row>
    <row r="318" spans="1:5">
      <c r="A318" s="493"/>
      <c r="B318" s="493"/>
      <c r="C318" s="425"/>
      <c r="D318" s="425"/>
      <c r="E318" s="660"/>
    </row>
    <row r="319" spans="1:5">
      <c r="A319" s="493"/>
      <c r="B319" s="493"/>
      <c r="C319" s="425"/>
      <c r="D319" s="425"/>
      <c r="E319" s="660"/>
    </row>
    <row r="320" spans="1:5">
      <c r="A320" s="493"/>
      <c r="B320" s="493"/>
      <c r="C320" s="425"/>
      <c r="D320" s="425"/>
      <c r="E320" s="660"/>
    </row>
    <row r="321" spans="1:5">
      <c r="A321" s="493"/>
      <c r="B321" s="493"/>
      <c r="C321" s="425"/>
      <c r="D321" s="425"/>
      <c r="E321" s="660"/>
    </row>
    <row r="322" spans="1:5">
      <c r="A322" s="493"/>
      <c r="B322" s="493"/>
      <c r="C322" s="425"/>
      <c r="D322" s="425"/>
      <c r="E322" s="660"/>
    </row>
    <row r="323" spans="1:5">
      <c r="A323" s="493"/>
      <c r="B323" s="493"/>
      <c r="C323" s="425"/>
      <c r="D323" s="425"/>
      <c r="E323" s="660"/>
    </row>
    <row r="324" spans="1:5">
      <c r="A324" s="493"/>
      <c r="B324" s="493"/>
      <c r="C324" s="425"/>
      <c r="D324" s="425"/>
      <c r="E324" s="660"/>
    </row>
    <row r="325" spans="1:5">
      <c r="A325" s="493"/>
      <c r="B325" s="493"/>
      <c r="C325" s="425"/>
      <c r="D325" s="425"/>
      <c r="E325" s="660"/>
    </row>
    <row r="326" spans="1:5">
      <c r="A326" s="493"/>
      <c r="B326" s="493"/>
      <c r="C326" s="425"/>
      <c r="D326" s="425"/>
      <c r="E326" s="660"/>
    </row>
    <row r="327" spans="1:5">
      <c r="A327" s="493"/>
      <c r="B327" s="493"/>
      <c r="C327" s="425"/>
      <c r="D327" s="425"/>
      <c r="E327" s="660"/>
    </row>
    <row r="328" spans="1:5">
      <c r="A328" s="493"/>
      <c r="B328" s="493"/>
      <c r="C328" s="425"/>
      <c r="D328" s="425"/>
      <c r="E328" s="660"/>
    </row>
    <row r="329" spans="1:5">
      <c r="A329" s="493"/>
      <c r="B329" s="493"/>
      <c r="C329" s="425"/>
      <c r="D329" s="425"/>
      <c r="E329" s="660"/>
    </row>
    <row r="330" spans="1:5">
      <c r="A330" s="493"/>
      <c r="B330" s="493"/>
      <c r="C330" s="425"/>
      <c r="D330" s="425"/>
      <c r="E330" s="660"/>
    </row>
    <row r="331" spans="1:5">
      <c r="A331" s="493"/>
      <c r="B331" s="493"/>
      <c r="C331" s="425"/>
      <c r="D331" s="425"/>
      <c r="E331" s="660"/>
    </row>
    <row r="332" spans="1:5">
      <c r="A332" s="493"/>
      <c r="B332" s="493"/>
      <c r="C332" s="425"/>
      <c r="D332" s="425"/>
      <c r="E332" s="660"/>
    </row>
    <row r="333" spans="1:5">
      <c r="A333" s="493"/>
      <c r="B333" s="493"/>
      <c r="C333" s="425"/>
      <c r="D333" s="425"/>
      <c r="E333" s="660"/>
    </row>
    <row r="334" spans="1:5">
      <c r="A334" s="493"/>
      <c r="B334" s="493"/>
      <c r="C334" s="425"/>
      <c r="D334" s="425"/>
      <c r="E334" s="660"/>
    </row>
    <row r="335" spans="1:5">
      <c r="A335" s="493"/>
      <c r="B335" s="493"/>
      <c r="C335" s="425"/>
      <c r="D335" s="425"/>
      <c r="E335" s="660"/>
    </row>
    <row r="336" spans="1:5">
      <c r="A336" s="493"/>
      <c r="B336" s="493"/>
      <c r="C336" s="425"/>
      <c r="D336" s="425"/>
      <c r="E336" s="660"/>
    </row>
    <row r="337" spans="1:5">
      <c r="A337" s="493"/>
      <c r="B337" s="493"/>
      <c r="C337" s="425"/>
      <c r="D337" s="425"/>
      <c r="E337" s="660"/>
    </row>
    <row r="338" spans="1:5">
      <c r="A338" s="493"/>
      <c r="B338" s="493"/>
      <c r="C338" s="425"/>
      <c r="D338" s="425"/>
      <c r="E338" s="660"/>
    </row>
    <row r="339" spans="1:5">
      <c r="A339" s="493"/>
      <c r="B339" s="493"/>
      <c r="C339" s="425"/>
      <c r="D339" s="425"/>
      <c r="E339" s="660"/>
    </row>
    <row r="340" spans="1:5">
      <c r="A340" s="493"/>
      <c r="B340" s="493"/>
      <c r="C340" s="425"/>
      <c r="D340" s="425"/>
      <c r="E340" s="660"/>
    </row>
    <row r="341" spans="1:5">
      <c r="A341" s="493"/>
      <c r="B341" s="493"/>
      <c r="C341" s="425"/>
      <c r="D341" s="425"/>
      <c r="E341" s="660"/>
    </row>
    <row r="342" spans="1:5">
      <c r="A342" s="493"/>
      <c r="B342" s="493"/>
      <c r="C342" s="425"/>
      <c r="D342" s="425"/>
      <c r="E342" s="660"/>
    </row>
    <row r="343" spans="1:5">
      <c r="A343" s="493"/>
      <c r="B343" s="493"/>
      <c r="C343" s="425"/>
      <c r="D343" s="425"/>
      <c r="E343" s="660"/>
    </row>
    <row r="344" spans="1:5">
      <c r="A344" s="493"/>
      <c r="B344" s="493"/>
      <c r="C344" s="425"/>
      <c r="D344" s="425"/>
      <c r="E344" s="660"/>
    </row>
    <row r="345" spans="1:5">
      <c r="A345" s="493"/>
      <c r="B345" s="493"/>
      <c r="C345" s="425"/>
      <c r="D345" s="425"/>
      <c r="E345" s="660"/>
    </row>
    <row r="346" spans="1:5">
      <c r="A346" s="493"/>
      <c r="B346" s="493"/>
      <c r="C346" s="425"/>
      <c r="D346" s="425"/>
      <c r="E346" s="660"/>
    </row>
    <row r="347" spans="1:5">
      <c r="A347" s="493"/>
      <c r="B347" s="493"/>
      <c r="C347" s="425"/>
      <c r="D347" s="425"/>
      <c r="E347" s="660"/>
    </row>
    <row r="348" spans="1:5">
      <c r="A348" s="493"/>
      <c r="B348" s="493"/>
      <c r="C348" s="425"/>
      <c r="D348" s="425"/>
      <c r="E348" s="660"/>
    </row>
    <row r="349" spans="1:5">
      <c r="A349" s="493"/>
      <c r="B349" s="493"/>
      <c r="C349" s="425"/>
      <c r="D349" s="425"/>
      <c r="E349" s="660"/>
    </row>
    <row r="350" spans="1:5">
      <c r="A350" s="493"/>
      <c r="B350" s="493"/>
      <c r="C350" s="425"/>
      <c r="D350" s="425"/>
      <c r="E350" s="660"/>
    </row>
    <row r="351" spans="1:5">
      <c r="A351" s="493"/>
      <c r="B351" s="493"/>
      <c r="C351" s="425"/>
      <c r="D351" s="425"/>
      <c r="E351" s="660"/>
    </row>
    <row r="352" spans="1:5">
      <c r="A352" s="493"/>
      <c r="B352" s="493"/>
      <c r="C352" s="425"/>
      <c r="D352" s="425"/>
      <c r="E352" s="660"/>
    </row>
    <row r="353" spans="1:5">
      <c r="A353" s="493"/>
      <c r="B353" s="493"/>
      <c r="C353" s="425"/>
      <c r="D353" s="425"/>
      <c r="E353" s="660"/>
    </row>
    <row r="354" spans="1:5">
      <c r="A354" s="493"/>
      <c r="B354" s="493"/>
      <c r="C354" s="425"/>
      <c r="D354" s="425"/>
      <c r="E354" s="660"/>
    </row>
    <row r="355" spans="1:5">
      <c r="A355" s="493"/>
      <c r="B355" s="493"/>
      <c r="C355" s="425"/>
      <c r="D355" s="425"/>
      <c r="E355" s="660"/>
    </row>
    <row r="356" spans="1:5">
      <c r="A356" s="493"/>
      <c r="B356" s="493"/>
      <c r="C356" s="425"/>
      <c r="D356" s="425"/>
      <c r="E356" s="660"/>
    </row>
    <row r="357" spans="1:5">
      <c r="A357" s="493"/>
      <c r="B357" s="493"/>
      <c r="C357" s="425"/>
      <c r="D357" s="425"/>
      <c r="E357" s="660"/>
    </row>
    <row r="358" spans="1:5">
      <c r="A358" s="493"/>
      <c r="B358" s="493"/>
      <c r="C358" s="425"/>
      <c r="D358" s="425"/>
      <c r="E358" s="660"/>
    </row>
    <row r="359" spans="1:5">
      <c r="A359" s="493"/>
      <c r="B359" s="493"/>
      <c r="C359" s="425"/>
      <c r="D359" s="425"/>
      <c r="E359" s="660"/>
    </row>
    <row r="360" spans="1:5">
      <c r="A360" s="493"/>
      <c r="B360" s="493"/>
      <c r="C360" s="425"/>
      <c r="D360" s="425"/>
      <c r="E360" s="660"/>
    </row>
    <row r="361" spans="1:5">
      <c r="A361" s="493"/>
      <c r="B361" s="493"/>
      <c r="C361" s="425"/>
      <c r="D361" s="425"/>
      <c r="E361" s="660"/>
    </row>
    <row r="362" spans="1:5">
      <c r="A362" s="493"/>
      <c r="B362" s="493"/>
      <c r="C362" s="425"/>
      <c r="D362" s="425"/>
      <c r="E362" s="660"/>
    </row>
    <row r="363" spans="1:5">
      <c r="A363" s="493"/>
      <c r="B363" s="493"/>
      <c r="C363" s="425"/>
      <c r="D363" s="425"/>
      <c r="E363" s="660"/>
    </row>
    <row r="364" spans="1:5">
      <c r="A364" s="493"/>
      <c r="B364" s="493"/>
      <c r="C364" s="425"/>
      <c r="D364" s="425"/>
      <c r="E364" s="660"/>
    </row>
    <row r="365" spans="1:5">
      <c r="A365" s="493"/>
      <c r="B365" s="493"/>
      <c r="C365" s="425"/>
      <c r="D365" s="425"/>
      <c r="E365" s="660"/>
    </row>
    <row r="366" spans="1:5">
      <c r="A366" s="493"/>
      <c r="B366" s="493"/>
      <c r="C366" s="425"/>
      <c r="D366" s="425"/>
      <c r="E366" s="660"/>
    </row>
    <row r="367" spans="1:5">
      <c r="A367" s="493"/>
      <c r="B367" s="493"/>
      <c r="C367" s="425"/>
      <c r="D367" s="425"/>
      <c r="E367" s="660"/>
    </row>
    <row r="368" spans="1:5">
      <c r="A368" s="493"/>
      <c r="B368" s="493"/>
      <c r="C368" s="425"/>
      <c r="D368" s="425"/>
      <c r="E368" s="660"/>
    </row>
    <row r="369" spans="1:5">
      <c r="A369" s="493"/>
      <c r="B369" s="493"/>
      <c r="C369" s="425"/>
      <c r="D369" s="425"/>
      <c r="E369" s="660"/>
    </row>
    <row r="370" spans="1:5">
      <c r="A370" s="493"/>
      <c r="B370" s="493"/>
      <c r="C370" s="425"/>
      <c r="D370" s="425"/>
      <c r="E370" s="660"/>
    </row>
    <row r="371" spans="1:5">
      <c r="A371" s="493"/>
      <c r="B371" s="493"/>
      <c r="C371" s="425"/>
      <c r="D371" s="425"/>
      <c r="E371" s="660"/>
    </row>
    <row r="372" spans="1:5">
      <c r="A372" s="493"/>
      <c r="B372" s="493"/>
      <c r="C372" s="425"/>
      <c r="D372" s="425"/>
      <c r="E372" s="660"/>
    </row>
    <row r="373" spans="1:5">
      <c r="A373" s="493"/>
      <c r="B373" s="493"/>
      <c r="C373" s="425"/>
      <c r="D373" s="425"/>
      <c r="E373" s="660"/>
    </row>
    <row r="374" spans="1:5">
      <c r="A374" s="493"/>
      <c r="B374" s="493"/>
      <c r="C374" s="425"/>
      <c r="D374" s="425"/>
      <c r="E374" s="660"/>
    </row>
    <row r="375" spans="1:5">
      <c r="A375" s="493"/>
      <c r="B375" s="493"/>
      <c r="C375" s="425"/>
      <c r="D375" s="425"/>
      <c r="E375" s="660"/>
    </row>
    <row r="376" spans="1:5">
      <c r="A376" s="493"/>
      <c r="B376" s="493"/>
      <c r="C376" s="425"/>
      <c r="D376" s="425"/>
      <c r="E376" s="660"/>
    </row>
    <row r="377" spans="1:5">
      <c r="A377" s="493"/>
      <c r="B377" s="493"/>
      <c r="C377" s="425"/>
      <c r="D377" s="425"/>
      <c r="E377" s="660"/>
    </row>
    <row r="378" spans="1:5">
      <c r="A378" s="493"/>
      <c r="B378" s="493"/>
      <c r="C378" s="425"/>
      <c r="D378" s="425"/>
      <c r="E378" s="660"/>
    </row>
    <row r="379" spans="1:5">
      <c r="A379" s="493"/>
      <c r="B379" s="493"/>
      <c r="C379" s="425"/>
      <c r="D379" s="425"/>
      <c r="E379" s="660"/>
    </row>
    <row r="380" spans="1:5">
      <c r="A380" s="493"/>
      <c r="B380" s="493"/>
      <c r="C380" s="425"/>
      <c r="D380" s="425"/>
      <c r="E380" s="660"/>
    </row>
    <row r="381" spans="1:5">
      <c r="A381" s="493"/>
      <c r="B381" s="493"/>
      <c r="C381" s="425"/>
      <c r="D381" s="425"/>
      <c r="E381" s="660"/>
    </row>
    <row r="382" spans="1:5">
      <c r="A382" s="493"/>
      <c r="B382" s="493"/>
      <c r="C382" s="425"/>
      <c r="D382" s="425"/>
      <c r="E382" s="660"/>
    </row>
    <row r="383" spans="1:5">
      <c r="A383" s="493"/>
      <c r="B383" s="493"/>
      <c r="C383" s="425"/>
      <c r="D383" s="425"/>
      <c r="E383" s="660"/>
    </row>
    <row r="384" spans="1:5">
      <c r="A384" s="493"/>
      <c r="B384" s="493"/>
      <c r="C384" s="425"/>
      <c r="D384" s="425"/>
      <c r="E384" s="660"/>
    </row>
    <row r="385" spans="1:5">
      <c r="A385" s="493"/>
      <c r="B385" s="493"/>
      <c r="C385" s="425"/>
      <c r="D385" s="425"/>
      <c r="E385" s="660"/>
    </row>
    <row r="386" spans="1:5">
      <c r="A386" s="493"/>
      <c r="B386" s="493"/>
      <c r="C386" s="425"/>
      <c r="D386" s="425"/>
      <c r="E386" s="660"/>
    </row>
    <row r="387" spans="1:5">
      <c r="A387" s="493"/>
      <c r="B387" s="493"/>
      <c r="C387" s="425"/>
      <c r="D387" s="425"/>
      <c r="E387" s="660"/>
    </row>
    <row r="388" spans="1:5">
      <c r="A388" s="493"/>
      <c r="B388" s="493"/>
      <c r="C388" s="425"/>
      <c r="D388" s="425"/>
      <c r="E388" s="660"/>
    </row>
    <row r="389" spans="1:5">
      <c r="A389" s="493"/>
      <c r="B389" s="493"/>
      <c r="C389" s="425"/>
      <c r="D389" s="425"/>
      <c r="E389" s="660"/>
    </row>
    <row r="390" spans="1:5">
      <c r="A390" s="493"/>
      <c r="B390" s="493"/>
      <c r="C390" s="425"/>
      <c r="D390" s="425"/>
      <c r="E390" s="660"/>
    </row>
    <row r="391" spans="1:5">
      <c r="A391" s="493"/>
      <c r="B391" s="493"/>
      <c r="C391" s="425"/>
      <c r="D391" s="425"/>
      <c r="E391" s="660"/>
    </row>
    <row r="392" spans="1:5">
      <c r="A392" s="493"/>
      <c r="B392" s="493"/>
      <c r="C392" s="425"/>
      <c r="D392" s="425"/>
      <c r="E392" s="660"/>
    </row>
    <row r="393" spans="1:5">
      <c r="A393" s="493"/>
      <c r="B393" s="493"/>
      <c r="C393" s="425"/>
      <c r="D393" s="425"/>
      <c r="E393" s="660"/>
    </row>
    <row r="394" spans="1:5">
      <c r="A394" s="493"/>
      <c r="B394" s="493"/>
      <c r="C394" s="425"/>
      <c r="D394" s="425"/>
      <c r="E394" s="660"/>
    </row>
    <row r="395" spans="1:5">
      <c r="A395" s="493"/>
      <c r="B395" s="493"/>
      <c r="C395" s="425"/>
      <c r="D395" s="425"/>
      <c r="E395" s="660"/>
    </row>
    <row r="396" spans="1:5">
      <c r="A396" s="493"/>
      <c r="B396" s="493"/>
      <c r="C396" s="425"/>
      <c r="D396" s="425"/>
      <c r="E396" s="660"/>
    </row>
    <row r="397" spans="1:5">
      <c r="A397" s="493"/>
      <c r="B397" s="493"/>
      <c r="C397" s="425"/>
      <c r="D397" s="425"/>
      <c r="E397" s="660"/>
    </row>
    <row r="398" spans="1:5">
      <c r="A398" s="493"/>
      <c r="B398" s="493"/>
      <c r="C398" s="425"/>
      <c r="D398" s="425"/>
      <c r="E398" s="660"/>
    </row>
    <row r="399" spans="1:5">
      <c r="A399" s="493"/>
      <c r="B399" s="493"/>
      <c r="C399" s="425"/>
      <c r="D399" s="425"/>
      <c r="E399" s="660"/>
    </row>
    <row r="400" spans="1:5">
      <c r="A400" s="493"/>
      <c r="B400" s="493"/>
      <c r="C400" s="425"/>
      <c r="D400" s="425"/>
      <c r="E400" s="660"/>
    </row>
    <row r="401" spans="1:5">
      <c r="A401" s="493"/>
      <c r="B401" s="493"/>
      <c r="C401" s="425"/>
      <c r="D401" s="425"/>
      <c r="E401" s="660"/>
    </row>
    <row r="402" spans="1:5">
      <c r="A402" s="493"/>
      <c r="B402" s="493"/>
      <c r="C402" s="425"/>
      <c r="D402" s="425"/>
      <c r="E402" s="660"/>
    </row>
    <row r="403" spans="1:5">
      <c r="A403" s="493"/>
      <c r="B403" s="493"/>
      <c r="C403" s="425"/>
      <c r="D403" s="425"/>
      <c r="E403" s="660"/>
    </row>
    <row r="404" spans="1:5">
      <c r="A404" s="493"/>
      <c r="B404" s="493"/>
      <c r="C404" s="425"/>
      <c r="D404" s="425"/>
      <c r="E404" s="660"/>
    </row>
    <row r="405" spans="1:5">
      <c r="A405" s="493"/>
      <c r="B405" s="493"/>
      <c r="C405" s="425"/>
      <c r="D405" s="425"/>
      <c r="E405" s="660"/>
    </row>
    <row r="406" spans="1:5">
      <c r="A406" s="493"/>
      <c r="B406" s="493"/>
      <c r="C406" s="425"/>
      <c r="D406" s="425"/>
      <c r="E406" s="660"/>
    </row>
    <row r="407" spans="1:5">
      <c r="A407" s="493"/>
      <c r="B407" s="493"/>
      <c r="C407" s="425"/>
      <c r="D407" s="425"/>
      <c r="E407" s="660"/>
    </row>
    <row r="408" spans="1:5">
      <c r="A408" s="493"/>
      <c r="B408" s="493"/>
      <c r="C408" s="425"/>
      <c r="D408" s="425"/>
      <c r="E408" s="660"/>
    </row>
    <row r="409" spans="1:5">
      <c r="A409" s="493"/>
      <c r="B409" s="493"/>
      <c r="C409" s="425"/>
      <c r="D409" s="425"/>
      <c r="E409" s="660"/>
    </row>
    <row r="410" spans="1:5">
      <c r="A410" s="493"/>
      <c r="B410" s="493"/>
      <c r="C410" s="425"/>
      <c r="D410" s="425"/>
      <c r="E410" s="660"/>
    </row>
    <row r="411" spans="1:5">
      <c r="A411" s="493"/>
      <c r="B411" s="493"/>
      <c r="C411" s="425"/>
      <c r="D411" s="425"/>
      <c r="E411" s="660"/>
    </row>
    <row r="412" spans="1:5">
      <c r="A412" s="493"/>
      <c r="B412" s="493"/>
      <c r="C412" s="425"/>
      <c r="D412" s="425"/>
      <c r="E412" s="660"/>
    </row>
    <row r="413" spans="1:5">
      <c r="A413" s="493"/>
      <c r="B413" s="493"/>
      <c r="C413" s="425"/>
      <c r="D413" s="425"/>
      <c r="E413" s="660"/>
    </row>
    <row r="414" spans="1:5">
      <c r="A414" s="493"/>
      <c r="B414" s="493"/>
      <c r="C414" s="425"/>
      <c r="D414" s="425"/>
      <c r="E414" s="660"/>
    </row>
    <row r="415" spans="1:5">
      <c r="A415" s="493"/>
      <c r="B415" s="493"/>
      <c r="C415" s="425"/>
      <c r="D415" s="425"/>
      <c r="E415" s="660"/>
    </row>
    <row r="416" spans="1:5">
      <c r="A416" s="493"/>
      <c r="B416" s="493"/>
      <c r="C416" s="425"/>
      <c r="D416" s="425"/>
      <c r="E416" s="660"/>
    </row>
    <row r="417" spans="1:5">
      <c r="A417" s="493"/>
      <c r="B417" s="493"/>
      <c r="C417" s="425"/>
      <c r="D417" s="425"/>
      <c r="E417" s="660"/>
    </row>
    <row r="418" spans="1:5">
      <c r="A418" s="493"/>
      <c r="B418" s="493"/>
      <c r="C418" s="425"/>
      <c r="D418" s="425"/>
      <c r="E418" s="660"/>
    </row>
    <row r="419" spans="1:5">
      <c r="A419" s="493"/>
      <c r="B419" s="493"/>
      <c r="C419" s="425"/>
      <c r="D419" s="425"/>
      <c r="E419" s="660"/>
    </row>
    <row r="420" spans="1:5">
      <c r="A420" s="493"/>
      <c r="B420" s="493"/>
      <c r="C420" s="425"/>
      <c r="D420" s="425"/>
      <c r="E420" s="660"/>
    </row>
    <row r="421" spans="1:5">
      <c r="A421" s="493"/>
      <c r="B421" s="493"/>
      <c r="C421" s="425"/>
      <c r="D421" s="425"/>
      <c r="E421" s="660"/>
    </row>
    <row r="422" spans="1:5">
      <c r="A422" s="493"/>
      <c r="B422" s="493"/>
      <c r="C422" s="425"/>
      <c r="D422" s="425"/>
      <c r="E422" s="660"/>
    </row>
    <row r="423" spans="1:5">
      <c r="A423" s="493"/>
      <c r="B423" s="493"/>
      <c r="C423" s="425"/>
      <c r="D423" s="425"/>
      <c r="E423" s="660"/>
    </row>
    <row r="424" spans="1:5">
      <c r="A424" s="493"/>
      <c r="B424" s="493"/>
      <c r="C424" s="425"/>
      <c r="D424" s="425"/>
      <c r="E424" s="660"/>
    </row>
    <row r="425" spans="1:5">
      <c r="A425" s="493"/>
      <c r="B425" s="493"/>
      <c r="C425" s="425"/>
      <c r="D425" s="425"/>
      <c r="E425" s="660"/>
    </row>
    <row r="426" spans="1:5">
      <c r="A426" s="493"/>
      <c r="B426" s="493"/>
      <c r="C426" s="425"/>
      <c r="D426" s="425"/>
      <c r="E426" s="660"/>
    </row>
    <row r="427" spans="1:5">
      <c r="A427" s="493"/>
      <c r="B427" s="493"/>
      <c r="C427" s="425"/>
      <c r="D427" s="425"/>
      <c r="E427" s="660"/>
    </row>
    <row r="428" spans="1:5">
      <c r="A428" s="493"/>
      <c r="B428" s="493"/>
      <c r="C428" s="425"/>
      <c r="D428" s="425"/>
      <c r="E428" s="660"/>
    </row>
    <row r="429" spans="1:5">
      <c r="A429" s="493"/>
      <c r="B429" s="493"/>
      <c r="C429" s="425"/>
      <c r="D429" s="425"/>
      <c r="E429" s="660"/>
    </row>
    <row r="430" spans="1:5">
      <c r="A430" s="493"/>
      <c r="B430" s="493"/>
      <c r="C430" s="425"/>
      <c r="D430" s="425"/>
      <c r="E430" s="660"/>
    </row>
    <row r="431" spans="1:5">
      <c r="A431" s="493"/>
      <c r="B431" s="493"/>
      <c r="C431" s="425"/>
      <c r="D431" s="425"/>
      <c r="E431" s="660"/>
    </row>
    <row r="432" spans="1:5">
      <c r="A432" s="493"/>
      <c r="B432" s="493"/>
      <c r="C432" s="425"/>
      <c r="D432" s="425"/>
      <c r="E432" s="660"/>
    </row>
    <row r="433" spans="1:5">
      <c r="A433" s="493"/>
      <c r="B433" s="493"/>
      <c r="C433" s="425"/>
      <c r="D433" s="425"/>
      <c r="E433" s="660"/>
    </row>
    <row r="434" spans="1:5">
      <c r="A434" s="493"/>
      <c r="B434" s="493"/>
      <c r="C434" s="425"/>
      <c r="D434" s="425"/>
      <c r="E434" s="660"/>
    </row>
    <row r="435" spans="1:5">
      <c r="A435" s="493"/>
      <c r="B435" s="493"/>
      <c r="C435" s="425"/>
      <c r="D435" s="425"/>
      <c r="E435" s="660"/>
    </row>
    <row r="436" spans="1:5">
      <c r="A436" s="493"/>
      <c r="B436" s="493"/>
      <c r="C436" s="425"/>
      <c r="D436" s="425"/>
      <c r="E436" s="660"/>
    </row>
    <row r="437" spans="1:5">
      <c r="A437" s="493"/>
      <c r="B437" s="493"/>
      <c r="C437" s="425"/>
      <c r="D437" s="425"/>
      <c r="E437" s="660"/>
    </row>
    <row r="438" spans="1:5">
      <c r="A438" s="493"/>
      <c r="B438" s="493"/>
      <c r="C438" s="425"/>
      <c r="D438" s="425"/>
      <c r="E438" s="660"/>
    </row>
    <row r="439" spans="1:5">
      <c r="A439" s="493"/>
      <c r="B439" s="493"/>
      <c r="C439" s="425"/>
      <c r="D439" s="425"/>
      <c r="E439" s="660"/>
    </row>
    <row r="440" spans="1:5">
      <c r="A440" s="493"/>
      <c r="B440" s="493"/>
      <c r="C440" s="425"/>
      <c r="D440" s="425"/>
      <c r="E440" s="660"/>
    </row>
    <row r="441" spans="1:5">
      <c r="A441" s="493"/>
      <c r="B441" s="493"/>
      <c r="C441" s="425"/>
      <c r="D441" s="425"/>
      <c r="E441" s="660"/>
    </row>
    <row r="442" spans="1:5">
      <c r="A442" s="493"/>
      <c r="B442" s="493"/>
      <c r="C442" s="425"/>
      <c r="D442" s="425"/>
      <c r="E442" s="660"/>
    </row>
    <row r="443" spans="1:5">
      <c r="A443" s="493"/>
      <c r="B443" s="493"/>
      <c r="C443" s="425"/>
      <c r="D443" s="425"/>
      <c r="E443" s="660"/>
    </row>
    <row r="444" spans="1:5">
      <c r="A444" s="493"/>
      <c r="B444" s="493"/>
      <c r="C444" s="425"/>
      <c r="D444" s="425"/>
      <c r="E444" s="660"/>
    </row>
    <row r="445" spans="1:5">
      <c r="A445" s="493"/>
      <c r="B445" s="493"/>
      <c r="C445" s="425"/>
      <c r="D445" s="425"/>
      <c r="E445" s="660"/>
    </row>
    <row r="446" spans="1:5">
      <c r="A446" s="493"/>
      <c r="B446" s="493"/>
      <c r="C446" s="425"/>
      <c r="D446" s="425"/>
      <c r="E446" s="660"/>
    </row>
    <row r="447" spans="1:5">
      <c r="A447" s="493"/>
      <c r="B447" s="493"/>
      <c r="C447" s="425"/>
      <c r="D447" s="425"/>
      <c r="E447" s="660"/>
    </row>
    <row r="448" spans="1:5">
      <c r="A448" s="493"/>
      <c r="B448" s="493"/>
      <c r="C448" s="425"/>
      <c r="D448" s="425"/>
      <c r="E448" s="660"/>
    </row>
    <row r="449" spans="1:5">
      <c r="A449" s="493"/>
      <c r="B449" s="493"/>
      <c r="C449" s="425"/>
      <c r="D449" s="425"/>
      <c r="E449" s="660"/>
    </row>
    <row r="450" spans="1:5">
      <c r="A450" s="493"/>
      <c r="B450" s="493"/>
      <c r="C450" s="425"/>
      <c r="D450" s="425"/>
      <c r="E450" s="660"/>
    </row>
    <row r="451" spans="1:5">
      <c r="A451" s="493"/>
      <c r="B451" s="493"/>
      <c r="C451" s="425"/>
      <c r="D451" s="425"/>
      <c r="E451" s="660"/>
    </row>
    <row r="452" spans="1:5">
      <c r="A452" s="493"/>
      <c r="B452" s="493"/>
      <c r="C452" s="425"/>
      <c r="D452" s="425"/>
      <c r="E452" s="660"/>
    </row>
    <row r="453" spans="1:5">
      <c r="A453" s="493"/>
      <c r="B453" s="493"/>
      <c r="C453" s="425"/>
      <c r="D453" s="425"/>
      <c r="E453" s="660"/>
    </row>
    <row r="454" spans="1:5">
      <c r="A454" s="493"/>
      <c r="B454" s="493"/>
      <c r="C454" s="425"/>
      <c r="D454" s="425"/>
      <c r="E454" s="660"/>
    </row>
    <row r="455" spans="1:5">
      <c r="A455" s="493"/>
      <c r="B455" s="493"/>
      <c r="C455" s="425"/>
      <c r="D455" s="425"/>
      <c r="E455" s="660"/>
    </row>
    <row r="456" spans="1:5">
      <c r="A456" s="493"/>
      <c r="B456" s="493"/>
      <c r="C456" s="425"/>
      <c r="D456" s="425"/>
      <c r="E456" s="660"/>
    </row>
    <row r="457" spans="1:5">
      <c r="A457" s="493"/>
      <c r="B457" s="493"/>
      <c r="C457" s="425"/>
      <c r="D457" s="425"/>
      <c r="E457" s="660"/>
    </row>
    <row r="458" spans="1:5">
      <c r="A458" s="493"/>
      <c r="B458" s="493"/>
      <c r="C458" s="425"/>
      <c r="D458" s="425"/>
      <c r="E458" s="660"/>
    </row>
    <row r="459" spans="1:5">
      <c r="A459" s="493"/>
      <c r="B459" s="493"/>
      <c r="C459" s="425"/>
      <c r="D459" s="425"/>
      <c r="E459" s="660"/>
    </row>
    <row r="460" spans="1:5">
      <c r="A460" s="493"/>
      <c r="B460" s="493"/>
      <c r="C460" s="425"/>
      <c r="D460" s="425"/>
      <c r="E460" s="660"/>
    </row>
    <row r="461" spans="1:5">
      <c r="A461" s="493"/>
      <c r="B461" s="493"/>
      <c r="C461" s="425"/>
      <c r="D461" s="425"/>
      <c r="E461" s="660"/>
    </row>
    <row r="462" spans="1:5">
      <c r="A462" s="493"/>
      <c r="B462" s="493"/>
      <c r="C462" s="425"/>
      <c r="D462" s="425"/>
      <c r="E462" s="660"/>
    </row>
    <row r="463" spans="1:5">
      <c r="A463" s="493"/>
      <c r="B463" s="493"/>
      <c r="C463" s="425"/>
      <c r="D463" s="425"/>
      <c r="E463" s="660"/>
    </row>
    <row r="464" spans="1:5">
      <c r="A464" s="493"/>
      <c r="B464" s="493"/>
      <c r="C464" s="425"/>
      <c r="D464" s="425"/>
      <c r="E464" s="660"/>
    </row>
    <row r="465" spans="1:5">
      <c r="A465" s="493"/>
      <c r="B465" s="493"/>
      <c r="C465" s="425"/>
      <c r="D465" s="425"/>
      <c r="E465" s="660"/>
    </row>
    <row r="466" spans="1:5">
      <c r="A466" s="493"/>
      <c r="B466" s="493"/>
      <c r="C466" s="425"/>
      <c r="D466" s="425"/>
      <c r="E466" s="660"/>
    </row>
    <row r="467" spans="1:5">
      <c r="A467" s="493"/>
      <c r="B467" s="493"/>
      <c r="C467" s="425"/>
      <c r="D467" s="425"/>
      <c r="E467" s="660"/>
    </row>
    <row r="468" spans="1:5">
      <c r="A468" s="493"/>
      <c r="B468" s="493"/>
      <c r="C468" s="425"/>
      <c r="D468" s="425"/>
      <c r="E468" s="660"/>
    </row>
    <row r="469" spans="1:5">
      <c r="A469" s="493"/>
      <c r="B469" s="493"/>
      <c r="C469" s="425"/>
      <c r="D469" s="425"/>
      <c r="E469" s="660"/>
    </row>
    <row r="470" spans="1:5">
      <c r="A470" s="493"/>
      <c r="B470" s="493"/>
      <c r="C470" s="425"/>
      <c r="D470" s="425"/>
      <c r="E470" s="660"/>
    </row>
    <row r="471" spans="1:5">
      <c r="A471" s="493"/>
      <c r="B471" s="493"/>
      <c r="C471" s="425"/>
      <c r="D471" s="425"/>
      <c r="E471" s="660"/>
    </row>
    <row r="472" spans="1:5">
      <c r="A472" s="493"/>
      <c r="B472" s="493"/>
      <c r="C472" s="425"/>
      <c r="D472" s="425"/>
      <c r="E472" s="660"/>
    </row>
    <row r="473" spans="1:5">
      <c r="A473" s="493"/>
      <c r="B473" s="493"/>
      <c r="C473" s="425"/>
      <c r="D473" s="425"/>
      <c r="E473" s="660"/>
    </row>
    <row r="474" spans="1:5">
      <c r="A474" s="493"/>
      <c r="B474" s="493"/>
      <c r="C474" s="425"/>
      <c r="D474" s="425"/>
      <c r="E474" s="660"/>
    </row>
    <row r="475" spans="1:5">
      <c r="A475" s="493"/>
      <c r="B475" s="493"/>
      <c r="C475" s="425"/>
      <c r="D475" s="425"/>
      <c r="E475" s="660"/>
    </row>
    <row r="476" spans="1:5">
      <c r="A476" s="493"/>
      <c r="B476" s="493"/>
      <c r="C476" s="425"/>
      <c r="D476" s="425"/>
      <c r="E476" s="660"/>
    </row>
    <row r="477" spans="1:5">
      <c r="A477" s="493"/>
      <c r="B477" s="493"/>
      <c r="C477" s="425"/>
      <c r="D477" s="425"/>
      <c r="E477" s="660"/>
    </row>
    <row r="478" spans="1:5">
      <c r="A478" s="493"/>
      <c r="B478" s="493"/>
      <c r="C478" s="425"/>
      <c r="D478" s="425"/>
      <c r="E478" s="660"/>
    </row>
    <row r="479" spans="1:5">
      <c r="A479" s="493"/>
      <c r="B479" s="493"/>
      <c r="C479" s="425"/>
      <c r="D479" s="425"/>
      <c r="E479" s="660"/>
    </row>
    <row r="480" spans="1:5">
      <c r="A480" s="493"/>
      <c r="B480" s="493"/>
      <c r="C480" s="425"/>
      <c r="D480" s="425"/>
      <c r="E480" s="660"/>
    </row>
    <row r="481" spans="1:5">
      <c r="A481" s="493"/>
      <c r="B481" s="493"/>
      <c r="C481" s="425"/>
      <c r="D481" s="425"/>
      <c r="E481" s="660"/>
    </row>
    <row r="482" spans="1:5">
      <c r="A482" s="493"/>
      <c r="B482" s="493"/>
      <c r="C482" s="425"/>
      <c r="D482" s="425"/>
      <c r="E482" s="660"/>
    </row>
    <row r="483" spans="1:5">
      <c r="A483" s="493"/>
      <c r="B483" s="493"/>
      <c r="C483" s="425"/>
      <c r="D483" s="425"/>
      <c r="E483" s="660"/>
    </row>
    <row r="484" spans="1:5">
      <c r="A484" s="493"/>
      <c r="B484" s="493"/>
      <c r="C484" s="425"/>
      <c r="D484" s="425"/>
      <c r="E484" s="660"/>
    </row>
    <row r="485" spans="1:5">
      <c r="A485" s="493"/>
      <c r="B485" s="493"/>
      <c r="C485" s="425"/>
      <c r="D485" s="425"/>
      <c r="E485" s="660"/>
    </row>
    <row r="486" spans="1:5">
      <c r="A486" s="493"/>
      <c r="B486" s="493"/>
      <c r="C486" s="425"/>
      <c r="D486" s="425"/>
      <c r="E486" s="660"/>
    </row>
    <row r="487" spans="1:5">
      <c r="A487" s="493"/>
      <c r="B487" s="493"/>
      <c r="C487" s="425"/>
      <c r="D487" s="425"/>
      <c r="E487" s="660"/>
    </row>
    <row r="488" spans="1:5">
      <c r="A488" s="493"/>
      <c r="B488" s="493"/>
      <c r="C488" s="425"/>
      <c r="D488" s="425"/>
      <c r="E488" s="660"/>
    </row>
    <row r="489" spans="1:5">
      <c r="A489" s="493"/>
      <c r="B489" s="493"/>
      <c r="C489" s="425"/>
      <c r="D489" s="425"/>
      <c r="E489" s="660"/>
    </row>
    <row r="490" spans="1:5">
      <c r="A490" s="493"/>
      <c r="B490" s="493"/>
      <c r="C490" s="425"/>
      <c r="D490" s="425"/>
      <c r="E490" s="660"/>
    </row>
    <row r="491" spans="1:5">
      <c r="A491" s="493"/>
      <c r="B491" s="493"/>
      <c r="C491" s="425"/>
      <c r="D491" s="425"/>
      <c r="E491" s="660"/>
    </row>
    <row r="492" spans="1:5">
      <c r="A492" s="493"/>
      <c r="B492" s="493"/>
      <c r="C492" s="425"/>
      <c r="D492" s="425"/>
      <c r="E492" s="660"/>
    </row>
    <row r="493" spans="1:5">
      <c r="A493" s="493"/>
      <c r="B493" s="493"/>
      <c r="C493" s="425"/>
      <c r="D493" s="425"/>
      <c r="E493" s="660"/>
    </row>
    <row r="494" spans="1:5">
      <c r="A494" s="493"/>
      <c r="B494" s="493"/>
      <c r="C494" s="425"/>
      <c r="D494" s="425"/>
      <c r="E494" s="660"/>
    </row>
    <row r="495" spans="1:5">
      <c r="A495" s="493"/>
      <c r="B495" s="493"/>
      <c r="C495" s="425"/>
      <c r="D495" s="425"/>
      <c r="E495" s="660"/>
    </row>
    <row r="496" spans="1:5">
      <c r="A496" s="493"/>
      <c r="B496" s="493"/>
      <c r="C496" s="425"/>
      <c r="D496" s="425"/>
      <c r="E496" s="660"/>
    </row>
    <row r="497" spans="1:5">
      <c r="A497" s="493"/>
      <c r="B497" s="493"/>
      <c r="C497" s="425"/>
      <c r="D497" s="425"/>
      <c r="E497" s="660"/>
    </row>
    <row r="498" spans="1:5">
      <c r="A498" s="493"/>
      <c r="B498" s="493"/>
      <c r="C498" s="425"/>
      <c r="D498" s="425"/>
      <c r="E498" s="660"/>
    </row>
    <row r="499" spans="1:5">
      <c r="A499" s="493"/>
      <c r="B499" s="493"/>
      <c r="C499" s="425"/>
      <c r="D499" s="425"/>
      <c r="E499" s="660"/>
    </row>
    <row r="500" spans="1:5">
      <c r="A500" s="493"/>
      <c r="B500" s="493"/>
      <c r="C500" s="425"/>
      <c r="D500" s="425"/>
      <c r="E500" s="660"/>
    </row>
    <row r="501" spans="1:5">
      <c r="A501" s="493"/>
      <c r="B501" s="493"/>
      <c r="C501" s="425"/>
      <c r="D501" s="425"/>
      <c r="E501" s="660"/>
    </row>
    <row r="502" spans="1:5">
      <c r="A502" s="493"/>
      <c r="B502" s="493"/>
      <c r="C502" s="425"/>
      <c r="D502" s="425"/>
      <c r="E502" s="660"/>
    </row>
    <row r="503" spans="1:5">
      <c r="A503" s="493"/>
      <c r="B503" s="493"/>
      <c r="C503" s="425"/>
      <c r="D503" s="425"/>
      <c r="E503" s="660"/>
    </row>
    <row r="504" spans="1:5">
      <c r="A504" s="493"/>
      <c r="B504" s="493"/>
      <c r="C504" s="425"/>
      <c r="D504" s="425"/>
      <c r="E504" s="660"/>
    </row>
    <row r="505" spans="1:5">
      <c r="A505" s="493"/>
      <c r="B505" s="493"/>
      <c r="C505" s="425"/>
      <c r="D505" s="425"/>
      <c r="E505" s="660"/>
    </row>
    <row r="506" spans="1:5">
      <c r="A506" s="493"/>
      <c r="B506" s="493"/>
      <c r="C506" s="425"/>
      <c r="D506" s="425"/>
      <c r="E506" s="660"/>
    </row>
    <row r="507" spans="1:5">
      <c r="A507" s="493"/>
      <c r="B507" s="493"/>
      <c r="C507" s="425"/>
      <c r="D507" s="425"/>
      <c r="E507" s="660"/>
    </row>
    <row r="508" spans="1:5">
      <c r="A508" s="493"/>
      <c r="B508" s="493"/>
      <c r="C508" s="425"/>
      <c r="D508" s="425"/>
      <c r="E508" s="660"/>
    </row>
    <row r="509" spans="1:5">
      <c r="A509" s="493"/>
      <c r="B509" s="493"/>
      <c r="C509" s="425"/>
      <c r="D509" s="425"/>
      <c r="E509" s="660"/>
    </row>
    <row r="510" spans="1:5">
      <c r="A510" s="493"/>
      <c r="B510" s="493"/>
      <c r="C510" s="425"/>
      <c r="D510" s="425"/>
      <c r="E510" s="660"/>
    </row>
    <row r="511" spans="1:5">
      <c r="A511" s="493"/>
      <c r="B511" s="493"/>
      <c r="C511" s="425"/>
      <c r="D511" s="425"/>
      <c r="E511" s="660"/>
    </row>
    <row r="512" spans="1:5">
      <c r="A512" s="493"/>
      <c r="B512" s="493"/>
      <c r="C512" s="425"/>
      <c r="D512" s="425"/>
      <c r="E512" s="660"/>
    </row>
    <row r="513" spans="1:5">
      <c r="A513" s="493"/>
      <c r="B513" s="493"/>
      <c r="C513" s="425"/>
      <c r="D513" s="425"/>
      <c r="E513" s="660"/>
    </row>
    <row r="514" spans="1:5">
      <c r="A514" s="493"/>
      <c r="B514" s="493"/>
      <c r="C514" s="425"/>
      <c r="D514" s="425"/>
      <c r="E514" s="660"/>
    </row>
    <row r="515" spans="1:5">
      <c r="A515" s="493"/>
      <c r="B515" s="493"/>
      <c r="C515" s="425"/>
      <c r="D515" s="425"/>
      <c r="E515" s="660"/>
    </row>
    <row r="516" spans="1:5">
      <c r="A516" s="493"/>
      <c r="B516" s="493"/>
      <c r="C516" s="425"/>
      <c r="D516" s="425"/>
      <c r="E516" s="660"/>
    </row>
    <row r="517" spans="1:5">
      <c r="A517" s="493"/>
      <c r="B517" s="493"/>
      <c r="C517" s="425"/>
      <c r="D517" s="425"/>
      <c r="E517" s="660"/>
    </row>
    <row r="518" spans="1:5">
      <c r="A518" s="493"/>
      <c r="B518" s="493"/>
      <c r="C518" s="425"/>
      <c r="D518" s="425"/>
      <c r="E518" s="660"/>
    </row>
    <row r="519" spans="1:5">
      <c r="A519" s="493"/>
      <c r="B519" s="493"/>
      <c r="C519" s="425"/>
      <c r="D519" s="425"/>
      <c r="E519" s="660"/>
    </row>
    <row r="520" spans="1:5">
      <c r="A520" s="493"/>
      <c r="B520" s="493"/>
      <c r="C520" s="425"/>
      <c r="D520" s="425"/>
      <c r="E520" s="660"/>
    </row>
    <row r="521" spans="1:5">
      <c r="A521" s="493"/>
      <c r="B521" s="493"/>
      <c r="C521" s="425"/>
      <c r="D521" s="425"/>
      <c r="E521" s="660"/>
    </row>
    <row r="522" spans="1:5">
      <c r="A522" s="493"/>
      <c r="B522" s="493"/>
      <c r="C522" s="425"/>
      <c r="D522" s="425"/>
      <c r="E522" s="660"/>
    </row>
    <row r="523" spans="1:5">
      <c r="A523" s="493"/>
      <c r="B523" s="493"/>
      <c r="C523" s="425"/>
      <c r="D523" s="425"/>
      <c r="E523" s="660"/>
    </row>
    <row r="524" spans="1:5">
      <c r="A524" s="493"/>
      <c r="B524" s="493"/>
      <c r="C524" s="425"/>
      <c r="D524" s="425"/>
      <c r="E524" s="660"/>
    </row>
    <row r="525" spans="1:5">
      <c r="A525" s="493"/>
      <c r="B525" s="493"/>
      <c r="C525" s="425"/>
      <c r="D525" s="425"/>
      <c r="E525" s="660"/>
    </row>
    <row r="526" spans="1:5">
      <c r="A526" s="493"/>
      <c r="B526" s="493"/>
      <c r="C526" s="425"/>
      <c r="D526" s="425"/>
      <c r="E526" s="660"/>
    </row>
    <row r="527" spans="1:5">
      <c r="A527" s="493"/>
      <c r="B527" s="493"/>
      <c r="C527" s="425"/>
      <c r="D527" s="425"/>
      <c r="E527" s="660"/>
    </row>
    <row r="528" spans="1:5">
      <c r="A528" s="493"/>
      <c r="B528" s="493"/>
      <c r="C528" s="425"/>
      <c r="D528" s="425"/>
      <c r="E528" s="660"/>
    </row>
    <row r="529" spans="1:5">
      <c r="A529" s="493"/>
      <c r="B529" s="493"/>
      <c r="C529" s="425"/>
      <c r="D529" s="425"/>
      <c r="E529" s="660"/>
    </row>
    <row r="530" spans="1:5">
      <c r="A530" s="493"/>
      <c r="B530" s="493"/>
      <c r="C530" s="425"/>
      <c r="D530" s="425"/>
      <c r="E530" s="660"/>
    </row>
    <row r="531" spans="1:5">
      <c r="A531" s="493"/>
      <c r="B531" s="493"/>
      <c r="C531" s="425"/>
      <c r="D531" s="425"/>
      <c r="E531" s="660"/>
    </row>
    <row r="532" spans="1:5">
      <c r="A532" s="493"/>
      <c r="B532" s="493"/>
      <c r="C532" s="425"/>
      <c r="D532" s="425"/>
      <c r="E532" s="660"/>
    </row>
    <row r="533" spans="1:5">
      <c r="A533" s="493"/>
      <c r="B533" s="493"/>
      <c r="C533" s="425"/>
      <c r="D533" s="425"/>
      <c r="E533" s="660"/>
    </row>
    <row r="534" spans="1:5">
      <c r="A534" s="493"/>
      <c r="B534" s="493"/>
      <c r="C534" s="425"/>
      <c r="D534" s="425"/>
      <c r="E534" s="660"/>
    </row>
    <row r="535" spans="1:5">
      <c r="A535" s="493"/>
      <c r="B535" s="493"/>
      <c r="C535" s="425"/>
      <c r="D535" s="425"/>
      <c r="E535" s="660"/>
    </row>
    <row r="536" spans="1:5">
      <c r="A536" s="493"/>
      <c r="B536" s="493"/>
      <c r="C536" s="425"/>
      <c r="D536" s="425"/>
      <c r="E536" s="660"/>
    </row>
    <row r="537" spans="1:5">
      <c r="A537" s="493"/>
      <c r="B537" s="493"/>
      <c r="C537" s="425"/>
      <c r="D537" s="425"/>
      <c r="E537" s="660"/>
    </row>
    <row r="538" spans="1:5">
      <c r="A538" s="493"/>
      <c r="B538" s="493"/>
      <c r="C538" s="425"/>
      <c r="D538" s="425"/>
      <c r="E538" s="660"/>
    </row>
    <row r="539" spans="1:5">
      <c r="A539" s="493"/>
      <c r="B539" s="493"/>
      <c r="C539" s="425"/>
      <c r="D539" s="425"/>
      <c r="E539" s="660"/>
    </row>
    <row r="540" spans="1:5">
      <c r="A540" s="493"/>
      <c r="B540" s="493"/>
      <c r="C540" s="425"/>
      <c r="D540" s="425"/>
      <c r="E540" s="660"/>
    </row>
    <row r="541" spans="1:5">
      <c r="A541" s="493"/>
      <c r="B541" s="493"/>
      <c r="C541" s="425"/>
      <c r="D541" s="425"/>
      <c r="E541" s="660"/>
    </row>
    <row r="542" spans="1:5">
      <c r="A542" s="493"/>
      <c r="B542" s="493"/>
      <c r="C542" s="425"/>
      <c r="D542" s="425"/>
      <c r="E542" s="660"/>
    </row>
    <row r="543" spans="1:5">
      <c r="A543" s="493"/>
      <c r="B543" s="493"/>
      <c r="C543" s="425"/>
      <c r="D543" s="425"/>
      <c r="E543" s="660"/>
    </row>
    <row r="544" spans="1:5">
      <c r="A544" s="493"/>
      <c r="B544" s="493"/>
      <c r="C544" s="425"/>
      <c r="D544" s="425"/>
      <c r="E544" s="660"/>
    </row>
    <row r="545" spans="1:5">
      <c r="A545" s="493"/>
      <c r="B545" s="493"/>
      <c r="C545" s="425"/>
      <c r="D545" s="425"/>
      <c r="E545" s="660"/>
    </row>
    <row r="546" spans="1:5">
      <c r="A546" s="493"/>
      <c r="B546" s="493"/>
      <c r="C546" s="425"/>
      <c r="D546" s="425"/>
      <c r="E546" s="660"/>
    </row>
    <row r="547" spans="1:5">
      <c r="A547" s="493"/>
      <c r="B547" s="493"/>
      <c r="C547" s="425"/>
      <c r="D547" s="425"/>
      <c r="E547" s="660"/>
    </row>
    <row r="548" spans="1:5">
      <c r="A548" s="493"/>
      <c r="B548" s="493"/>
      <c r="C548" s="425"/>
      <c r="D548" s="425"/>
      <c r="E548" s="660"/>
    </row>
    <row r="549" spans="1:5">
      <c r="A549" s="493"/>
      <c r="B549" s="493"/>
      <c r="C549" s="425"/>
      <c r="D549" s="425"/>
      <c r="E549" s="660"/>
    </row>
    <row r="550" spans="1:5">
      <c r="A550" s="493"/>
      <c r="B550" s="493"/>
      <c r="C550" s="425"/>
      <c r="D550" s="425"/>
      <c r="E550" s="660"/>
    </row>
    <row r="551" spans="1:5">
      <c r="A551" s="493"/>
      <c r="B551" s="493"/>
      <c r="C551" s="425"/>
      <c r="D551" s="425"/>
      <c r="E551" s="660"/>
    </row>
    <row r="552" spans="1:5">
      <c r="A552" s="493"/>
      <c r="B552" s="493"/>
      <c r="C552" s="425"/>
      <c r="D552" s="425"/>
      <c r="E552" s="660"/>
    </row>
    <row r="553" spans="1:5">
      <c r="A553" s="493"/>
      <c r="B553" s="493"/>
      <c r="C553" s="425"/>
      <c r="D553" s="425"/>
      <c r="E553" s="660"/>
    </row>
    <row r="554" spans="1:5">
      <c r="A554" s="493"/>
      <c r="B554" s="493"/>
      <c r="C554" s="425"/>
      <c r="D554" s="425"/>
      <c r="E554" s="660"/>
    </row>
    <row r="555" spans="1:5">
      <c r="A555" s="493"/>
      <c r="B555" s="493"/>
      <c r="C555" s="425"/>
      <c r="D555" s="425"/>
      <c r="E555" s="660"/>
    </row>
    <row r="556" spans="1:5">
      <c r="A556" s="493"/>
      <c r="B556" s="493"/>
      <c r="C556" s="425"/>
      <c r="D556" s="425"/>
      <c r="E556" s="660"/>
    </row>
    <row r="557" spans="1:5">
      <c r="A557" s="493"/>
      <c r="B557" s="493"/>
      <c r="C557" s="425"/>
      <c r="D557" s="425"/>
      <c r="E557" s="660"/>
    </row>
    <row r="558" spans="1:5">
      <c r="A558" s="493"/>
      <c r="B558" s="493"/>
      <c r="C558" s="425"/>
      <c r="D558" s="425"/>
      <c r="E558" s="660"/>
    </row>
    <row r="559" spans="1:5">
      <c r="A559" s="493"/>
      <c r="B559" s="493"/>
      <c r="C559" s="425"/>
      <c r="D559" s="425"/>
      <c r="E559" s="660"/>
    </row>
    <row r="560" spans="1:5">
      <c r="A560" s="493"/>
      <c r="B560" s="493"/>
      <c r="C560" s="425"/>
      <c r="D560" s="425"/>
      <c r="E560" s="660"/>
    </row>
    <row r="561" spans="1:5">
      <c r="A561" s="493"/>
      <c r="B561" s="493"/>
      <c r="C561" s="425"/>
      <c r="D561" s="425"/>
      <c r="E561" s="660"/>
    </row>
    <row r="562" spans="1:5">
      <c r="A562" s="493"/>
      <c r="B562" s="493"/>
      <c r="C562" s="425"/>
      <c r="D562" s="425"/>
      <c r="E562" s="660"/>
    </row>
    <row r="563" spans="1:5">
      <c r="A563" s="493"/>
      <c r="B563" s="493"/>
      <c r="C563" s="425"/>
      <c r="D563" s="425"/>
      <c r="E563" s="660"/>
    </row>
    <row r="564" spans="1:5">
      <c r="A564" s="493"/>
      <c r="B564" s="493"/>
      <c r="C564" s="425"/>
      <c r="D564" s="425"/>
      <c r="E564" s="660"/>
    </row>
    <row r="565" spans="1:5">
      <c r="A565" s="493"/>
      <c r="B565" s="493"/>
      <c r="C565" s="425"/>
      <c r="D565" s="425"/>
      <c r="E565" s="660"/>
    </row>
    <row r="566" spans="1:5">
      <c r="A566" s="493"/>
      <c r="B566" s="493"/>
      <c r="C566" s="425"/>
      <c r="D566" s="425"/>
      <c r="E566" s="660"/>
    </row>
    <row r="567" spans="1:5">
      <c r="A567" s="493"/>
      <c r="B567" s="493"/>
      <c r="C567" s="425"/>
      <c r="D567" s="425"/>
      <c r="E567" s="660"/>
    </row>
    <row r="568" spans="1:5">
      <c r="A568" s="493"/>
      <c r="B568" s="493"/>
      <c r="C568" s="425"/>
      <c r="D568" s="425"/>
      <c r="E568" s="660"/>
    </row>
    <row r="569" spans="1:5">
      <c r="A569" s="493"/>
      <c r="B569" s="493"/>
      <c r="C569" s="425"/>
      <c r="D569" s="425"/>
      <c r="E569" s="660"/>
    </row>
    <row r="570" spans="1:5">
      <c r="A570" s="493"/>
      <c r="B570" s="493"/>
      <c r="C570" s="425"/>
      <c r="D570" s="425"/>
      <c r="E570" s="660"/>
    </row>
    <row r="571" spans="1:5">
      <c r="A571" s="493"/>
      <c r="B571" s="493"/>
      <c r="C571" s="425"/>
      <c r="D571" s="425"/>
      <c r="E571" s="660"/>
    </row>
    <row r="572" spans="1:5">
      <c r="A572" s="493"/>
      <c r="B572" s="493"/>
      <c r="C572" s="425"/>
      <c r="D572" s="425"/>
      <c r="E572" s="660"/>
    </row>
    <row r="573" spans="1:5">
      <c r="A573" s="493"/>
      <c r="B573" s="493"/>
      <c r="C573" s="425"/>
      <c r="D573" s="425"/>
      <c r="E573" s="660"/>
    </row>
    <row r="574" spans="1:5">
      <c r="A574" s="493"/>
      <c r="B574" s="493"/>
      <c r="C574" s="425"/>
      <c r="D574" s="425"/>
      <c r="E574" s="660"/>
    </row>
    <row r="575" spans="1:5">
      <c r="A575" s="493"/>
      <c r="B575" s="493"/>
      <c r="C575" s="425"/>
      <c r="D575" s="425"/>
      <c r="E575" s="660"/>
    </row>
    <row r="576" spans="1:5">
      <c r="A576" s="493"/>
      <c r="B576" s="493"/>
      <c r="C576" s="425"/>
      <c r="D576" s="425"/>
      <c r="E576" s="660"/>
    </row>
    <row r="577" spans="1:5">
      <c r="A577" s="493"/>
      <c r="B577" s="493"/>
      <c r="C577" s="425"/>
      <c r="D577" s="425"/>
      <c r="E577" s="660"/>
    </row>
    <row r="578" spans="1:5">
      <c r="A578" s="493"/>
      <c r="B578" s="493"/>
      <c r="C578" s="425"/>
      <c r="D578" s="425"/>
      <c r="E578" s="660"/>
    </row>
    <row r="579" spans="1:5">
      <c r="A579" s="493"/>
      <c r="B579" s="493"/>
      <c r="C579" s="425"/>
      <c r="D579" s="425"/>
      <c r="E579" s="660"/>
    </row>
    <row r="580" spans="1:5">
      <c r="A580" s="493"/>
      <c r="B580" s="493"/>
      <c r="C580" s="425"/>
      <c r="D580" s="425"/>
      <c r="E580" s="660"/>
    </row>
    <row r="581" spans="1:5">
      <c r="A581" s="493"/>
      <c r="B581" s="493"/>
      <c r="C581" s="425"/>
      <c r="D581" s="425"/>
      <c r="E581" s="660"/>
    </row>
    <row r="582" spans="1:5">
      <c r="A582" s="493"/>
      <c r="B582" s="493"/>
      <c r="C582" s="425"/>
      <c r="D582" s="425"/>
      <c r="E582" s="660"/>
    </row>
    <row r="583" spans="1:5">
      <c r="A583" s="493"/>
      <c r="B583" s="493"/>
      <c r="C583" s="425"/>
      <c r="D583" s="425"/>
      <c r="E583" s="660"/>
    </row>
    <row r="584" spans="1:5">
      <c r="A584" s="493"/>
      <c r="B584" s="493"/>
      <c r="C584" s="425"/>
      <c r="D584" s="425"/>
      <c r="E584" s="660"/>
    </row>
    <row r="585" spans="1:5">
      <c r="A585" s="493"/>
      <c r="B585" s="493"/>
      <c r="C585" s="425"/>
      <c r="D585" s="425"/>
      <c r="E585" s="660"/>
    </row>
    <row r="586" spans="1:5">
      <c r="A586" s="493"/>
      <c r="B586" s="493"/>
      <c r="C586" s="425"/>
      <c r="D586" s="425"/>
      <c r="E586" s="660"/>
    </row>
    <row r="587" spans="1:5">
      <c r="A587" s="493"/>
      <c r="B587" s="493"/>
      <c r="C587" s="425"/>
      <c r="D587" s="425"/>
      <c r="E587" s="660"/>
    </row>
    <row r="588" spans="1:5">
      <c r="A588" s="493"/>
      <c r="B588" s="493"/>
      <c r="C588" s="425"/>
      <c r="D588" s="425"/>
      <c r="E588" s="660"/>
    </row>
    <row r="589" spans="1:5">
      <c r="A589" s="493"/>
      <c r="B589" s="493"/>
      <c r="C589" s="425"/>
      <c r="D589" s="425"/>
      <c r="E589" s="660"/>
    </row>
    <row r="590" spans="1:5">
      <c r="A590" s="493"/>
      <c r="B590" s="493"/>
      <c r="C590" s="425"/>
      <c r="D590" s="425"/>
      <c r="E590" s="660"/>
    </row>
    <row r="591" spans="1:5">
      <c r="A591" s="493"/>
      <c r="B591" s="493"/>
      <c r="C591" s="425"/>
      <c r="D591" s="425"/>
      <c r="E591" s="660"/>
    </row>
    <row r="592" spans="1:5">
      <c r="A592" s="493"/>
      <c r="B592" s="493"/>
      <c r="C592" s="425"/>
      <c r="D592" s="425"/>
      <c r="E592" s="660"/>
    </row>
    <row r="593" spans="1:5">
      <c r="A593" s="493"/>
      <c r="B593" s="493"/>
      <c r="C593" s="425"/>
      <c r="D593" s="425"/>
      <c r="E593" s="660"/>
    </row>
    <row r="594" spans="1:5">
      <c r="A594" s="493"/>
      <c r="B594" s="493"/>
      <c r="C594" s="425"/>
      <c r="D594" s="425"/>
      <c r="E594" s="660"/>
    </row>
    <row r="595" spans="1:5">
      <c r="A595" s="493"/>
      <c r="B595" s="493"/>
      <c r="C595" s="425"/>
      <c r="D595" s="425"/>
      <c r="E595" s="660"/>
    </row>
    <row r="596" spans="1:5">
      <c r="A596" s="493"/>
      <c r="B596" s="493"/>
      <c r="C596" s="425"/>
      <c r="D596" s="425"/>
      <c r="E596" s="660"/>
    </row>
    <row r="597" spans="1:5">
      <c r="A597" s="493"/>
      <c r="B597" s="493"/>
      <c r="C597" s="425"/>
      <c r="D597" s="425"/>
      <c r="E597" s="660"/>
    </row>
    <row r="598" spans="1:5">
      <c r="A598" s="493"/>
      <c r="B598" s="493"/>
      <c r="C598" s="425"/>
      <c r="D598" s="425"/>
      <c r="E598" s="660"/>
    </row>
    <row r="599" spans="1:5">
      <c r="A599" s="493"/>
      <c r="B599" s="493"/>
      <c r="C599" s="425"/>
      <c r="D599" s="425"/>
      <c r="E599" s="660"/>
    </row>
    <row r="600" spans="1:5">
      <c r="A600" s="493"/>
      <c r="B600" s="493"/>
      <c r="C600" s="425"/>
      <c r="D600" s="425"/>
      <c r="E600" s="660"/>
    </row>
    <row r="601" spans="1:5">
      <c r="A601" s="493"/>
      <c r="B601" s="493"/>
      <c r="C601" s="425"/>
      <c r="D601" s="425"/>
      <c r="E601" s="660"/>
    </row>
    <row r="602" spans="1:5">
      <c r="A602" s="493"/>
      <c r="B602" s="493"/>
      <c r="C602" s="425"/>
      <c r="D602" s="425"/>
      <c r="E602" s="660"/>
    </row>
    <row r="603" spans="1:5">
      <c r="A603" s="493"/>
      <c r="B603" s="493"/>
      <c r="C603" s="425"/>
      <c r="D603" s="425"/>
      <c r="E603" s="660"/>
    </row>
    <row r="604" spans="1:5">
      <c r="A604" s="493"/>
      <c r="B604" s="493"/>
      <c r="C604" s="425"/>
      <c r="D604" s="425"/>
      <c r="E604" s="660"/>
    </row>
    <row r="605" spans="1:5">
      <c r="A605" s="493"/>
      <c r="B605" s="493"/>
      <c r="C605" s="425"/>
      <c r="D605" s="425"/>
      <c r="E605" s="660"/>
    </row>
    <row r="606" spans="1:5">
      <c r="A606" s="493"/>
      <c r="B606" s="493"/>
      <c r="C606" s="425"/>
      <c r="D606" s="425"/>
      <c r="E606" s="660"/>
    </row>
    <row r="607" spans="1:5">
      <c r="A607" s="493"/>
      <c r="B607" s="493"/>
      <c r="C607" s="425"/>
      <c r="D607" s="425"/>
      <c r="E607" s="660"/>
    </row>
    <row r="608" spans="1:5">
      <c r="A608" s="493"/>
      <c r="B608" s="493"/>
      <c r="C608" s="425"/>
      <c r="D608" s="425"/>
      <c r="E608" s="660"/>
    </row>
    <row r="609" spans="1:5">
      <c r="A609" s="493"/>
      <c r="B609" s="493"/>
      <c r="C609" s="425"/>
      <c r="D609" s="425"/>
      <c r="E609" s="660"/>
    </row>
    <row r="610" spans="1:5">
      <c r="A610" s="493"/>
      <c r="B610" s="493"/>
      <c r="C610" s="425"/>
      <c r="D610" s="425"/>
      <c r="E610" s="660"/>
    </row>
    <row r="611" spans="1:5">
      <c r="A611" s="493"/>
      <c r="B611" s="493"/>
      <c r="C611" s="425"/>
      <c r="D611" s="425"/>
      <c r="E611" s="660"/>
    </row>
    <row r="612" spans="1:5">
      <c r="A612" s="493"/>
      <c r="B612" s="493"/>
      <c r="C612" s="425"/>
      <c r="D612" s="425"/>
      <c r="E612" s="660"/>
    </row>
    <row r="613" spans="1:5">
      <c r="A613" s="493"/>
      <c r="B613" s="493"/>
      <c r="C613" s="425"/>
      <c r="D613" s="425"/>
      <c r="E613" s="660"/>
    </row>
    <row r="614" spans="1:5">
      <c r="A614" s="493"/>
      <c r="B614" s="493"/>
      <c r="C614" s="425"/>
      <c r="D614" s="425"/>
      <c r="E614" s="660"/>
    </row>
    <row r="615" spans="1:5">
      <c r="A615" s="493"/>
      <c r="B615" s="493"/>
      <c r="C615" s="425"/>
      <c r="D615" s="425"/>
      <c r="E615" s="660"/>
    </row>
    <row r="616" spans="1:5">
      <c r="A616" s="493"/>
      <c r="B616" s="493"/>
      <c r="C616" s="425"/>
      <c r="D616" s="425"/>
      <c r="E616" s="660"/>
    </row>
    <row r="617" spans="1:5">
      <c r="A617" s="493"/>
      <c r="B617" s="493"/>
      <c r="C617" s="425"/>
      <c r="D617" s="425"/>
      <c r="E617" s="660"/>
    </row>
    <row r="618" spans="1:5">
      <c r="A618" s="493"/>
      <c r="B618" s="493"/>
      <c r="C618" s="425"/>
      <c r="D618" s="425"/>
      <c r="E618" s="660"/>
    </row>
    <row r="619" spans="1:5">
      <c r="A619" s="493"/>
      <c r="B619" s="493"/>
      <c r="C619" s="425"/>
      <c r="D619" s="425"/>
      <c r="E619" s="660"/>
    </row>
    <row r="620" spans="1:5">
      <c r="A620" s="493"/>
      <c r="B620" s="493"/>
      <c r="C620" s="425"/>
      <c r="D620" s="425"/>
      <c r="E620" s="660"/>
    </row>
    <row r="621" spans="1:5">
      <c r="A621" s="493"/>
      <c r="B621" s="493"/>
      <c r="C621" s="425"/>
      <c r="D621" s="425"/>
      <c r="E621" s="660"/>
    </row>
    <row r="622" spans="1:5">
      <c r="A622" s="493"/>
      <c r="B622" s="493"/>
      <c r="C622" s="425"/>
      <c r="D622" s="425"/>
      <c r="E622" s="660"/>
    </row>
    <row r="623" spans="1:5">
      <c r="A623" s="493"/>
      <c r="B623" s="493"/>
      <c r="C623" s="425"/>
      <c r="D623" s="425"/>
      <c r="E623" s="660"/>
    </row>
    <row r="624" spans="1:5">
      <c r="A624" s="493"/>
      <c r="B624" s="493"/>
      <c r="C624" s="425"/>
      <c r="D624" s="425"/>
      <c r="E624" s="660"/>
    </row>
    <row r="625" spans="1:5">
      <c r="A625" s="493"/>
      <c r="B625" s="493"/>
      <c r="C625" s="425"/>
      <c r="D625" s="425"/>
      <c r="E625" s="660"/>
    </row>
    <row r="626" spans="1:5">
      <c r="A626" s="493"/>
      <c r="B626" s="493"/>
      <c r="C626" s="425"/>
      <c r="D626" s="425"/>
      <c r="E626" s="660"/>
    </row>
    <row r="627" spans="1:5">
      <c r="A627" s="493"/>
      <c r="B627" s="493"/>
      <c r="C627" s="425"/>
      <c r="D627" s="425"/>
      <c r="E627" s="660"/>
    </row>
    <row r="628" spans="1:5">
      <c r="A628" s="493"/>
      <c r="B628" s="493"/>
      <c r="C628" s="425"/>
      <c r="D628" s="425"/>
      <c r="E628" s="660"/>
    </row>
    <row r="629" spans="1:5">
      <c r="A629" s="493"/>
      <c r="B629" s="493"/>
      <c r="C629" s="425"/>
      <c r="D629" s="425"/>
      <c r="E629" s="660"/>
    </row>
    <row r="630" spans="1:5">
      <c r="A630" s="493"/>
      <c r="B630" s="493"/>
      <c r="C630" s="425"/>
      <c r="D630" s="425"/>
      <c r="E630" s="660"/>
    </row>
    <row r="631" spans="1:5">
      <c r="A631" s="493"/>
      <c r="B631" s="493"/>
      <c r="C631" s="425"/>
      <c r="D631" s="425"/>
      <c r="E631" s="660"/>
    </row>
    <row r="632" spans="1:5">
      <c r="A632" s="493"/>
      <c r="B632" s="493"/>
      <c r="C632" s="425"/>
      <c r="D632" s="425"/>
      <c r="E632" s="660"/>
    </row>
    <row r="633" spans="1:5">
      <c r="A633" s="493"/>
      <c r="B633" s="493"/>
      <c r="C633" s="425"/>
      <c r="D633" s="425"/>
      <c r="E633" s="660"/>
    </row>
    <row r="634" spans="1:5">
      <c r="A634" s="493"/>
      <c r="B634" s="493"/>
      <c r="C634" s="425"/>
      <c r="D634" s="425"/>
      <c r="E634" s="660"/>
    </row>
    <row r="635" spans="1:5">
      <c r="A635" s="493"/>
      <c r="B635" s="493"/>
      <c r="C635" s="425"/>
      <c r="D635" s="425"/>
      <c r="E635" s="660"/>
    </row>
    <row r="636" spans="1:5">
      <c r="A636" s="493"/>
      <c r="B636" s="493"/>
      <c r="C636" s="425"/>
      <c r="D636" s="425"/>
      <c r="E636" s="660"/>
    </row>
    <row r="637" spans="1:5">
      <c r="A637" s="493"/>
      <c r="B637" s="493"/>
      <c r="C637" s="425"/>
      <c r="D637" s="425"/>
      <c r="E637" s="660"/>
    </row>
    <row r="638" spans="1:5">
      <c r="A638" s="493"/>
      <c r="B638" s="493"/>
      <c r="C638" s="425"/>
      <c r="D638" s="425"/>
      <c r="E638" s="660"/>
    </row>
    <row r="639" spans="1:5">
      <c r="A639" s="493"/>
      <c r="B639" s="493"/>
      <c r="C639" s="425"/>
      <c r="D639" s="425"/>
      <c r="E639" s="660"/>
    </row>
    <row r="640" spans="1:5">
      <c r="A640" s="493"/>
      <c r="B640" s="493"/>
      <c r="C640" s="425"/>
      <c r="D640" s="425"/>
      <c r="E640" s="660"/>
    </row>
    <row r="641" spans="1:5">
      <c r="A641" s="493"/>
      <c r="B641" s="493"/>
      <c r="C641" s="425"/>
      <c r="D641" s="425"/>
      <c r="E641" s="660"/>
    </row>
    <row r="642" spans="1:5">
      <c r="A642" s="493"/>
      <c r="B642" s="493"/>
      <c r="C642" s="425"/>
      <c r="D642" s="425"/>
      <c r="E642" s="660"/>
    </row>
    <row r="643" spans="1:5">
      <c r="A643" s="493"/>
      <c r="B643" s="493"/>
      <c r="C643" s="425"/>
      <c r="D643" s="425"/>
      <c r="E643" s="660"/>
    </row>
    <row r="644" spans="1:5">
      <c r="A644" s="493"/>
      <c r="B644" s="493"/>
      <c r="C644" s="425"/>
      <c r="D644" s="425"/>
      <c r="E644" s="660"/>
    </row>
    <row r="645" spans="1:5">
      <c r="A645" s="493"/>
      <c r="B645" s="493"/>
      <c r="C645" s="425"/>
      <c r="D645" s="425"/>
      <c r="E645" s="660"/>
    </row>
    <row r="646" spans="1:5">
      <c r="A646" s="493"/>
      <c r="B646" s="493"/>
      <c r="C646" s="425"/>
      <c r="D646" s="425"/>
      <c r="E646" s="660"/>
    </row>
    <row r="647" spans="1:5">
      <c r="A647" s="493"/>
      <c r="B647" s="493"/>
      <c r="C647" s="425"/>
      <c r="D647" s="425"/>
      <c r="E647" s="660"/>
    </row>
    <row r="648" spans="1:5">
      <c r="A648" s="493"/>
      <c r="B648" s="493"/>
      <c r="C648" s="425"/>
      <c r="D648" s="425"/>
      <c r="E648" s="660"/>
    </row>
    <row r="649" spans="1:5">
      <c r="A649" s="493"/>
      <c r="B649" s="493"/>
      <c r="C649" s="425"/>
      <c r="D649" s="425"/>
      <c r="E649" s="660"/>
    </row>
    <row r="650" spans="1:5">
      <c r="A650" s="493"/>
      <c r="B650" s="493"/>
      <c r="C650" s="425"/>
      <c r="D650" s="425"/>
      <c r="E650" s="660"/>
    </row>
    <row r="651" spans="1:5">
      <c r="A651" s="493"/>
      <c r="B651" s="493"/>
      <c r="C651" s="425"/>
      <c r="D651" s="425"/>
      <c r="E651" s="660"/>
    </row>
    <row r="652" spans="1:5">
      <c r="A652" s="493"/>
      <c r="B652" s="493"/>
      <c r="C652" s="425"/>
      <c r="D652" s="425"/>
      <c r="E652" s="660"/>
    </row>
    <row r="653" spans="1:5">
      <c r="A653" s="493"/>
      <c r="B653" s="493"/>
      <c r="C653" s="425"/>
      <c r="D653" s="425"/>
      <c r="E653" s="660"/>
    </row>
    <row r="654" spans="1:5">
      <c r="A654" s="493"/>
      <c r="B654" s="493"/>
      <c r="C654" s="425"/>
      <c r="D654" s="425"/>
      <c r="E654" s="660"/>
    </row>
    <row r="655" spans="1:5">
      <c r="A655" s="493"/>
      <c r="B655" s="493"/>
      <c r="C655" s="425"/>
      <c r="D655" s="425"/>
      <c r="E655" s="660"/>
    </row>
    <row r="656" spans="1:5">
      <c r="A656" s="493"/>
      <c r="B656" s="493"/>
      <c r="C656" s="425"/>
      <c r="D656" s="425"/>
      <c r="E656" s="660"/>
    </row>
    <row r="657" spans="1:5">
      <c r="A657" s="493"/>
      <c r="B657" s="493"/>
      <c r="C657" s="425"/>
      <c r="D657" s="425"/>
      <c r="E657" s="660"/>
    </row>
    <row r="658" spans="1:5">
      <c r="A658" s="493"/>
      <c r="B658" s="493"/>
      <c r="C658" s="425"/>
      <c r="D658" s="425"/>
      <c r="E658" s="660"/>
    </row>
    <row r="659" spans="1:5">
      <c r="A659" s="493"/>
      <c r="B659" s="493"/>
      <c r="C659" s="425"/>
      <c r="D659" s="425"/>
      <c r="E659" s="660"/>
    </row>
    <row r="660" spans="1:5">
      <c r="A660" s="493"/>
      <c r="B660" s="493"/>
      <c r="C660" s="425"/>
      <c r="D660" s="425"/>
      <c r="E660" s="660"/>
    </row>
    <row r="661" spans="1:5">
      <c r="A661" s="493"/>
      <c r="B661" s="493"/>
      <c r="C661" s="425"/>
      <c r="D661" s="425"/>
      <c r="E661" s="660"/>
    </row>
    <row r="662" spans="1:5">
      <c r="A662" s="493"/>
      <c r="B662" s="493"/>
      <c r="C662" s="425"/>
      <c r="D662" s="425"/>
      <c r="E662" s="660"/>
    </row>
    <row r="663" spans="1:5">
      <c r="A663" s="493"/>
      <c r="B663" s="493"/>
      <c r="C663" s="425"/>
      <c r="D663" s="425"/>
      <c r="E663" s="660"/>
    </row>
    <row r="664" spans="1:5">
      <c r="A664" s="493"/>
      <c r="B664" s="493"/>
      <c r="C664" s="425"/>
      <c r="D664" s="425"/>
      <c r="E664" s="660"/>
    </row>
    <row r="665" spans="1:5">
      <c r="A665" s="493"/>
      <c r="B665" s="493"/>
      <c r="C665" s="425"/>
      <c r="D665" s="425"/>
      <c r="E665" s="660"/>
    </row>
    <row r="666" spans="1:5">
      <c r="A666" s="493"/>
      <c r="B666" s="493"/>
      <c r="C666" s="425"/>
      <c r="D666" s="425"/>
      <c r="E666" s="660"/>
    </row>
    <row r="667" spans="1:5">
      <c r="A667" s="493"/>
      <c r="B667" s="493"/>
      <c r="C667" s="425"/>
      <c r="D667" s="425"/>
      <c r="E667" s="660"/>
    </row>
    <row r="668" spans="1:5">
      <c r="A668" s="493"/>
      <c r="B668" s="493"/>
      <c r="C668" s="425"/>
      <c r="D668" s="425"/>
      <c r="E668" s="660"/>
    </row>
    <row r="669" spans="1:5">
      <c r="A669" s="493"/>
      <c r="B669" s="493"/>
      <c r="C669" s="425"/>
      <c r="D669" s="425"/>
      <c r="E669" s="660"/>
    </row>
    <row r="670" spans="1:5">
      <c r="A670" s="493"/>
      <c r="B670" s="493"/>
      <c r="C670" s="425"/>
      <c r="D670" s="425"/>
      <c r="E670" s="660"/>
    </row>
    <row r="671" spans="1:5">
      <c r="A671" s="493"/>
      <c r="B671" s="493"/>
      <c r="C671" s="425"/>
      <c r="D671" s="425"/>
      <c r="E671" s="660"/>
    </row>
    <row r="672" spans="1:5">
      <c r="A672" s="493"/>
      <c r="B672" s="493"/>
      <c r="C672" s="425"/>
      <c r="D672" s="425"/>
      <c r="E672" s="660"/>
    </row>
    <row r="673" spans="1:5">
      <c r="A673" s="493"/>
      <c r="B673" s="493"/>
      <c r="C673" s="425"/>
      <c r="D673" s="425"/>
      <c r="E673" s="660"/>
    </row>
    <row r="674" spans="1:5">
      <c r="A674" s="493"/>
      <c r="B674" s="493"/>
      <c r="C674" s="425"/>
      <c r="D674" s="425"/>
      <c r="E674" s="660"/>
    </row>
    <row r="675" spans="1:5">
      <c r="A675" s="493"/>
      <c r="B675" s="493"/>
      <c r="C675" s="425"/>
      <c r="D675" s="425"/>
      <c r="E675" s="660"/>
    </row>
    <row r="676" spans="1:5">
      <c r="A676" s="493"/>
      <c r="B676" s="493"/>
      <c r="C676" s="425"/>
      <c r="D676" s="425"/>
      <c r="E676" s="660"/>
    </row>
    <row r="677" spans="1:5">
      <c r="A677" s="493"/>
      <c r="B677" s="493"/>
      <c r="C677" s="425"/>
      <c r="D677" s="425"/>
      <c r="E677" s="660"/>
    </row>
    <row r="678" spans="1:5">
      <c r="A678" s="493"/>
      <c r="B678" s="493"/>
      <c r="C678" s="425"/>
      <c r="D678" s="425"/>
      <c r="E678" s="660"/>
    </row>
    <row r="679" spans="1:5">
      <c r="A679" s="493"/>
      <c r="B679" s="493"/>
      <c r="C679" s="425"/>
      <c r="D679" s="425"/>
      <c r="E679" s="660"/>
    </row>
    <row r="680" spans="1:5">
      <c r="A680" s="493"/>
      <c r="B680" s="493"/>
      <c r="C680" s="425"/>
      <c r="D680" s="425"/>
      <c r="E680" s="660"/>
    </row>
    <row r="681" spans="1:5">
      <c r="A681" s="493"/>
      <c r="B681" s="493"/>
      <c r="C681" s="425"/>
      <c r="D681" s="425"/>
      <c r="E681" s="660"/>
    </row>
    <row r="682" spans="1:5">
      <c r="A682" s="493"/>
      <c r="B682" s="493"/>
      <c r="C682" s="425"/>
      <c r="D682" s="425"/>
      <c r="E682" s="660"/>
    </row>
    <row r="683" spans="1:5">
      <c r="A683" s="493"/>
      <c r="B683" s="493"/>
      <c r="C683" s="425"/>
      <c r="D683" s="425"/>
      <c r="E683" s="660"/>
    </row>
    <row r="684" spans="1:5">
      <c r="A684" s="493"/>
      <c r="B684" s="493"/>
      <c r="C684" s="425"/>
      <c r="D684" s="425"/>
      <c r="E684" s="660"/>
    </row>
    <row r="685" spans="1:5">
      <c r="A685" s="493"/>
      <c r="B685" s="493"/>
      <c r="C685" s="425"/>
      <c r="D685" s="425"/>
      <c r="E685" s="660"/>
    </row>
    <row r="686" spans="1:5">
      <c r="A686" s="493"/>
      <c r="B686" s="493"/>
      <c r="C686" s="425"/>
      <c r="D686" s="425"/>
      <c r="E686" s="660"/>
    </row>
    <row r="687" spans="1:5">
      <c r="A687" s="493"/>
      <c r="B687" s="493"/>
      <c r="C687" s="425"/>
      <c r="D687" s="425"/>
      <c r="E687" s="660"/>
    </row>
    <row r="688" spans="1:5">
      <c r="A688" s="493"/>
      <c r="B688" s="493"/>
      <c r="C688" s="425"/>
      <c r="D688" s="425"/>
      <c r="E688" s="660"/>
    </row>
    <row r="689" spans="1:5">
      <c r="A689" s="493"/>
      <c r="B689" s="493"/>
      <c r="C689" s="425"/>
      <c r="D689" s="425"/>
      <c r="E689" s="660"/>
    </row>
    <row r="690" spans="1:5">
      <c r="A690" s="493"/>
      <c r="B690" s="493"/>
      <c r="C690" s="425"/>
      <c r="D690" s="425"/>
      <c r="E690" s="660"/>
    </row>
    <row r="691" spans="1:5">
      <c r="A691" s="493"/>
      <c r="B691" s="493"/>
      <c r="C691" s="425"/>
      <c r="D691" s="425"/>
      <c r="E691" s="660"/>
    </row>
    <row r="692" spans="1:5">
      <c r="A692" s="493"/>
      <c r="B692" s="493"/>
      <c r="C692" s="425"/>
      <c r="D692" s="425"/>
      <c r="E692" s="660"/>
    </row>
    <row r="693" spans="1:5">
      <c r="A693" s="493"/>
      <c r="B693" s="493"/>
      <c r="C693" s="425"/>
      <c r="D693" s="425"/>
      <c r="E693" s="660"/>
    </row>
    <row r="694" spans="1:5">
      <c r="A694" s="493"/>
      <c r="B694" s="493"/>
      <c r="C694" s="425"/>
      <c r="D694" s="425"/>
      <c r="E694" s="660"/>
    </row>
    <row r="695" spans="1:5">
      <c r="A695" s="493"/>
      <c r="B695" s="493"/>
      <c r="C695" s="425"/>
      <c r="D695" s="425"/>
      <c r="E695" s="660"/>
    </row>
    <row r="696" spans="1:5">
      <c r="A696" s="493"/>
      <c r="B696" s="493"/>
      <c r="C696" s="425"/>
      <c r="D696" s="425"/>
      <c r="E696" s="660"/>
    </row>
    <row r="697" spans="1:5">
      <c r="A697" s="493"/>
      <c r="B697" s="493"/>
      <c r="C697" s="425"/>
      <c r="D697" s="425"/>
      <c r="E697" s="660"/>
    </row>
    <row r="698" spans="1:5">
      <c r="A698" s="493"/>
      <c r="B698" s="493"/>
      <c r="C698" s="425"/>
      <c r="D698" s="425"/>
      <c r="E698" s="660"/>
    </row>
    <row r="699" spans="1:5">
      <c r="A699" s="493"/>
      <c r="B699" s="493"/>
      <c r="C699" s="425"/>
      <c r="D699" s="425"/>
      <c r="E699" s="660"/>
    </row>
    <row r="700" spans="1:5">
      <c r="A700" s="493"/>
      <c r="B700" s="493"/>
      <c r="C700" s="425"/>
      <c r="D700" s="425"/>
      <c r="E700" s="660"/>
    </row>
    <row r="701" spans="1:5">
      <c r="A701" s="493"/>
      <c r="B701" s="493"/>
      <c r="C701" s="425"/>
      <c r="D701" s="425"/>
      <c r="E701" s="660"/>
    </row>
    <row r="702" spans="1:5">
      <c r="A702" s="493"/>
      <c r="B702" s="493"/>
      <c r="C702" s="425"/>
      <c r="D702" s="425"/>
      <c r="E702" s="660"/>
    </row>
    <row r="703" spans="1:5">
      <c r="A703" s="493"/>
      <c r="B703" s="493"/>
      <c r="C703" s="425"/>
      <c r="D703" s="425"/>
      <c r="E703" s="660"/>
    </row>
    <row r="704" spans="1:5">
      <c r="A704" s="493"/>
      <c r="B704" s="493"/>
      <c r="C704" s="425"/>
      <c r="D704" s="425"/>
      <c r="E704" s="660"/>
    </row>
    <row r="705" spans="1:5">
      <c r="A705" s="493"/>
      <c r="B705" s="493"/>
      <c r="C705" s="425"/>
      <c r="D705" s="425"/>
      <c r="E705" s="660"/>
    </row>
    <row r="706" spans="1:5">
      <c r="A706" s="493"/>
      <c r="B706" s="493"/>
      <c r="C706" s="425"/>
      <c r="D706" s="425"/>
      <c r="E706" s="660"/>
    </row>
    <row r="707" spans="1:5">
      <c r="A707" s="493"/>
      <c r="B707" s="493"/>
      <c r="C707" s="425"/>
      <c r="D707" s="425"/>
      <c r="E707" s="660"/>
    </row>
    <row r="708" spans="1:5">
      <c r="A708" s="493"/>
      <c r="B708" s="493"/>
      <c r="C708" s="425"/>
      <c r="D708" s="425"/>
      <c r="E708" s="660"/>
    </row>
    <row r="709" spans="1:5">
      <c r="A709" s="493"/>
      <c r="B709" s="493"/>
      <c r="C709" s="425"/>
      <c r="D709" s="425"/>
      <c r="E709" s="660"/>
    </row>
    <row r="710" spans="1:5">
      <c r="A710" s="493"/>
      <c r="B710" s="493"/>
      <c r="C710" s="425"/>
      <c r="D710" s="425"/>
      <c r="E710" s="660"/>
    </row>
    <row r="711" spans="1:5">
      <c r="A711" s="493"/>
      <c r="B711" s="493"/>
      <c r="C711" s="425"/>
      <c r="D711" s="425"/>
      <c r="E711" s="660"/>
    </row>
    <row r="712" spans="1:5">
      <c r="A712" s="493"/>
      <c r="B712" s="493"/>
      <c r="C712" s="425"/>
      <c r="D712" s="425"/>
      <c r="E712" s="660"/>
    </row>
    <row r="713" spans="1:5">
      <c r="A713" s="493"/>
      <c r="B713" s="493"/>
      <c r="C713" s="425"/>
      <c r="D713" s="425"/>
      <c r="E713" s="660"/>
    </row>
    <row r="714" spans="1:5">
      <c r="A714" s="493"/>
      <c r="B714" s="493"/>
      <c r="C714" s="425"/>
      <c r="D714" s="425"/>
      <c r="E714" s="660"/>
    </row>
    <row r="715" spans="1:5">
      <c r="A715" s="493"/>
      <c r="B715" s="493"/>
      <c r="C715" s="425"/>
      <c r="D715" s="425"/>
      <c r="E715" s="660"/>
    </row>
    <row r="716" spans="1:5">
      <c r="A716" s="493"/>
      <c r="B716" s="493"/>
      <c r="C716" s="425"/>
      <c r="D716" s="425"/>
      <c r="E716" s="660"/>
    </row>
    <row r="717" spans="1:5">
      <c r="A717" s="493"/>
      <c r="B717" s="493"/>
      <c r="C717" s="425"/>
      <c r="D717" s="425"/>
      <c r="E717" s="660"/>
    </row>
    <row r="718" spans="1:5">
      <c r="A718" s="493"/>
      <c r="B718" s="493"/>
      <c r="C718" s="425"/>
      <c r="D718" s="425"/>
      <c r="E718" s="660"/>
    </row>
    <row r="719" spans="1:5">
      <c r="A719" s="493"/>
      <c r="B719" s="493"/>
      <c r="C719" s="425"/>
      <c r="D719" s="425"/>
      <c r="E719" s="660"/>
    </row>
    <row r="720" spans="1:5">
      <c r="A720" s="493"/>
      <c r="B720" s="493"/>
      <c r="C720" s="425"/>
      <c r="D720" s="425"/>
      <c r="E720" s="660"/>
    </row>
    <row r="721" spans="1:5">
      <c r="A721" s="493"/>
      <c r="B721" s="493"/>
      <c r="C721" s="425"/>
      <c r="D721" s="425"/>
      <c r="E721" s="660"/>
    </row>
    <row r="722" spans="1:5">
      <c r="A722" s="493"/>
      <c r="B722" s="493"/>
      <c r="C722" s="425"/>
      <c r="D722" s="425"/>
      <c r="E722" s="660"/>
    </row>
    <row r="723" spans="1:5">
      <c r="A723" s="493"/>
      <c r="B723" s="493"/>
      <c r="C723" s="425"/>
      <c r="D723" s="425"/>
      <c r="E723" s="660"/>
    </row>
    <row r="724" spans="1:5">
      <c r="A724" s="493"/>
      <c r="B724" s="493"/>
      <c r="C724" s="425"/>
      <c r="D724" s="425"/>
      <c r="E724" s="660"/>
    </row>
    <row r="725" spans="1:5">
      <c r="A725" s="493"/>
      <c r="B725" s="493"/>
      <c r="C725" s="425"/>
      <c r="D725" s="425"/>
      <c r="E725" s="660"/>
    </row>
    <row r="726" spans="1:5">
      <c r="A726" s="493"/>
      <c r="B726" s="493"/>
      <c r="C726" s="425"/>
      <c r="D726" s="425"/>
      <c r="E726" s="660"/>
    </row>
    <row r="727" spans="1:5">
      <c r="A727" s="493"/>
      <c r="B727" s="493"/>
      <c r="C727" s="425"/>
      <c r="D727" s="425"/>
      <c r="E727" s="660"/>
    </row>
    <row r="728" spans="1:5">
      <c r="A728" s="493"/>
      <c r="B728" s="493"/>
      <c r="C728" s="425"/>
      <c r="D728" s="425"/>
      <c r="E728" s="660"/>
    </row>
    <row r="729" spans="1:5">
      <c r="A729" s="493"/>
      <c r="B729" s="493"/>
      <c r="C729" s="425"/>
      <c r="D729" s="425"/>
      <c r="E729" s="660"/>
    </row>
    <row r="730" spans="1:5">
      <c r="A730" s="493"/>
      <c r="B730" s="493"/>
      <c r="C730" s="425"/>
      <c r="D730" s="425"/>
      <c r="E730" s="660"/>
    </row>
    <row r="731" spans="1:5">
      <c r="A731" s="493"/>
      <c r="B731" s="493"/>
      <c r="C731" s="425"/>
      <c r="D731" s="425"/>
      <c r="E731" s="660"/>
    </row>
    <row r="732" spans="1:5">
      <c r="A732" s="493"/>
      <c r="B732" s="493"/>
      <c r="C732" s="425"/>
      <c r="D732" s="425"/>
      <c r="E732" s="660"/>
    </row>
    <row r="733" spans="1:5">
      <c r="A733" s="493"/>
      <c r="B733" s="493"/>
      <c r="C733" s="425"/>
      <c r="D733" s="425"/>
      <c r="E733" s="660"/>
    </row>
    <row r="734" spans="1:5">
      <c r="A734" s="493"/>
      <c r="B734" s="493"/>
      <c r="C734" s="425"/>
      <c r="D734" s="425"/>
      <c r="E734" s="660"/>
    </row>
    <row r="735" spans="1:5">
      <c r="A735" s="493"/>
      <c r="B735" s="493"/>
      <c r="C735" s="425"/>
      <c r="D735" s="425"/>
      <c r="E735" s="660"/>
    </row>
    <row r="736" spans="1:5">
      <c r="A736" s="493"/>
      <c r="B736" s="493"/>
      <c r="C736" s="425"/>
      <c r="D736" s="425"/>
      <c r="E736" s="660"/>
    </row>
    <row r="737" spans="1:5">
      <c r="A737" s="493"/>
      <c r="B737" s="493"/>
      <c r="C737" s="425"/>
      <c r="D737" s="425"/>
      <c r="E737" s="660"/>
    </row>
    <row r="738" spans="1:5">
      <c r="A738" s="493"/>
      <c r="B738" s="493"/>
      <c r="C738" s="425"/>
      <c r="D738" s="425"/>
      <c r="E738" s="660"/>
    </row>
    <row r="739" spans="1:5">
      <c r="A739" s="493"/>
      <c r="B739" s="493"/>
      <c r="C739" s="425"/>
      <c r="D739" s="425"/>
      <c r="E739" s="660"/>
    </row>
    <row r="740" spans="1:5">
      <c r="A740" s="493"/>
      <c r="B740" s="493"/>
      <c r="C740" s="425"/>
      <c r="D740" s="425"/>
      <c r="E740" s="660"/>
    </row>
    <row r="741" spans="1:5">
      <c r="A741" s="493"/>
      <c r="B741" s="493"/>
      <c r="C741" s="425"/>
      <c r="D741" s="425"/>
      <c r="E741" s="660"/>
    </row>
    <row r="742" spans="1:5">
      <c r="A742" s="493"/>
      <c r="B742" s="493"/>
      <c r="C742" s="425"/>
      <c r="D742" s="425"/>
      <c r="E742" s="660"/>
    </row>
    <row r="743" spans="1:5">
      <c r="A743" s="493"/>
      <c r="B743" s="493"/>
      <c r="C743" s="425"/>
      <c r="D743" s="425"/>
      <c r="E743" s="660"/>
    </row>
    <row r="744" spans="1:5">
      <c r="A744" s="493"/>
      <c r="B744" s="493"/>
      <c r="C744" s="425"/>
      <c r="D744" s="425"/>
      <c r="E744" s="660"/>
    </row>
    <row r="745" spans="1:5">
      <c r="A745" s="493"/>
      <c r="B745" s="493"/>
      <c r="C745" s="425"/>
      <c r="D745" s="425"/>
      <c r="E745" s="660"/>
    </row>
    <row r="746" spans="1:5">
      <c r="A746" s="493"/>
      <c r="B746" s="493"/>
      <c r="C746" s="425"/>
      <c r="D746" s="425"/>
      <c r="E746" s="660"/>
    </row>
    <row r="747" spans="1:5">
      <c r="A747" s="493"/>
      <c r="B747" s="493"/>
      <c r="C747" s="425"/>
      <c r="D747" s="425"/>
      <c r="E747" s="660"/>
    </row>
    <row r="748" spans="1:5">
      <c r="A748" s="493"/>
      <c r="B748" s="493"/>
      <c r="C748" s="425"/>
      <c r="D748" s="425"/>
      <c r="E748" s="660"/>
    </row>
    <row r="749" spans="1:5">
      <c r="A749" s="493"/>
      <c r="B749" s="493"/>
      <c r="C749" s="425"/>
      <c r="D749" s="425"/>
      <c r="E749" s="660"/>
    </row>
    <row r="750" spans="1:5">
      <c r="A750" s="493"/>
      <c r="B750" s="493"/>
      <c r="C750" s="425"/>
      <c r="D750" s="425"/>
      <c r="E750" s="660"/>
    </row>
    <row r="751" spans="1:5">
      <c r="A751" s="493"/>
      <c r="B751" s="493"/>
      <c r="C751" s="425"/>
      <c r="D751" s="425"/>
      <c r="E751" s="660"/>
    </row>
    <row r="752" spans="1:5">
      <c r="A752" s="493"/>
      <c r="B752" s="493"/>
      <c r="C752" s="425"/>
      <c r="D752" s="425"/>
      <c r="E752" s="660"/>
    </row>
    <row r="753" spans="1:5">
      <c r="A753" s="493"/>
      <c r="B753" s="493"/>
      <c r="C753" s="425"/>
      <c r="D753" s="425"/>
      <c r="E753" s="660"/>
    </row>
    <row r="754" spans="1:5">
      <c r="A754" s="493"/>
      <c r="B754" s="493"/>
      <c r="C754" s="425"/>
      <c r="D754" s="425"/>
      <c r="E754" s="660"/>
    </row>
    <row r="755" spans="1:5">
      <c r="A755" s="493"/>
      <c r="B755" s="493"/>
      <c r="C755" s="425"/>
      <c r="D755" s="425"/>
      <c r="E755" s="660"/>
    </row>
    <row r="756" spans="1:5">
      <c r="A756" s="493"/>
      <c r="B756" s="493"/>
      <c r="C756" s="425"/>
      <c r="D756" s="425"/>
      <c r="E756" s="660"/>
    </row>
    <row r="757" spans="1:5">
      <c r="A757" s="493"/>
      <c r="B757" s="493"/>
      <c r="C757" s="425"/>
      <c r="D757" s="425"/>
      <c r="E757" s="660"/>
    </row>
    <row r="758" spans="1:5">
      <c r="A758" s="493"/>
      <c r="B758" s="493"/>
      <c r="C758" s="425"/>
      <c r="D758" s="425"/>
      <c r="E758" s="660"/>
    </row>
    <row r="759" spans="1:5">
      <c r="A759" s="493"/>
      <c r="B759" s="493"/>
      <c r="C759" s="425"/>
      <c r="D759" s="425"/>
      <c r="E759" s="660"/>
    </row>
    <row r="760" spans="1:5">
      <c r="A760" s="493"/>
      <c r="B760" s="493"/>
      <c r="C760" s="425"/>
      <c r="D760" s="425"/>
      <c r="E760" s="660"/>
    </row>
    <row r="761" spans="1:5">
      <c r="A761" s="493"/>
      <c r="B761" s="493"/>
      <c r="C761" s="425"/>
      <c r="D761" s="425"/>
      <c r="E761" s="660"/>
    </row>
    <row r="762" spans="1:5">
      <c r="A762" s="493"/>
      <c r="B762" s="493"/>
      <c r="C762" s="425"/>
      <c r="D762" s="425"/>
      <c r="E762" s="660"/>
    </row>
    <row r="763" spans="1:5">
      <c r="A763" s="493"/>
      <c r="B763" s="493"/>
      <c r="C763" s="425"/>
      <c r="D763" s="425"/>
      <c r="E763" s="660"/>
    </row>
    <row r="764" spans="1:5">
      <c r="A764" s="493"/>
      <c r="B764" s="493"/>
      <c r="C764" s="425"/>
      <c r="D764" s="425"/>
      <c r="E764" s="660"/>
    </row>
    <row r="765" spans="1:5">
      <c r="A765" s="493"/>
      <c r="B765" s="493"/>
      <c r="C765" s="425"/>
      <c r="D765" s="425"/>
      <c r="E765" s="660"/>
    </row>
    <row r="766" spans="1:5">
      <c r="A766" s="493"/>
      <c r="B766" s="493"/>
      <c r="C766" s="425"/>
      <c r="D766" s="425"/>
      <c r="E766" s="660"/>
    </row>
    <row r="767" spans="1:5">
      <c r="A767" s="493"/>
      <c r="B767" s="493"/>
      <c r="C767" s="425"/>
      <c r="D767" s="425"/>
      <c r="E767" s="660"/>
    </row>
    <row r="768" spans="1:5">
      <c r="A768" s="493"/>
      <c r="B768" s="493"/>
      <c r="C768" s="425"/>
      <c r="D768" s="425"/>
      <c r="E768" s="660"/>
    </row>
    <row r="769" spans="1:5">
      <c r="A769" s="493"/>
      <c r="B769" s="493"/>
      <c r="C769" s="425"/>
      <c r="D769" s="425"/>
      <c r="E769" s="660"/>
    </row>
    <row r="770" spans="1:5">
      <c r="A770" s="493"/>
      <c r="B770" s="493"/>
      <c r="C770" s="425"/>
      <c r="D770" s="425"/>
      <c r="E770" s="660"/>
    </row>
    <row r="771" spans="1:5">
      <c r="A771" s="493"/>
      <c r="B771" s="493"/>
      <c r="C771" s="425"/>
      <c r="D771" s="425"/>
      <c r="E771" s="660"/>
    </row>
    <row r="772" spans="1:5">
      <c r="A772" s="493"/>
      <c r="B772" s="493"/>
      <c r="C772" s="425"/>
      <c r="D772" s="425"/>
      <c r="E772" s="660"/>
    </row>
    <row r="773" spans="1:5">
      <c r="A773" s="493"/>
      <c r="B773" s="493"/>
      <c r="C773" s="425"/>
      <c r="D773" s="425"/>
      <c r="E773" s="660"/>
    </row>
    <row r="774" spans="1:5">
      <c r="A774" s="493"/>
      <c r="B774" s="493"/>
      <c r="C774" s="425"/>
      <c r="D774" s="425"/>
      <c r="E774" s="660"/>
    </row>
    <row r="775" spans="1:5">
      <c r="A775" s="493"/>
      <c r="B775" s="493"/>
      <c r="C775" s="425"/>
      <c r="D775" s="425"/>
      <c r="E775" s="660"/>
    </row>
    <row r="776" spans="1:5">
      <c r="A776" s="493"/>
      <c r="B776" s="493"/>
      <c r="C776" s="425"/>
      <c r="D776" s="425"/>
      <c r="E776" s="660"/>
    </row>
    <row r="777" spans="1:5">
      <c r="A777" s="493"/>
      <c r="B777" s="493"/>
      <c r="C777" s="425"/>
      <c r="D777" s="425"/>
      <c r="E777" s="660"/>
    </row>
    <row r="778" spans="1:5">
      <c r="A778" s="493"/>
      <c r="B778" s="493"/>
      <c r="C778" s="425"/>
      <c r="D778" s="425"/>
      <c r="E778" s="660"/>
    </row>
    <row r="779" spans="1:5">
      <c r="A779" s="493"/>
      <c r="B779" s="493"/>
      <c r="C779" s="425"/>
      <c r="D779" s="425"/>
      <c r="E779" s="660"/>
    </row>
    <row r="780" spans="1:5">
      <c r="A780" s="493"/>
      <c r="B780" s="493"/>
      <c r="C780" s="425"/>
      <c r="D780" s="425"/>
      <c r="E780" s="660"/>
    </row>
    <row r="781" spans="1:5">
      <c r="A781" s="493"/>
      <c r="B781" s="493"/>
      <c r="C781" s="425"/>
      <c r="D781" s="425"/>
      <c r="E781" s="660"/>
    </row>
    <row r="782" spans="1:5">
      <c r="A782" s="493"/>
      <c r="B782" s="493"/>
      <c r="C782" s="425"/>
      <c r="D782" s="425"/>
      <c r="E782" s="660"/>
    </row>
    <row r="783" spans="1:5">
      <c r="A783" s="493"/>
      <c r="B783" s="493"/>
      <c r="C783" s="425"/>
      <c r="D783" s="425"/>
      <c r="E783" s="660"/>
    </row>
    <row r="784" spans="1:5">
      <c r="A784" s="493"/>
      <c r="B784" s="493"/>
      <c r="C784" s="425"/>
      <c r="D784" s="425"/>
      <c r="E784" s="660"/>
    </row>
    <row r="785" spans="1:5">
      <c r="A785" s="493"/>
      <c r="B785" s="493"/>
      <c r="C785" s="425"/>
      <c r="D785" s="425"/>
      <c r="E785" s="660"/>
    </row>
    <row r="786" spans="1:5">
      <c r="A786" s="493"/>
      <c r="B786" s="493"/>
      <c r="C786" s="425"/>
      <c r="D786" s="425"/>
      <c r="E786" s="660"/>
    </row>
    <row r="787" spans="1:5">
      <c r="A787" s="493"/>
      <c r="B787" s="493"/>
      <c r="C787" s="425"/>
      <c r="D787" s="425"/>
      <c r="E787" s="660"/>
    </row>
    <row r="788" spans="1:5">
      <c r="A788" s="493"/>
      <c r="B788" s="493"/>
      <c r="C788" s="425"/>
      <c r="D788" s="425"/>
      <c r="E788" s="660"/>
    </row>
    <row r="789" spans="1:5">
      <c r="A789" s="493"/>
      <c r="B789" s="493"/>
      <c r="C789" s="425"/>
      <c r="D789" s="425"/>
      <c r="E789" s="660"/>
    </row>
    <row r="790" spans="1:5">
      <c r="A790" s="493"/>
      <c r="B790" s="493"/>
      <c r="C790" s="425"/>
      <c r="D790" s="425"/>
      <c r="E790" s="660"/>
    </row>
    <row r="791" spans="1:5">
      <c r="A791" s="493"/>
      <c r="B791" s="493"/>
      <c r="C791" s="425"/>
      <c r="D791" s="425"/>
      <c r="E791" s="660"/>
    </row>
    <row r="792" spans="1:5">
      <c r="A792" s="493"/>
      <c r="B792" s="493"/>
      <c r="C792" s="425"/>
      <c r="D792" s="425"/>
      <c r="E792" s="660"/>
    </row>
    <row r="793" spans="1:5">
      <c r="A793" s="493"/>
      <c r="B793" s="493"/>
      <c r="C793" s="425"/>
      <c r="D793" s="425"/>
      <c r="E793" s="660"/>
    </row>
    <row r="794" spans="1:5">
      <c r="A794" s="493"/>
      <c r="B794" s="493"/>
      <c r="C794" s="425"/>
      <c r="D794" s="425"/>
      <c r="E794" s="660"/>
    </row>
    <row r="795" spans="1:5">
      <c r="A795" s="493"/>
      <c r="B795" s="493"/>
      <c r="C795" s="425"/>
      <c r="D795" s="425"/>
      <c r="E795" s="660"/>
    </row>
    <row r="796" spans="1:5">
      <c r="A796" s="493"/>
      <c r="B796" s="493"/>
      <c r="C796" s="425"/>
      <c r="D796" s="425"/>
      <c r="E796" s="660"/>
    </row>
    <row r="797" spans="1:5">
      <c r="A797" s="493"/>
      <c r="B797" s="493"/>
      <c r="C797" s="425"/>
      <c r="D797" s="425"/>
      <c r="E797" s="660"/>
    </row>
    <row r="798" spans="1:5">
      <c r="A798" s="493"/>
      <c r="B798" s="493"/>
      <c r="C798" s="425"/>
      <c r="D798" s="425"/>
      <c r="E798" s="660"/>
    </row>
    <row r="799" spans="1:5">
      <c r="A799" s="493"/>
      <c r="B799" s="493"/>
      <c r="C799" s="425"/>
      <c r="D799" s="425"/>
      <c r="E799" s="660"/>
    </row>
    <row r="800" spans="1:5">
      <c r="A800" s="493"/>
      <c r="B800" s="493"/>
      <c r="C800" s="425"/>
      <c r="D800" s="425"/>
      <c r="E800" s="660"/>
    </row>
    <row r="801" spans="1:5">
      <c r="A801" s="493"/>
      <c r="B801" s="493"/>
      <c r="C801" s="425"/>
      <c r="D801" s="425"/>
      <c r="E801" s="660"/>
    </row>
    <row r="802" spans="1:5">
      <c r="A802" s="493"/>
      <c r="B802" s="493"/>
      <c r="C802" s="425"/>
      <c r="D802" s="425"/>
      <c r="E802" s="660"/>
    </row>
    <row r="803" spans="1:5">
      <c r="A803" s="493"/>
      <c r="B803" s="493"/>
      <c r="C803" s="425"/>
      <c r="D803" s="425"/>
      <c r="E803" s="660"/>
    </row>
    <row r="804" spans="1:5">
      <c r="A804" s="493"/>
      <c r="B804" s="493"/>
      <c r="C804" s="425"/>
      <c r="D804" s="425"/>
      <c r="E804" s="660"/>
    </row>
    <row r="805" spans="1:5">
      <c r="A805" s="493"/>
      <c r="B805" s="493"/>
      <c r="C805" s="425"/>
      <c r="D805" s="425"/>
      <c r="E805" s="660"/>
    </row>
    <row r="806" spans="1:5">
      <c r="A806" s="493"/>
      <c r="B806" s="493"/>
      <c r="C806" s="425"/>
      <c r="D806" s="425"/>
      <c r="E806" s="660"/>
    </row>
    <row r="807" spans="1:5">
      <c r="A807" s="493"/>
      <c r="B807" s="493"/>
      <c r="C807" s="425"/>
      <c r="D807" s="425"/>
      <c r="E807" s="660"/>
    </row>
    <row r="808" spans="1:5">
      <c r="A808" s="493"/>
      <c r="B808" s="493"/>
      <c r="C808" s="425"/>
      <c r="D808" s="425"/>
      <c r="E808" s="660"/>
    </row>
    <row r="809" spans="1:5">
      <c r="A809" s="493"/>
      <c r="B809" s="493"/>
      <c r="C809" s="425"/>
      <c r="D809" s="425"/>
      <c r="E809" s="660"/>
    </row>
    <row r="810" spans="1:5">
      <c r="A810" s="493"/>
      <c r="B810" s="493"/>
      <c r="C810" s="425"/>
      <c r="D810" s="425"/>
      <c r="E810" s="660"/>
    </row>
    <row r="811" spans="1:5">
      <c r="A811" s="493"/>
      <c r="B811" s="493"/>
      <c r="C811" s="425"/>
      <c r="D811" s="425"/>
      <c r="E811" s="660"/>
    </row>
    <row r="812" spans="1:5">
      <c r="A812" s="493"/>
      <c r="B812" s="493"/>
      <c r="C812" s="425"/>
      <c r="D812" s="425"/>
      <c r="E812" s="660"/>
    </row>
    <row r="813" spans="1:5">
      <c r="A813" s="493"/>
      <c r="B813" s="493"/>
      <c r="C813" s="425"/>
      <c r="D813" s="425"/>
      <c r="E813" s="660"/>
    </row>
    <row r="814" spans="1:5">
      <c r="A814" s="493"/>
      <c r="B814" s="493"/>
      <c r="C814" s="425"/>
      <c r="D814" s="425"/>
      <c r="E814" s="660"/>
    </row>
    <row r="815" spans="1:5">
      <c r="A815" s="493"/>
      <c r="B815" s="493"/>
      <c r="C815" s="425"/>
      <c r="D815" s="425"/>
      <c r="E815" s="660"/>
    </row>
    <row r="816" spans="1:5">
      <c r="A816" s="493"/>
      <c r="B816" s="493"/>
      <c r="C816" s="425"/>
      <c r="D816" s="425"/>
      <c r="E816" s="660"/>
    </row>
    <row r="817" spans="1:5">
      <c r="A817" s="493"/>
      <c r="B817" s="493"/>
      <c r="C817" s="425"/>
      <c r="D817" s="425"/>
      <c r="E817" s="660"/>
    </row>
    <row r="818" spans="1:5">
      <c r="A818" s="493"/>
      <c r="B818" s="493"/>
      <c r="C818" s="425"/>
      <c r="D818" s="425"/>
      <c r="E818" s="660"/>
    </row>
    <row r="819" spans="1:5">
      <c r="A819" s="493"/>
      <c r="B819" s="493"/>
      <c r="C819" s="425"/>
      <c r="D819" s="425"/>
      <c r="E819" s="660"/>
    </row>
    <row r="820" spans="1:5">
      <c r="A820" s="493"/>
      <c r="B820" s="493"/>
      <c r="C820" s="425"/>
      <c r="D820" s="425"/>
      <c r="E820" s="660"/>
    </row>
    <row r="821" spans="1:5">
      <c r="A821" s="493"/>
      <c r="B821" s="493"/>
      <c r="C821" s="425"/>
      <c r="D821" s="425"/>
      <c r="E821" s="660"/>
    </row>
    <row r="822" spans="1:5">
      <c r="A822" s="493"/>
      <c r="B822" s="493"/>
      <c r="C822" s="425"/>
      <c r="D822" s="425"/>
      <c r="E822" s="660"/>
    </row>
    <row r="823" spans="1:5">
      <c r="A823" s="493"/>
      <c r="B823" s="493"/>
      <c r="C823" s="425"/>
      <c r="D823" s="425"/>
      <c r="E823" s="660"/>
    </row>
    <row r="824" spans="1:5">
      <c r="A824" s="493"/>
      <c r="B824" s="493"/>
      <c r="C824" s="425"/>
      <c r="D824" s="425"/>
      <c r="E824" s="660"/>
    </row>
    <row r="825" spans="1:5">
      <c r="A825" s="493"/>
      <c r="B825" s="493"/>
      <c r="C825" s="425"/>
      <c r="D825" s="425"/>
      <c r="E825" s="660"/>
    </row>
    <row r="826" spans="1:5">
      <c r="A826" s="493"/>
      <c r="B826" s="493"/>
      <c r="C826" s="425"/>
      <c r="D826" s="425"/>
      <c r="E826" s="660"/>
    </row>
    <row r="827" spans="1:5">
      <c r="A827" s="493"/>
      <c r="B827" s="493"/>
      <c r="C827" s="425"/>
      <c r="D827" s="425"/>
      <c r="E827" s="660"/>
    </row>
    <row r="828" spans="1:5">
      <c r="A828" s="493"/>
      <c r="B828" s="493"/>
      <c r="C828" s="425"/>
      <c r="D828" s="425"/>
      <c r="E828" s="660"/>
    </row>
    <row r="829" spans="1:5">
      <c r="A829" s="493"/>
      <c r="B829" s="493"/>
      <c r="C829" s="425"/>
      <c r="D829" s="425"/>
      <c r="E829" s="660"/>
    </row>
    <row r="830" spans="1:5">
      <c r="A830" s="493"/>
      <c r="B830" s="493"/>
      <c r="C830" s="425"/>
      <c r="D830" s="425"/>
      <c r="E830" s="660"/>
    </row>
    <row r="831" spans="1:5">
      <c r="A831" s="493"/>
      <c r="B831" s="493"/>
      <c r="C831" s="425"/>
      <c r="D831" s="425"/>
      <c r="E831" s="660"/>
    </row>
    <row r="832" spans="1:5">
      <c r="A832" s="493"/>
      <c r="B832" s="493"/>
      <c r="C832" s="425"/>
      <c r="D832" s="425"/>
      <c r="E832" s="660"/>
    </row>
    <row r="833" spans="1:5">
      <c r="A833" s="493"/>
      <c r="B833" s="493"/>
      <c r="C833" s="425"/>
      <c r="D833" s="425"/>
      <c r="E833" s="660"/>
    </row>
    <row r="834" spans="1:5">
      <c r="A834" s="493"/>
      <c r="B834" s="493"/>
      <c r="C834" s="425"/>
      <c r="D834" s="425"/>
      <c r="E834" s="660"/>
    </row>
    <row r="835" spans="1:5">
      <c r="A835" s="493"/>
      <c r="B835" s="493"/>
      <c r="C835" s="425"/>
      <c r="D835" s="425"/>
      <c r="E835" s="660"/>
    </row>
    <row r="836" spans="1:5">
      <c r="A836" s="493"/>
      <c r="B836" s="493"/>
      <c r="C836" s="425"/>
      <c r="D836" s="425"/>
      <c r="E836" s="660"/>
    </row>
    <row r="837" spans="1:5">
      <c r="A837" s="493"/>
      <c r="B837" s="493"/>
      <c r="C837" s="425"/>
      <c r="D837" s="425"/>
      <c r="E837" s="660"/>
    </row>
    <row r="838" spans="1:5">
      <c r="A838" s="493"/>
      <c r="B838" s="493"/>
      <c r="C838" s="425"/>
      <c r="D838" s="425"/>
      <c r="E838" s="660"/>
    </row>
    <row r="839" spans="1:5">
      <c r="A839" s="493"/>
      <c r="B839" s="493"/>
      <c r="C839" s="425"/>
      <c r="D839" s="425"/>
      <c r="E839" s="660"/>
    </row>
    <row r="840" spans="1:5">
      <c r="A840" s="493"/>
      <c r="B840" s="493"/>
      <c r="C840" s="425"/>
      <c r="D840" s="425"/>
      <c r="E840" s="660"/>
    </row>
    <row r="841" spans="1:5">
      <c r="A841" s="493"/>
      <c r="B841" s="493"/>
      <c r="C841" s="425"/>
      <c r="D841" s="425"/>
      <c r="E841" s="660"/>
    </row>
    <row r="842" spans="1:5">
      <c r="A842" s="493"/>
      <c r="B842" s="493"/>
      <c r="C842" s="425"/>
      <c r="D842" s="425"/>
      <c r="E842" s="660"/>
    </row>
    <row r="843" spans="1:5">
      <c r="A843" s="493"/>
      <c r="B843" s="493"/>
      <c r="C843" s="425"/>
      <c r="D843" s="425"/>
      <c r="E843" s="660"/>
    </row>
    <row r="844" spans="1:5">
      <c r="A844" s="493"/>
      <c r="B844" s="493"/>
      <c r="C844" s="425"/>
      <c r="D844" s="425"/>
      <c r="E844" s="660"/>
    </row>
    <row r="845" spans="1:5">
      <c r="A845" s="493"/>
      <c r="B845" s="493"/>
      <c r="C845" s="425"/>
      <c r="D845" s="425"/>
      <c r="E845" s="660"/>
    </row>
    <row r="846" spans="1:5">
      <c r="A846" s="493"/>
      <c r="B846" s="493"/>
      <c r="C846" s="425"/>
      <c r="D846" s="425"/>
      <c r="E846" s="660"/>
    </row>
    <row r="847" spans="1:5">
      <c r="A847" s="493"/>
      <c r="B847" s="493"/>
      <c r="C847" s="425"/>
      <c r="D847" s="425"/>
      <c r="E847" s="660"/>
    </row>
    <row r="848" spans="1:5">
      <c r="A848" s="493"/>
      <c r="B848" s="493"/>
      <c r="C848" s="425"/>
      <c r="D848" s="425"/>
      <c r="E848" s="660"/>
    </row>
    <row r="849" spans="1:5">
      <c r="A849" s="493"/>
      <c r="B849" s="493"/>
      <c r="C849" s="425"/>
      <c r="D849" s="425"/>
      <c r="E849" s="660"/>
    </row>
    <row r="850" spans="1:5">
      <c r="A850" s="493"/>
      <c r="B850" s="493"/>
      <c r="C850" s="425"/>
      <c r="D850" s="425"/>
      <c r="E850" s="660"/>
    </row>
    <row r="851" spans="1:5">
      <c r="A851" s="493"/>
      <c r="B851" s="493"/>
      <c r="C851" s="425"/>
      <c r="D851" s="425"/>
      <c r="E851" s="660"/>
    </row>
    <row r="852" spans="1:5">
      <c r="A852" s="493"/>
      <c r="B852" s="493"/>
      <c r="C852" s="425"/>
      <c r="D852" s="425"/>
      <c r="E852" s="660"/>
    </row>
    <row r="853" spans="1:5">
      <c r="A853" s="493"/>
      <c r="B853" s="493"/>
      <c r="C853" s="425"/>
      <c r="D853" s="425"/>
      <c r="E853" s="660"/>
    </row>
    <row r="854" spans="1:5">
      <c r="A854" s="493"/>
      <c r="B854" s="493"/>
      <c r="C854" s="425"/>
      <c r="D854" s="425"/>
      <c r="E854" s="660"/>
    </row>
    <row r="855" spans="1:5">
      <c r="A855" s="493"/>
      <c r="B855" s="493"/>
      <c r="C855" s="425"/>
      <c r="D855" s="425"/>
      <c r="E855" s="660"/>
    </row>
    <row r="856" spans="1:5">
      <c r="A856" s="493"/>
      <c r="B856" s="493"/>
      <c r="C856" s="425"/>
      <c r="D856" s="425"/>
      <c r="E856" s="660"/>
    </row>
    <row r="857" spans="1:5">
      <c r="A857" s="493"/>
      <c r="B857" s="493"/>
      <c r="C857" s="425"/>
      <c r="D857" s="425"/>
      <c r="E857" s="660"/>
    </row>
    <row r="858" spans="1:5">
      <c r="A858" s="493"/>
      <c r="B858" s="493"/>
      <c r="C858" s="425"/>
      <c r="D858" s="425"/>
      <c r="E858" s="660"/>
    </row>
    <row r="859" spans="1:5">
      <c r="A859" s="493"/>
      <c r="B859" s="493"/>
      <c r="C859" s="425"/>
      <c r="D859" s="425"/>
      <c r="E859" s="660"/>
    </row>
    <row r="860" spans="1:5">
      <c r="A860" s="493"/>
      <c r="B860" s="493"/>
      <c r="C860" s="425"/>
      <c r="D860" s="425"/>
      <c r="E860" s="660"/>
    </row>
    <row r="861" spans="1:5">
      <c r="A861" s="493"/>
      <c r="B861" s="493"/>
      <c r="C861" s="425"/>
      <c r="D861" s="425"/>
      <c r="E861" s="660"/>
    </row>
    <row r="862" spans="1:5">
      <c r="A862" s="493"/>
      <c r="B862" s="493"/>
      <c r="C862" s="425"/>
      <c r="D862" s="425"/>
      <c r="E862" s="660"/>
    </row>
    <row r="863" spans="1:5">
      <c r="A863" s="493"/>
      <c r="B863" s="493"/>
      <c r="C863" s="425"/>
      <c r="D863" s="425"/>
      <c r="E863" s="660"/>
    </row>
    <row r="864" spans="1:5">
      <c r="A864" s="493"/>
      <c r="B864" s="493"/>
      <c r="C864" s="425"/>
      <c r="D864" s="425"/>
      <c r="E864" s="660"/>
    </row>
    <row r="865" spans="1:5">
      <c r="A865" s="493"/>
      <c r="B865" s="493"/>
      <c r="C865" s="425"/>
      <c r="D865" s="425"/>
      <c r="E865" s="660"/>
    </row>
    <row r="866" spans="1:5">
      <c r="A866" s="493"/>
      <c r="B866" s="493"/>
      <c r="C866" s="425"/>
      <c r="D866" s="425"/>
      <c r="E866" s="660"/>
    </row>
    <row r="867" spans="1:5">
      <c r="A867" s="493"/>
      <c r="B867" s="493"/>
      <c r="C867" s="425"/>
      <c r="D867" s="425"/>
      <c r="E867" s="660"/>
    </row>
    <row r="868" spans="1:5">
      <c r="A868" s="493"/>
      <c r="B868" s="493"/>
      <c r="C868" s="425"/>
      <c r="D868" s="425"/>
      <c r="E868" s="660"/>
    </row>
    <row r="869" spans="1:5">
      <c r="A869" s="493"/>
      <c r="B869" s="493"/>
      <c r="C869" s="425"/>
      <c r="D869" s="425"/>
      <c r="E869" s="660"/>
    </row>
    <row r="870" spans="1:5">
      <c r="A870" s="493"/>
      <c r="B870" s="493"/>
      <c r="C870" s="425"/>
      <c r="D870" s="425"/>
      <c r="E870" s="660"/>
    </row>
    <row r="871" spans="1:5">
      <c r="A871" s="493"/>
      <c r="B871" s="493"/>
      <c r="C871" s="425"/>
      <c r="D871" s="425"/>
      <c r="E871" s="660"/>
    </row>
    <row r="872" spans="1:5">
      <c r="A872" s="493"/>
      <c r="B872" s="493"/>
      <c r="C872" s="425"/>
      <c r="D872" s="425"/>
      <c r="E872" s="660"/>
    </row>
    <row r="873" spans="1:5">
      <c r="A873" s="493"/>
      <c r="B873" s="493"/>
      <c r="C873" s="425"/>
      <c r="D873" s="425"/>
      <c r="E873" s="660"/>
    </row>
    <row r="874" spans="1:5">
      <c r="A874" s="493"/>
      <c r="B874" s="493"/>
      <c r="C874" s="425"/>
      <c r="D874" s="425"/>
      <c r="E874" s="660"/>
    </row>
    <row r="875" spans="1:5">
      <c r="A875" s="493"/>
      <c r="B875" s="493"/>
      <c r="C875" s="425"/>
      <c r="D875" s="425"/>
      <c r="E875" s="660"/>
    </row>
    <row r="876" spans="1:5">
      <c r="A876" s="493"/>
      <c r="B876" s="493"/>
      <c r="C876" s="425"/>
      <c r="D876" s="425"/>
      <c r="E876" s="660"/>
    </row>
    <row r="877" spans="1:5">
      <c r="A877" s="493"/>
      <c r="B877" s="493"/>
      <c r="C877" s="425"/>
      <c r="D877" s="425"/>
      <c r="E877" s="660"/>
    </row>
    <row r="878" spans="1:5">
      <c r="A878" s="493"/>
      <c r="B878" s="493"/>
      <c r="C878" s="425"/>
      <c r="D878" s="425"/>
      <c r="E878" s="660"/>
    </row>
    <row r="879" spans="1:5">
      <c r="A879" s="493"/>
      <c r="B879" s="493"/>
      <c r="C879" s="425"/>
      <c r="D879" s="425"/>
      <c r="E879" s="660"/>
    </row>
    <row r="880" spans="1:5">
      <c r="A880" s="493"/>
      <c r="B880" s="493"/>
      <c r="C880" s="425"/>
      <c r="D880" s="425"/>
      <c r="E880" s="660"/>
    </row>
    <row r="881" spans="1:5">
      <c r="A881" s="493"/>
      <c r="B881" s="493"/>
      <c r="C881" s="425"/>
      <c r="D881" s="425"/>
      <c r="E881" s="660"/>
    </row>
    <row r="882" spans="1:5">
      <c r="A882" s="493"/>
      <c r="B882" s="493"/>
      <c r="C882" s="425"/>
      <c r="D882" s="425"/>
      <c r="E882" s="660"/>
    </row>
    <row r="883" spans="1:5">
      <c r="A883" s="493"/>
      <c r="B883" s="493"/>
      <c r="C883" s="425"/>
      <c r="D883" s="425"/>
      <c r="E883" s="660"/>
    </row>
    <row r="884" spans="1:5">
      <c r="A884" s="493"/>
      <c r="B884" s="493"/>
      <c r="C884" s="425"/>
      <c r="D884" s="425"/>
      <c r="E884" s="660"/>
    </row>
    <row r="885" spans="1:5">
      <c r="A885" s="493"/>
      <c r="B885" s="493"/>
      <c r="C885" s="425"/>
      <c r="D885" s="425"/>
      <c r="E885" s="660"/>
    </row>
    <row r="886" spans="1:5">
      <c r="A886" s="493"/>
      <c r="B886" s="493"/>
      <c r="C886" s="425"/>
      <c r="D886" s="425"/>
      <c r="E886" s="660"/>
    </row>
    <row r="887" spans="1:5">
      <c r="A887" s="493"/>
      <c r="B887" s="493"/>
      <c r="C887" s="425"/>
      <c r="D887" s="425"/>
      <c r="E887" s="660"/>
    </row>
    <row r="888" spans="1:5">
      <c r="A888" s="493"/>
      <c r="B888" s="493"/>
      <c r="C888" s="425"/>
      <c r="D888" s="425"/>
      <c r="E888" s="660"/>
    </row>
    <row r="889" spans="1:5">
      <c r="A889" s="493"/>
      <c r="B889" s="493"/>
      <c r="C889" s="425"/>
      <c r="D889" s="425"/>
      <c r="E889" s="660"/>
    </row>
    <row r="890" spans="1:5">
      <c r="A890" s="493"/>
      <c r="B890" s="493"/>
      <c r="C890" s="425"/>
      <c r="D890" s="425"/>
      <c r="E890" s="660"/>
    </row>
    <row r="891" spans="1:5">
      <c r="A891" s="493"/>
      <c r="B891" s="493"/>
      <c r="C891" s="425"/>
      <c r="D891" s="425"/>
      <c r="E891" s="660"/>
    </row>
    <row r="892" spans="1:5">
      <c r="A892" s="493"/>
      <c r="B892" s="493"/>
      <c r="C892" s="425"/>
      <c r="D892" s="425"/>
      <c r="E892" s="660"/>
    </row>
    <row r="893" spans="1:5">
      <c r="A893" s="493"/>
      <c r="B893" s="493"/>
      <c r="C893" s="425"/>
      <c r="D893" s="425"/>
      <c r="E893" s="660"/>
    </row>
    <row r="894" spans="1:5">
      <c r="A894" s="493"/>
      <c r="B894" s="493"/>
      <c r="C894" s="425"/>
      <c r="D894" s="425"/>
      <c r="E894" s="660"/>
    </row>
    <row r="895" spans="1:5">
      <c r="A895" s="493"/>
      <c r="B895" s="493"/>
      <c r="C895" s="425"/>
      <c r="D895" s="425"/>
      <c r="E895" s="660"/>
    </row>
    <row r="896" spans="1:5">
      <c r="A896" s="493"/>
      <c r="B896" s="493"/>
      <c r="C896" s="425"/>
      <c r="D896" s="425"/>
      <c r="E896" s="660"/>
    </row>
    <row r="897" spans="1:5">
      <c r="A897" s="493"/>
      <c r="B897" s="493"/>
      <c r="C897" s="425"/>
      <c r="D897" s="425"/>
      <c r="E897" s="660"/>
    </row>
    <row r="898" spans="1:5">
      <c r="A898" s="493"/>
      <c r="B898" s="493"/>
      <c r="C898" s="425"/>
      <c r="D898" s="425"/>
      <c r="E898" s="660"/>
    </row>
    <row r="899" spans="1:5">
      <c r="A899" s="493"/>
      <c r="B899" s="493"/>
      <c r="C899" s="425"/>
      <c r="D899" s="425"/>
      <c r="E899" s="660"/>
    </row>
    <row r="900" spans="1:5">
      <c r="A900" s="493"/>
      <c r="B900" s="493"/>
      <c r="C900" s="425"/>
      <c r="D900" s="425"/>
      <c r="E900" s="660"/>
    </row>
    <row r="901" spans="1:5">
      <c r="A901" s="493"/>
      <c r="B901" s="493"/>
      <c r="C901" s="425"/>
      <c r="D901" s="425"/>
      <c r="E901" s="660"/>
    </row>
    <row r="902" spans="1:5">
      <c r="A902" s="493"/>
      <c r="B902" s="493"/>
      <c r="C902" s="425"/>
      <c r="D902" s="425"/>
      <c r="E902" s="660"/>
    </row>
    <row r="903" spans="1:5">
      <c r="A903" s="493"/>
      <c r="B903" s="493"/>
      <c r="C903" s="425"/>
      <c r="D903" s="425"/>
      <c r="E903" s="660"/>
    </row>
    <row r="904" spans="1:5">
      <c r="A904" s="493"/>
      <c r="B904" s="493"/>
      <c r="C904" s="425"/>
      <c r="D904" s="425"/>
      <c r="E904" s="660"/>
    </row>
    <row r="905" spans="1:5">
      <c r="A905" s="493"/>
      <c r="B905" s="493"/>
      <c r="C905" s="425"/>
      <c r="D905" s="425"/>
      <c r="E905" s="660"/>
    </row>
    <row r="906" spans="1:5">
      <c r="A906" s="493"/>
      <c r="B906" s="493"/>
      <c r="C906" s="425"/>
      <c r="D906" s="425"/>
      <c r="E906" s="660"/>
    </row>
    <row r="907" spans="1:5">
      <c r="A907" s="493"/>
      <c r="B907" s="493"/>
      <c r="C907" s="425"/>
      <c r="D907" s="425"/>
      <c r="E907" s="660"/>
    </row>
    <row r="908" spans="1:5">
      <c r="A908" s="493"/>
      <c r="B908" s="493"/>
      <c r="C908" s="425"/>
      <c r="D908" s="425"/>
      <c r="E908" s="660"/>
    </row>
    <row r="909" spans="1:5">
      <c r="A909" s="493"/>
      <c r="B909" s="493"/>
      <c r="C909" s="425"/>
      <c r="D909" s="425"/>
      <c r="E909" s="660"/>
    </row>
    <row r="910" spans="1:5">
      <c r="A910" s="493"/>
      <c r="B910" s="493"/>
      <c r="C910" s="425"/>
      <c r="D910" s="425"/>
      <c r="E910" s="660"/>
    </row>
    <row r="911" spans="1:5">
      <c r="A911" s="493"/>
      <c r="B911" s="493"/>
      <c r="C911" s="425"/>
      <c r="D911" s="425"/>
      <c r="E911" s="660"/>
    </row>
    <row r="912" spans="1:5">
      <c r="A912" s="493"/>
      <c r="B912" s="493"/>
      <c r="C912" s="425"/>
      <c r="D912" s="425"/>
      <c r="E912" s="660"/>
    </row>
    <row r="913" spans="1:5">
      <c r="A913" s="493"/>
      <c r="B913" s="493"/>
      <c r="C913" s="425"/>
      <c r="D913" s="425"/>
      <c r="E913" s="660"/>
    </row>
    <row r="914" spans="1:5">
      <c r="A914" s="493"/>
      <c r="B914" s="493"/>
      <c r="C914" s="425"/>
      <c r="D914" s="425"/>
      <c r="E914" s="660"/>
    </row>
    <row r="915" spans="1:5">
      <c r="A915" s="493"/>
      <c r="B915" s="493"/>
      <c r="C915" s="425"/>
      <c r="D915" s="425"/>
      <c r="E915" s="660"/>
    </row>
    <row r="916" spans="1:5">
      <c r="A916" s="493"/>
      <c r="B916" s="493"/>
      <c r="C916" s="425"/>
      <c r="D916" s="425"/>
      <c r="E916" s="660"/>
    </row>
    <row r="917" spans="1:5">
      <c r="A917" s="493"/>
      <c r="B917" s="493"/>
      <c r="C917" s="425"/>
      <c r="D917" s="425"/>
      <c r="E917" s="660"/>
    </row>
    <row r="918" spans="1:5">
      <c r="A918" s="493"/>
      <c r="B918" s="493"/>
      <c r="C918" s="425"/>
      <c r="D918" s="425"/>
      <c r="E918" s="660"/>
    </row>
    <row r="919" spans="1:5">
      <c r="A919" s="493"/>
      <c r="B919" s="493"/>
      <c r="C919" s="425"/>
      <c r="D919" s="425"/>
      <c r="E919" s="660"/>
    </row>
    <row r="920" spans="1:5">
      <c r="A920" s="493"/>
      <c r="B920" s="493"/>
      <c r="C920" s="425"/>
      <c r="D920" s="425"/>
      <c r="E920" s="660"/>
    </row>
    <row r="921" spans="1:5">
      <c r="A921" s="493"/>
      <c r="B921" s="493"/>
      <c r="C921" s="425"/>
      <c r="D921" s="425"/>
      <c r="E921" s="660"/>
    </row>
    <row r="922" spans="1:5">
      <c r="A922" s="493"/>
      <c r="B922" s="493"/>
      <c r="C922" s="425"/>
      <c r="D922" s="425"/>
      <c r="E922" s="660"/>
    </row>
    <row r="923" spans="1:5">
      <c r="A923" s="493"/>
      <c r="B923" s="493"/>
      <c r="C923" s="425"/>
      <c r="D923" s="425"/>
      <c r="E923" s="660"/>
    </row>
    <row r="924" spans="1:5">
      <c r="A924" s="493"/>
      <c r="B924" s="493"/>
      <c r="C924" s="425"/>
      <c r="D924" s="425"/>
      <c r="E924" s="660"/>
    </row>
    <row r="925" spans="1:5">
      <c r="A925" s="493"/>
      <c r="B925" s="493"/>
      <c r="C925" s="425"/>
      <c r="D925" s="425"/>
      <c r="E925" s="660"/>
    </row>
    <row r="926" spans="1:5">
      <c r="A926" s="493"/>
      <c r="B926" s="493"/>
      <c r="C926" s="425"/>
      <c r="D926" s="425"/>
      <c r="E926" s="660"/>
    </row>
    <row r="927" spans="1:5">
      <c r="A927" s="493"/>
      <c r="B927" s="493"/>
      <c r="C927" s="425"/>
      <c r="D927" s="425"/>
      <c r="E927" s="660"/>
    </row>
    <row r="928" spans="1:5">
      <c r="A928" s="493"/>
      <c r="B928" s="493"/>
      <c r="C928" s="425"/>
      <c r="D928" s="425"/>
      <c r="E928" s="660"/>
    </row>
    <row r="929" spans="1:5">
      <c r="A929" s="493"/>
      <c r="B929" s="493"/>
      <c r="C929" s="425"/>
      <c r="D929" s="425"/>
      <c r="E929" s="660"/>
    </row>
    <row r="930" spans="1:5">
      <c r="A930" s="493"/>
      <c r="B930" s="493"/>
      <c r="C930" s="425"/>
      <c r="D930" s="425"/>
      <c r="E930" s="660"/>
    </row>
    <row r="931" spans="1:5">
      <c r="A931" s="493"/>
      <c r="B931" s="493"/>
      <c r="C931" s="425"/>
      <c r="D931" s="425"/>
      <c r="E931" s="660"/>
    </row>
    <row r="932" spans="1:5">
      <c r="A932" s="493"/>
      <c r="B932" s="493"/>
      <c r="C932" s="425"/>
      <c r="D932" s="425"/>
      <c r="E932" s="660"/>
    </row>
    <row r="933" spans="1:5">
      <c r="A933" s="493"/>
      <c r="B933" s="493"/>
      <c r="C933" s="425"/>
      <c r="D933" s="425"/>
      <c r="E933" s="660"/>
    </row>
    <row r="934" spans="1:5">
      <c r="A934" s="493"/>
      <c r="B934" s="493"/>
      <c r="C934" s="425"/>
      <c r="D934" s="425"/>
      <c r="E934" s="660"/>
    </row>
    <row r="935" spans="1:5">
      <c r="A935" s="493"/>
      <c r="B935" s="493"/>
      <c r="C935" s="425"/>
      <c r="D935" s="425"/>
      <c r="E935" s="660"/>
    </row>
    <row r="936" spans="1:5">
      <c r="A936" s="493"/>
      <c r="B936" s="493"/>
      <c r="C936" s="425"/>
      <c r="D936" s="425"/>
      <c r="E936" s="660"/>
    </row>
    <row r="937" spans="1:5">
      <c r="A937" s="493"/>
      <c r="B937" s="493"/>
      <c r="C937" s="425"/>
      <c r="D937" s="425"/>
      <c r="E937" s="660"/>
    </row>
    <row r="938" spans="1:5">
      <c r="A938" s="493"/>
      <c r="B938" s="493"/>
      <c r="C938" s="425"/>
      <c r="D938" s="425"/>
      <c r="E938" s="660"/>
    </row>
    <row r="939" spans="1:5">
      <c r="A939" s="493"/>
      <c r="B939" s="493"/>
      <c r="C939" s="425"/>
      <c r="D939" s="425"/>
      <c r="E939" s="660"/>
    </row>
    <row r="940" spans="1:5">
      <c r="A940" s="493"/>
      <c r="B940" s="493"/>
      <c r="C940" s="425"/>
      <c r="D940" s="425"/>
      <c r="E940" s="660"/>
    </row>
    <row r="941" spans="1:5">
      <c r="A941" s="493"/>
      <c r="B941" s="493"/>
      <c r="C941" s="425"/>
      <c r="D941" s="425"/>
      <c r="E941" s="660"/>
    </row>
    <row r="942" spans="1:5">
      <c r="A942" s="493"/>
      <c r="B942" s="493"/>
      <c r="C942" s="425"/>
      <c r="D942" s="425"/>
      <c r="E942" s="660"/>
    </row>
    <row r="943" spans="1:5">
      <c r="A943" s="493"/>
      <c r="B943" s="493"/>
      <c r="C943" s="425"/>
      <c r="D943" s="425"/>
      <c r="E943" s="660"/>
    </row>
    <row r="944" spans="1:5">
      <c r="A944" s="493"/>
      <c r="B944" s="493"/>
      <c r="C944" s="425"/>
      <c r="D944" s="425"/>
      <c r="E944" s="660"/>
    </row>
    <row r="945" spans="1:5">
      <c r="A945" s="493"/>
      <c r="B945" s="493"/>
      <c r="C945" s="425"/>
      <c r="D945" s="425"/>
      <c r="E945" s="660"/>
    </row>
    <row r="946" spans="1:5">
      <c r="A946" s="493"/>
      <c r="B946" s="493"/>
      <c r="C946" s="425"/>
      <c r="D946" s="425"/>
      <c r="E946" s="660"/>
    </row>
    <row r="947" spans="1:5">
      <c r="A947" s="493"/>
      <c r="B947" s="493"/>
      <c r="C947" s="425"/>
      <c r="D947" s="425"/>
      <c r="E947" s="660"/>
    </row>
    <row r="948" spans="1:5">
      <c r="A948" s="493"/>
      <c r="B948" s="493"/>
      <c r="C948" s="425"/>
      <c r="D948" s="425"/>
      <c r="E948" s="660"/>
    </row>
    <row r="949" spans="1:5">
      <c r="A949" s="493"/>
      <c r="B949" s="493"/>
      <c r="C949" s="425"/>
      <c r="D949" s="425"/>
      <c r="E949" s="660"/>
    </row>
    <row r="950" spans="1:5">
      <c r="A950" s="493"/>
      <c r="B950" s="493"/>
      <c r="C950" s="425"/>
      <c r="D950" s="425"/>
      <c r="E950" s="660"/>
    </row>
    <row r="951" spans="1:5">
      <c r="A951" s="493"/>
      <c r="B951" s="493"/>
      <c r="C951" s="425"/>
      <c r="D951" s="425"/>
      <c r="E951" s="660"/>
    </row>
    <row r="952" spans="1:5">
      <c r="A952" s="493"/>
      <c r="B952" s="493"/>
      <c r="C952" s="425"/>
      <c r="D952" s="425"/>
      <c r="E952" s="660"/>
    </row>
    <row r="953" spans="1:5">
      <c r="A953" s="493"/>
      <c r="B953" s="493"/>
      <c r="C953" s="425"/>
      <c r="D953" s="425"/>
      <c r="E953" s="660"/>
    </row>
    <row r="954" spans="1:5">
      <c r="A954" s="493"/>
      <c r="B954" s="493"/>
      <c r="C954" s="425"/>
      <c r="D954" s="425"/>
      <c r="E954" s="660"/>
    </row>
    <row r="955" spans="1:5">
      <c r="A955" s="493"/>
      <c r="B955" s="493"/>
      <c r="C955" s="425"/>
      <c r="D955" s="425"/>
      <c r="E955" s="660"/>
    </row>
    <row r="956" spans="1:5">
      <c r="A956" s="493"/>
      <c r="B956" s="493"/>
      <c r="C956" s="425"/>
      <c r="D956" s="425"/>
      <c r="E956" s="660"/>
    </row>
    <row r="957" spans="1:5">
      <c r="A957" s="493"/>
      <c r="B957" s="493"/>
      <c r="C957" s="425"/>
      <c r="D957" s="425"/>
      <c r="E957" s="660"/>
    </row>
    <row r="958" spans="1:5">
      <c r="A958" s="493"/>
      <c r="B958" s="493"/>
      <c r="C958" s="425"/>
      <c r="D958" s="425"/>
      <c r="E958" s="660"/>
    </row>
    <row r="959" spans="1:5">
      <c r="A959" s="493"/>
      <c r="B959" s="493"/>
      <c r="C959" s="425"/>
      <c r="D959" s="425"/>
      <c r="E959" s="660"/>
    </row>
    <row r="960" spans="1:5">
      <c r="A960" s="493"/>
      <c r="B960" s="493"/>
      <c r="C960" s="425"/>
      <c r="D960" s="425"/>
      <c r="E960" s="660"/>
    </row>
    <row r="961" spans="1:5">
      <c r="A961" s="493"/>
      <c r="B961" s="493"/>
      <c r="C961" s="425"/>
      <c r="D961" s="425"/>
      <c r="E961" s="660"/>
    </row>
    <row r="962" spans="1:5">
      <c r="A962" s="493"/>
      <c r="B962" s="493"/>
      <c r="C962" s="425"/>
      <c r="D962" s="425"/>
      <c r="E962" s="660"/>
    </row>
    <row r="963" spans="1:5">
      <c r="A963" s="493"/>
      <c r="B963" s="493"/>
      <c r="C963" s="425"/>
      <c r="D963" s="425"/>
      <c r="E963" s="660"/>
    </row>
    <row r="964" spans="1:5">
      <c r="A964" s="493"/>
      <c r="B964" s="493"/>
      <c r="C964" s="425"/>
      <c r="D964" s="425"/>
      <c r="E964" s="660"/>
    </row>
    <row r="965" spans="1:5">
      <c r="A965" s="493"/>
      <c r="B965" s="493"/>
      <c r="C965" s="425"/>
      <c r="D965" s="425"/>
      <c r="E965" s="660"/>
    </row>
    <row r="966" spans="1:5">
      <c r="A966" s="493"/>
      <c r="B966" s="493"/>
      <c r="C966" s="425"/>
      <c r="D966" s="425"/>
      <c r="E966" s="660"/>
    </row>
    <row r="967" spans="1:5">
      <c r="A967" s="493"/>
      <c r="B967" s="493"/>
      <c r="C967" s="425"/>
      <c r="D967" s="425"/>
      <c r="E967" s="660"/>
    </row>
    <row r="968" spans="1:5">
      <c r="A968" s="493"/>
      <c r="B968" s="493"/>
      <c r="C968" s="425"/>
      <c r="D968" s="425"/>
      <c r="E968" s="660"/>
    </row>
    <row r="969" spans="1:5">
      <c r="A969" s="493"/>
      <c r="B969" s="493"/>
      <c r="C969" s="425"/>
      <c r="D969" s="425"/>
      <c r="E969" s="660"/>
    </row>
    <row r="970" spans="1:5">
      <c r="A970" s="493"/>
      <c r="B970" s="493"/>
      <c r="C970" s="425"/>
      <c r="D970" s="425"/>
      <c r="E970" s="660"/>
    </row>
    <row r="971" spans="1:5">
      <c r="A971" s="493"/>
      <c r="B971" s="493"/>
      <c r="C971" s="425"/>
      <c r="D971" s="425"/>
      <c r="E971" s="660"/>
    </row>
    <row r="972" spans="1:5">
      <c r="A972" s="493"/>
      <c r="B972" s="493"/>
      <c r="C972" s="425"/>
      <c r="D972" s="425"/>
      <c r="E972" s="660"/>
    </row>
    <row r="973" spans="1:5">
      <c r="A973" s="493"/>
      <c r="B973" s="493"/>
      <c r="C973" s="425"/>
      <c r="D973" s="425"/>
      <c r="E973" s="660"/>
    </row>
    <row r="974" spans="1:5">
      <c r="A974" s="493"/>
      <c r="B974" s="493"/>
      <c r="C974" s="425"/>
      <c r="D974" s="425"/>
      <c r="E974" s="660"/>
    </row>
    <row r="975" spans="1:5">
      <c r="A975" s="493"/>
      <c r="B975" s="493"/>
      <c r="C975" s="425"/>
      <c r="D975" s="425"/>
      <c r="E975" s="660"/>
    </row>
    <row r="976" spans="1:5">
      <c r="A976" s="493"/>
      <c r="B976" s="493"/>
      <c r="C976" s="425"/>
      <c r="D976" s="425"/>
      <c r="E976" s="660"/>
    </row>
    <row r="977" spans="1:5">
      <c r="A977" s="493"/>
      <c r="B977" s="493"/>
      <c r="C977" s="425"/>
      <c r="D977" s="425"/>
      <c r="E977" s="660"/>
    </row>
    <row r="978" spans="1:5">
      <c r="A978" s="493"/>
      <c r="B978" s="493"/>
      <c r="C978" s="425"/>
      <c r="D978" s="425"/>
      <c r="E978" s="660"/>
    </row>
    <row r="979" spans="1:5">
      <c r="A979" s="493"/>
      <c r="B979" s="493"/>
      <c r="C979" s="425"/>
      <c r="D979" s="425"/>
      <c r="E979" s="660"/>
    </row>
    <row r="980" spans="1:5">
      <c r="A980" s="493"/>
      <c r="B980" s="493"/>
      <c r="C980" s="425"/>
      <c r="D980" s="425"/>
      <c r="E980" s="660"/>
    </row>
    <row r="981" spans="1:5">
      <c r="A981" s="493"/>
      <c r="B981" s="493"/>
      <c r="C981" s="425"/>
      <c r="D981" s="425"/>
      <c r="E981" s="660"/>
    </row>
    <row r="982" spans="1:5">
      <c r="A982" s="493"/>
      <c r="B982" s="493"/>
      <c r="C982" s="425"/>
      <c r="D982" s="425"/>
      <c r="E982" s="660"/>
    </row>
    <row r="983" spans="1:5">
      <c r="A983" s="493"/>
      <c r="B983" s="493"/>
      <c r="C983" s="425"/>
      <c r="D983" s="425"/>
      <c r="E983" s="660"/>
    </row>
    <row r="984" spans="1:5">
      <c r="A984" s="493"/>
      <c r="B984" s="493"/>
      <c r="C984" s="425"/>
      <c r="D984" s="425"/>
      <c r="E984" s="660"/>
    </row>
    <row r="985" spans="1:5">
      <c r="A985" s="493"/>
      <c r="B985" s="493"/>
      <c r="C985" s="425"/>
      <c r="D985" s="425"/>
      <c r="E985" s="660"/>
    </row>
    <row r="986" spans="1:5">
      <c r="A986" s="493"/>
      <c r="B986" s="493"/>
      <c r="C986" s="425"/>
      <c r="D986" s="425"/>
      <c r="E986" s="660"/>
    </row>
    <row r="987" spans="1:5">
      <c r="A987" s="493"/>
      <c r="B987" s="493"/>
      <c r="C987" s="425"/>
      <c r="D987" s="425"/>
      <c r="E987" s="660"/>
    </row>
    <row r="988" spans="1:5">
      <c r="A988" s="493"/>
      <c r="B988" s="493"/>
      <c r="C988" s="425"/>
      <c r="D988" s="425"/>
      <c r="E988" s="660"/>
    </row>
    <row r="989" spans="1:5">
      <c r="A989" s="493"/>
      <c r="B989" s="493"/>
      <c r="C989" s="425"/>
      <c r="D989" s="425"/>
      <c r="E989" s="660"/>
    </row>
    <row r="990" spans="1:5">
      <c r="A990" s="493"/>
      <c r="B990" s="493"/>
      <c r="C990" s="425"/>
      <c r="D990" s="425"/>
      <c r="E990" s="660"/>
    </row>
    <row r="991" spans="1:5">
      <c r="A991" s="493"/>
      <c r="B991" s="493"/>
      <c r="C991" s="425"/>
      <c r="D991" s="425"/>
      <c r="E991" s="660"/>
    </row>
  </sheetData>
  <mergeCells count="56">
    <mergeCell ref="F62:F63"/>
    <mergeCell ref="G62:G63"/>
    <mergeCell ref="F71:F72"/>
    <mergeCell ref="G71:G72"/>
    <mergeCell ref="A17:A29"/>
    <mergeCell ref="B17:B29"/>
    <mergeCell ref="A31:B32"/>
    <mergeCell ref="F31:F32"/>
    <mergeCell ref="G31:G32"/>
    <mergeCell ref="B33:B37"/>
    <mergeCell ref="B38:B41"/>
    <mergeCell ref="E35:E36"/>
    <mergeCell ref="F35:F36"/>
    <mergeCell ref="G35:G36"/>
    <mergeCell ref="F48:F49"/>
    <mergeCell ref="G48:G49"/>
    <mergeCell ref="C31:C32"/>
    <mergeCell ref="C35:C36"/>
    <mergeCell ref="C48:C49"/>
    <mergeCell ref="C62:C63"/>
    <mergeCell ref="D35:D36"/>
    <mergeCell ref="A1:E1"/>
    <mergeCell ref="F1:G1"/>
    <mergeCell ref="A2:E2"/>
    <mergeCell ref="F2:G2"/>
    <mergeCell ref="A3:E3"/>
    <mergeCell ref="C71:C72"/>
    <mergeCell ref="A73:A84"/>
    <mergeCell ref="B73:B74"/>
    <mergeCell ref="B75:B76"/>
    <mergeCell ref="F3:G3"/>
    <mergeCell ref="F4:F5"/>
    <mergeCell ref="G4:G5"/>
    <mergeCell ref="C4:C5"/>
    <mergeCell ref="A6:C6"/>
    <mergeCell ref="A4:B5"/>
    <mergeCell ref="A7:A10"/>
    <mergeCell ref="B7:B10"/>
    <mergeCell ref="A11:A12"/>
    <mergeCell ref="B11:B12"/>
    <mergeCell ref="A14:B15"/>
    <mergeCell ref="C14:C15"/>
    <mergeCell ref="A62:B63"/>
    <mergeCell ref="B77:B78"/>
    <mergeCell ref="B79:B80"/>
    <mergeCell ref="B81:B82"/>
    <mergeCell ref="B83:B84"/>
    <mergeCell ref="A64:A69"/>
    <mergeCell ref="B64:B69"/>
    <mergeCell ref="A71:B72"/>
    <mergeCell ref="A33:A41"/>
    <mergeCell ref="A42:A47"/>
    <mergeCell ref="B42:B47"/>
    <mergeCell ref="A48:B49"/>
    <mergeCell ref="A50:A60"/>
    <mergeCell ref="B50:B60"/>
  </mergeCells>
  <phoneticPr fontId="106" type="noConversion"/>
  <hyperlinks>
    <hyperlink ref="F2" r:id="rId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98"/>
  <sheetViews>
    <sheetView workbookViewId="0"/>
  </sheetViews>
  <sheetFormatPr defaultColWidth="14.42578125" defaultRowHeight="15" customHeight="1"/>
  <cols>
    <col min="1" max="1" width="4.140625" customWidth="1"/>
    <col min="4" max="4" width="19.7109375" customWidth="1"/>
    <col min="5" max="6" width="20.5703125" customWidth="1"/>
    <col min="7" max="7" width="20.28515625" customWidth="1"/>
    <col min="8" max="8" width="91.42578125" customWidth="1"/>
  </cols>
  <sheetData>
    <row r="1" spans="1:8" ht="21">
      <c r="A1" s="1472"/>
      <c r="B1" s="2797" t="s">
        <v>922</v>
      </c>
      <c r="C1" s="2565"/>
      <c r="D1" s="2565"/>
      <c r="E1" s="1474"/>
      <c r="F1" s="1475"/>
      <c r="G1" s="1476"/>
      <c r="H1" s="1477"/>
    </row>
    <row r="2" spans="1:8" ht="28.5">
      <c r="A2" s="1472"/>
      <c r="B2" s="2778" t="s">
        <v>923</v>
      </c>
      <c r="C2" s="2565"/>
      <c r="D2" s="2565"/>
      <c r="E2" s="2565"/>
      <c r="F2" s="2565"/>
      <c r="G2" s="2565"/>
      <c r="H2" s="2565"/>
    </row>
    <row r="3" spans="1:8" ht="26.25">
      <c r="A3" s="1472"/>
      <c r="B3" s="2779" t="s">
        <v>925</v>
      </c>
      <c r="C3" s="2565"/>
      <c r="D3" s="2565"/>
      <c r="E3" s="2565"/>
      <c r="F3" s="2565"/>
      <c r="G3" s="2565"/>
      <c r="H3" s="2565"/>
    </row>
    <row r="4" spans="1:8" ht="17.25">
      <c r="A4" s="1472"/>
      <c r="B4" s="2780" t="s">
        <v>926</v>
      </c>
      <c r="C4" s="2590"/>
      <c r="D4" s="2590"/>
      <c r="E4" s="2590"/>
      <c r="F4" s="2590"/>
      <c r="G4" s="2590"/>
      <c r="H4" s="2590"/>
    </row>
    <row r="5" spans="1:8" ht="31.5" customHeight="1">
      <c r="A5" s="1472"/>
      <c r="B5" s="2798" t="s">
        <v>601</v>
      </c>
      <c r="C5" s="2674"/>
      <c r="D5" s="2674"/>
      <c r="E5" s="2674"/>
      <c r="F5" s="2674"/>
      <c r="G5" s="2674"/>
      <c r="H5" s="2600"/>
    </row>
    <row r="6" spans="1:8" ht="63" customHeight="1">
      <c r="A6" s="1472"/>
      <c r="B6" s="1478" t="s">
        <v>6</v>
      </c>
      <c r="C6" s="2799" t="s">
        <v>8</v>
      </c>
      <c r="D6" s="2578"/>
      <c r="E6" s="1481" t="str">
        <f>'법인의안)본예산_세입세출총괄표(25.3차)'!B2</f>
        <v>2025년 2차</v>
      </c>
      <c r="F6" s="1481" t="str">
        <f>'법인의안)본예산_세입세출총괄표(25.3차)'!C2</f>
        <v>2025년 3차</v>
      </c>
      <c r="G6" s="1484" t="s">
        <v>606</v>
      </c>
      <c r="H6" s="1484" t="s">
        <v>928</v>
      </c>
    </row>
    <row r="7" spans="1:8" ht="63" customHeight="1">
      <c r="A7" s="1472"/>
      <c r="B7" s="2796" t="s">
        <v>581</v>
      </c>
      <c r="C7" s="2590"/>
      <c r="D7" s="2569"/>
      <c r="E7" s="1488">
        <f t="shared" ref="E7:F7" si="0">SUM(E12,E15,E18,E21,E25,E29)</f>
        <v>1803956576</v>
      </c>
      <c r="F7" s="1488">
        <f t="shared" si="0"/>
        <v>1713261576</v>
      </c>
      <c r="G7" s="1490">
        <f t="shared" ref="G7:G29" si="1">F7-E7</f>
        <v>-90695000</v>
      </c>
      <c r="H7" s="1491"/>
    </row>
    <row r="8" spans="1:8" ht="63" customHeight="1">
      <c r="A8" s="1472"/>
      <c r="B8" s="2785" t="s">
        <v>930</v>
      </c>
      <c r="C8" s="2787" t="s">
        <v>931</v>
      </c>
      <c r="D8" s="2578"/>
      <c r="E8" s="1495">
        <f>'총괄(수정금지)2025'!D10</f>
        <v>6600000</v>
      </c>
      <c r="F8" s="1495">
        <f>'총괄(수정금지)2025'!E10</f>
        <v>4950000</v>
      </c>
      <c r="G8" s="1496">
        <f t="shared" si="1"/>
        <v>-1650000</v>
      </c>
      <c r="H8" s="1497" t="s">
        <v>932</v>
      </c>
    </row>
    <row r="9" spans="1:8" ht="63" customHeight="1">
      <c r="A9" s="1472"/>
      <c r="B9" s="2562"/>
      <c r="C9" s="2782" t="s">
        <v>933</v>
      </c>
      <c r="D9" s="2578"/>
      <c r="E9" s="1495">
        <f>'총괄(수정금지)2025'!D14</f>
        <v>8640000</v>
      </c>
      <c r="F9" s="1495">
        <f>'총괄(수정금지)2025'!E14</f>
        <v>8640000</v>
      </c>
      <c r="G9" s="1496">
        <f t="shared" si="1"/>
        <v>0</v>
      </c>
      <c r="H9" s="1497"/>
    </row>
    <row r="10" spans="1:8" ht="63" customHeight="1">
      <c r="A10" s="1472"/>
      <c r="B10" s="2562"/>
      <c r="C10" s="2782" t="s">
        <v>934</v>
      </c>
      <c r="D10" s="2578"/>
      <c r="E10" s="1495">
        <f>'총괄(수정금지)2025'!D17</f>
        <v>1000000</v>
      </c>
      <c r="F10" s="1495">
        <f>'총괄(수정금지)2025'!E17</f>
        <v>500000</v>
      </c>
      <c r="G10" s="1496">
        <f t="shared" si="1"/>
        <v>-500000</v>
      </c>
      <c r="H10" s="1497" t="s">
        <v>935</v>
      </c>
    </row>
    <row r="11" spans="1:8" ht="63" customHeight="1">
      <c r="A11" s="1472"/>
      <c r="B11" s="2562"/>
      <c r="C11" s="2787" t="s">
        <v>132</v>
      </c>
      <c r="D11" s="2578"/>
      <c r="E11" s="1495">
        <f>'총괄(수정금지)2025'!D19</f>
        <v>2100000</v>
      </c>
      <c r="F11" s="1495">
        <f>'총괄(수정금지)2025'!E19</f>
        <v>0</v>
      </c>
      <c r="G11" s="1496">
        <f t="shared" si="1"/>
        <v>-2100000</v>
      </c>
      <c r="H11" s="1497" t="s">
        <v>937</v>
      </c>
    </row>
    <row r="12" spans="1:8" ht="63" customHeight="1">
      <c r="A12" s="1472"/>
      <c r="B12" s="2559"/>
      <c r="C12" s="2783" t="s">
        <v>938</v>
      </c>
      <c r="D12" s="2578"/>
      <c r="E12" s="1506">
        <f t="shared" ref="E12:F12" si="2">SUM(E8:E11)</f>
        <v>18340000</v>
      </c>
      <c r="F12" s="1506">
        <f t="shared" si="2"/>
        <v>14090000</v>
      </c>
      <c r="G12" s="1507">
        <f t="shared" si="1"/>
        <v>-4250000</v>
      </c>
      <c r="H12" s="1508"/>
    </row>
    <row r="13" spans="1:8" ht="63" customHeight="1">
      <c r="A13" s="1472"/>
      <c r="B13" s="2785" t="s">
        <v>940</v>
      </c>
      <c r="C13" s="2782" t="s">
        <v>171</v>
      </c>
      <c r="D13" s="2578"/>
      <c r="E13" s="1495">
        <f>'총괄(수정금지)2025'!D29</f>
        <v>723995000</v>
      </c>
      <c r="F13" s="1495">
        <f>'총괄(수정금지)2025'!E29</f>
        <v>723995000</v>
      </c>
      <c r="G13" s="1510">
        <f t="shared" si="1"/>
        <v>0</v>
      </c>
      <c r="H13" s="1497"/>
    </row>
    <row r="14" spans="1:8" ht="63" customHeight="1">
      <c r="A14" s="1472"/>
      <c r="B14" s="2562"/>
      <c r="C14" s="2782" t="s">
        <v>177</v>
      </c>
      <c r="D14" s="2578"/>
      <c r="E14" s="1495">
        <f>'총괄(수정금지)2025'!D31</f>
        <v>670583000</v>
      </c>
      <c r="F14" s="1495">
        <f>'총괄(수정금지)2025'!E31</f>
        <v>646528000</v>
      </c>
      <c r="G14" s="1496">
        <f t="shared" si="1"/>
        <v>-24055000</v>
      </c>
      <c r="H14" s="1497" t="s">
        <v>941</v>
      </c>
    </row>
    <row r="15" spans="1:8" ht="63" customHeight="1">
      <c r="A15" s="1472"/>
      <c r="B15" s="2559"/>
      <c r="C15" s="2783" t="s">
        <v>53</v>
      </c>
      <c r="D15" s="2578"/>
      <c r="E15" s="1506">
        <f t="shared" ref="E15:F15" si="3">SUM(E13:E14)</f>
        <v>1394578000</v>
      </c>
      <c r="F15" s="1506">
        <f t="shared" si="3"/>
        <v>1370523000</v>
      </c>
      <c r="G15" s="1507">
        <f t="shared" si="1"/>
        <v>-24055000</v>
      </c>
      <c r="H15" s="1512"/>
    </row>
    <row r="16" spans="1:8" ht="21.75">
      <c r="A16" s="1472"/>
      <c r="B16" s="2785" t="s">
        <v>942</v>
      </c>
      <c r="C16" s="2782" t="s">
        <v>211</v>
      </c>
      <c r="D16" s="2578"/>
      <c r="E16" s="1495">
        <f>'총괄(수정금지)2025'!D35</f>
        <v>198100000</v>
      </c>
      <c r="F16" s="1495">
        <f>'총괄(수정금지)2025'!E35</f>
        <v>155580000</v>
      </c>
      <c r="G16" s="1496">
        <f t="shared" si="1"/>
        <v>-42520000</v>
      </c>
      <c r="H16" s="1497" t="s">
        <v>945</v>
      </c>
    </row>
    <row r="17" spans="1:8" ht="40.5" customHeight="1">
      <c r="A17" s="1472"/>
      <c r="B17" s="2562"/>
      <c r="C17" s="2782" t="s">
        <v>231</v>
      </c>
      <c r="D17" s="2578"/>
      <c r="E17" s="1495">
        <f>'총괄(수정금지)2025'!D37</f>
        <v>60000000</v>
      </c>
      <c r="F17" s="1495">
        <f>'총괄(수정금지)2025'!E37</f>
        <v>40000000</v>
      </c>
      <c r="G17" s="1496">
        <f t="shared" si="1"/>
        <v>-20000000</v>
      </c>
      <c r="H17" s="1497" t="s">
        <v>947</v>
      </c>
    </row>
    <row r="18" spans="1:8" ht="63" customHeight="1">
      <c r="A18" s="1472"/>
      <c r="B18" s="2559"/>
      <c r="C18" s="2783" t="s">
        <v>53</v>
      </c>
      <c r="D18" s="2578"/>
      <c r="E18" s="1506">
        <f t="shared" ref="E18:F18" si="4">SUM(E16:E17)</f>
        <v>258100000</v>
      </c>
      <c r="F18" s="1506">
        <f t="shared" si="4"/>
        <v>195580000</v>
      </c>
      <c r="G18" s="1507">
        <f t="shared" si="1"/>
        <v>-62520000</v>
      </c>
      <c r="H18" s="1512"/>
    </row>
    <row r="19" spans="1:8" ht="63" customHeight="1">
      <c r="A19" s="1472"/>
      <c r="B19" s="2785" t="s">
        <v>948</v>
      </c>
      <c r="C19" s="2782" t="s">
        <v>264</v>
      </c>
      <c r="D19" s="2578"/>
      <c r="E19" s="1495">
        <f>'총괄(수정금지)2025'!D41</f>
        <v>30000000</v>
      </c>
      <c r="F19" s="1495">
        <f>'총괄(수정금지)2025'!E41</f>
        <v>30000000</v>
      </c>
      <c r="G19" s="1496">
        <f t="shared" si="1"/>
        <v>0</v>
      </c>
      <c r="H19" s="1517"/>
    </row>
    <row r="20" spans="1:8" ht="54.75" customHeight="1">
      <c r="A20" s="1472"/>
      <c r="B20" s="2562"/>
      <c r="C20" s="2787" t="s">
        <v>949</v>
      </c>
      <c r="D20" s="2578"/>
      <c r="E20" s="1495">
        <f>'총괄(수정금지)2025'!D43</f>
        <v>0</v>
      </c>
      <c r="F20" s="1495">
        <f>'총괄(수정금지)2025'!E43</f>
        <v>0</v>
      </c>
      <c r="G20" s="1496">
        <f t="shared" si="1"/>
        <v>0</v>
      </c>
      <c r="H20" s="1519"/>
    </row>
    <row r="21" spans="1:8" ht="63" customHeight="1">
      <c r="A21" s="1472"/>
      <c r="B21" s="2559"/>
      <c r="C21" s="2783" t="s">
        <v>53</v>
      </c>
      <c r="D21" s="2578"/>
      <c r="E21" s="1506">
        <f t="shared" ref="E21:F21" si="5">SUM(E19:E20)</f>
        <v>30000000</v>
      </c>
      <c r="F21" s="1506">
        <f t="shared" si="5"/>
        <v>30000000</v>
      </c>
      <c r="G21" s="1507">
        <f t="shared" si="1"/>
        <v>0</v>
      </c>
      <c r="H21" s="1512"/>
    </row>
    <row r="22" spans="1:8" ht="63" customHeight="1">
      <c r="A22" s="1472"/>
      <c r="B22" s="2785" t="s">
        <v>950</v>
      </c>
      <c r="C22" s="2782" t="s">
        <v>331</v>
      </c>
      <c r="D22" s="2578"/>
      <c r="E22" s="1495">
        <f>'총괄(수정금지)2025'!D48</f>
        <v>39708390</v>
      </c>
      <c r="F22" s="1495">
        <f>'총괄(수정금지)2025'!E48</f>
        <v>39708390</v>
      </c>
      <c r="G22" s="1496">
        <f t="shared" si="1"/>
        <v>0</v>
      </c>
      <c r="H22" s="1521"/>
    </row>
    <row r="23" spans="1:8" ht="63" customHeight="1">
      <c r="A23" s="1472"/>
      <c r="B23" s="2562"/>
      <c r="C23" s="2782" t="s">
        <v>951</v>
      </c>
      <c r="D23" s="2578"/>
      <c r="E23" s="1495">
        <f>'총괄(수정금지)2025'!D51</f>
        <v>38730024</v>
      </c>
      <c r="F23" s="1495">
        <f>'총괄(수정금지)2025'!E51</f>
        <v>38730024</v>
      </c>
      <c r="G23" s="1496">
        <f t="shared" si="1"/>
        <v>0</v>
      </c>
      <c r="H23" s="1521"/>
    </row>
    <row r="24" spans="1:8" ht="63" customHeight="1">
      <c r="A24" s="1472"/>
      <c r="B24" s="2562"/>
      <c r="C24" s="2782" t="s">
        <v>393</v>
      </c>
      <c r="D24" s="2578"/>
      <c r="E24" s="1495">
        <f>'총괄(수정금지)2025'!D55</f>
        <v>16700162</v>
      </c>
      <c r="F24" s="1495">
        <f>'총괄(수정금지)2025'!E55</f>
        <v>16700162</v>
      </c>
      <c r="G24" s="1496">
        <f t="shared" si="1"/>
        <v>0</v>
      </c>
      <c r="H24" s="1521"/>
    </row>
    <row r="25" spans="1:8" ht="63" customHeight="1">
      <c r="A25" s="1472"/>
      <c r="B25" s="2559"/>
      <c r="C25" s="2783" t="s">
        <v>938</v>
      </c>
      <c r="D25" s="2578"/>
      <c r="E25" s="1506">
        <f t="shared" ref="E25:F25" si="6">SUM(E22:E24)</f>
        <v>95138576</v>
      </c>
      <c r="F25" s="1506">
        <f t="shared" si="6"/>
        <v>95138576</v>
      </c>
      <c r="G25" s="1507">
        <f t="shared" si="1"/>
        <v>0</v>
      </c>
      <c r="H25" s="1508"/>
    </row>
    <row r="26" spans="1:8" ht="63" customHeight="1">
      <c r="A26" s="1472"/>
      <c r="B26" s="2785" t="s">
        <v>953</v>
      </c>
      <c r="C26" s="2782" t="s">
        <v>460</v>
      </c>
      <c r="D26" s="2578"/>
      <c r="E26" s="1495">
        <f>'총괄(수정금지)2025'!D59</f>
        <v>300000</v>
      </c>
      <c r="F26" s="1495">
        <f>'총괄(수정금지)2025'!E59</f>
        <v>50000</v>
      </c>
      <c r="G26" s="1496">
        <f t="shared" si="1"/>
        <v>-250000</v>
      </c>
      <c r="H26" s="2784" t="s">
        <v>957</v>
      </c>
    </row>
    <row r="27" spans="1:8" ht="63" customHeight="1">
      <c r="A27" s="1472"/>
      <c r="B27" s="2562"/>
      <c r="C27" s="2782" t="s">
        <v>958</v>
      </c>
      <c r="D27" s="2578"/>
      <c r="E27" s="1495">
        <f>'총괄(수정금지)2025'!D63</f>
        <v>900000</v>
      </c>
      <c r="F27" s="1495">
        <f>'총괄(수정금지)2025'!E63</f>
        <v>380000</v>
      </c>
      <c r="G27" s="1496">
        <f t="shared" si="1"/>
        <v>-520000</v>
      </c>
      <c r="H27" s="2569"/>
    </row>
    <row r="28" spans="1:8" ht="63" customHeight="1">
      <c r="A28" s="1472"/>
      <c r="B28" s="2562"/>
      <c r="C28" s="2782" t="s">
        <v>498</v>
      </c>
      <c r="D28" s="2578"/>
      <c r="E28" s="1495">
        <f>'총괄(수정금지)2025'!D65</f>
        <v>6600000</v>
      </c>
      <c r="F28" s="1495">
        <f>'총괄(수정금지)2025'!E65</f>
        <v>7500000</v>
      </c>
      <c r="G28" s="1496">
        <f t="shared" si="1"/>
        <v>900000</v>
      </c>
      <c r="H28" s="1497" t="s">
        <v>961</v>
      </c>
    </row>
    <row r="29" spans="1:8" ht="63" customHeight="1">
      <c r="A29" s="1472"/>
      <c r="B29" s="2559"/>
      <c r="C29" s="2783" t="s">
        <v>938</v>
      </c>
      <c r="D29" s="2578"/>
      <c r="E29" s="1506">
        <f t="shared" ref="E29:F29" si="7">SUM(E26:E28)</f>
        <v>7800000</v>
      </c>
      <c r="F29" s="1506">
        <f t="shared" si="7"/>
        <v>7930000</v>
      </c>
      <c r="G29" s="1507">
        <f t="shared" si="1"/>
        <v>130000</v>
      </c>
      <c r="H29" s="1508"/>
    </row>
    <row r="30" spans="1:8">
      <c r="B30" s="425"/>
      <c r="C30" s="425"/>
      <c r="D30" s="425"/>
      <c r="E30" s="660"/>
      <c r="F30" s="660"/>
      <c r="G30" s="425"/>
      <c r="H30" s="425"/>
    </row>
    <row r="31" spans="1:8" ht="28.5">
      <c r="A31" s="1529"/>
      <c r="B31" s="2778" t="s">
        <v>963</v>
      </c>
      <c r="C31" s="2565"/>
      <c r="D31" s="2565"/>
      <c r="E31" s="2565"/>
      <c r="F31" s="2565"/>
      <c r="G31" s="2565"/>
      <c r="H31" s="2565"/>
    </row>
    <row r="32" spans="1:8" ht="26.25">
      <c r="A32" s="1529"/>
      <c r="B32" s="2779" t="s">
        <v>964</v>
      </c>
      <c r="C32" s="2565"/>
      <c r="D32" s="2565"/>
      <c r="E32" s="2565"/>
      <c r="F32" s="2565"/>
      <c r="G32" s="2565"/>
      <c r="H32" s="2565"/>
    </row>
    <row r="33" spans="1:26" ht="17.25">
      <c r="A33" s="1529"/>
      <c r="B33" s="2780" t="s">
        <v>926</v>
      </c>
      <c r="C33" s="2590"/>
      <c r="D33" s="2590"/>
      <c r="E33" s="2590"/>
      <c r="F33" s="2590"/>
      <c r="G33" s="2590"/>
      <c r="H33" s="2590"/>
    </row>
    <row r="34" spans="1:26" ht="33.75" customHeight="1">
      <c r="A34" s="1530"/>
      <c r="B34" s="2781" t="s">
        <v>602</v>
      </c>
      <c r="C34" s="2577"/>
      <c r="D34" s="2577"/>
      <c r="E34" s="2577"/>
      <c r="F34" s="2577"/>
      <c r="G34" s="2577"/>
      <c r="H34" s="2578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5"/>
      <c r="T34" s="425"/>
      <c r="U34" s="425"/>
      <c r="V34" s="425"/>
      <c r="W34" s="425"/>
      <c r="X34" s="425"/>
      <c r="Y34" s="425"/>
      <c r="Z34" s="425"/>
    </row>
    <row r="35" spans="1:26" ht="33.75" customHeight="1">
      <c r="A35" s="1530"/>
      <c r="B35" s="1531" t="s">
        <v>6</v>
      </c>
      <c r="C35" s="2790" t="s">
        <v>8</v>
      </c>
      <c r="D35" s="2569"/>
      <c r="E35" s="1481" t="str">
        <f t="shared" ref="E35:F35" si="8">E6</f>
        <v>2025년 2차</v>
      </c>
      <c r="F35" s="1481" t="str">
        <f t="shared" si="8"/>
        <v>2025년 3차</v>
      </c>
      <c r="G35" s="1532" t="s">
        <v>606</v>
      </c>
      <c r="H35" s="1532" t="s">
        <v>928</v>
      </c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5"/>
      <c r="T35" s="425"/>
      <c r="U35" s="425"/>
      <c r="V35" s="425"/>
      <c r="W35" s="425"/>
      <c r="X35" s="425"/>
      <c r="Y35" s="425"/>
      <c r="Z35" s="425"/>
    </row>
    <row r="36" spans="1:26" ht="33.75" customHeight="1">
      <c r="A36" s="1530"/>
      <c r="B36" s="2791" t="s">
        <v>581</v>
      </c>
      <c r="C36" s="2577"/>
      <c r="D36" s="2578"/>
      <c r="E36" s="1488">
        <f t="shared" ref="E36:F36" si="9">SUM(E42,E46,E54,E58,E76,E78,E81)</f>
        <v>1803956576</v>
      </c>
      <c r="F36" s="1488">
        <f t="shared" si="9"/>
        <v>1713261576</v>
      </c>
      <c r="G36" s="1534">
        <f t="shared" ref="G36:G81" si="10">F36-E36</f>
        <v>-90695000</v>
      </c>
      <c r="H36" s="153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5"/>
      <c r="T36" s="425"/>
      <c r="U36" s="425"/>
      <c r="V36" s="425"/>
      <c r="W36" s="425"/>
      <c r="X36" s="425"/>
      <c r="Y36" s="425"/>
      <c r="Z36" s="425"/>
    </row>
    <row r="37" spans="1:26" ht="33.75" customHeight="1">
      <c r="A37" s="1530"/>
      <c r="B37" s="2785" t="s">
        <v>968</v>
      </c>
      <c r="C37" s="2792" t="s">
        <v>63</v>
      </c>
      <c r="D37" s="2600"/>
      <c r="E37" s="1538">
        <f>'총괄(수정금지)2025'!K10</f>
        <v>516099920</v>
      </c>
      <c r="F37" s="1538">
        <f>'총괄(수정금지)2025'!L10</f>
        <v>507619770</v>
      </c>
      <c r="G37" s="1539">
        <f t="shared" si="10"/>
        <v>-8480150</v>
      </c>
      <c r="H37" s="2786" t="s">
        <v>973</v>
      </c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5"/>
      <c r="T37" s="425"/>
      <c r="U37" s="425"/>
      <c r="V37" s="425"/>
      <c r="W37" s="425"/>
      <c r="X37" s="425"/>
      <c r="Y37" s="425"/>
      <c r="Z37" s="425"/>
    </row>
    <row r="38" spans="1:26" ht="33.75" customHeight="1">
      <c r="A38" s="1530"/>
      <c r="B38" s="2562"/>
      <c r="C38" s="2787" t="s">
        <v>26</v>
      </c>
      <c r="D38" s="2578"/>
      <c r="E38" s="1541">
        <f>'총괄(수정금지)2025'!K12</f>
        <v>84431880</v>
      </c>
      <c r="F38" s="1541">
        <f>'총괄(수정금지)2025'!L12</f>
        <v>78996430</v>
      </c>
      <c r="G38" s="1539">
        <f t="shared" si="10"/>
        <v>-5435450</v>
      </c>
      <c r="H38" s="2562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5"/>
      <c r="T38" s="425"/>
      <c r="U38" s="425"/>
      <c r="V38" s="425"/>
      <c r="W38" s="425"/>
      <c r="X38" s="425"/>
      <c r="Y38" s="425"/>
      <c r="Z38" s="425"/>
    </row>
    <row r="39" spans="1:26" ht="33.75" customHeight="1">
      <c r="A39" s="1530"/>
      <c r="B39" s="2562"/>
      <c r="C39" s="2787" t="s">
        <v>976</v>
      </c>
      <c r="D39" s="2578"/>
      <c r="E39" s="1541">
        <f>'총괄(수정금지)2025'!K13</f>
        <v>52044320</v>
      </c>
      <c r="F39" s="1541">
        <f>'총괄(수정금지)2025'!L13</f>
        <v>49884690</v>
      </c>
      <c r="G39" s="1539">
        <f t="shared" si="10"/>
        <v>-2159630</v>
      </c>
      <c r="H39" s="2562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5"/>
      <c r="T39" s="425"/>
      <c r="U39" s="425"/>
      <c r="V39" s="425"/>
      <c r="W39" s="425"/>
      <c r="X39" s="425"/>
      <c r="Y39" s="425"/>
      <c r="Z39" s="425"/>
    </row>
    <row r="40" spans="1:26" ht="33.75" customHeight="1">
      <c r="A40" s="1530"/>
      <c r="B40" s="2562"/>
      <c r="C40" s="2787" t="s">
        <v>137</v>
      </c>
      <c r="D40" s="2578"/>
      <c r="E40" s="1541">
        <f>'총괄(수정금지)2025'!K14</f>
        <v>65970330</v>
      </c>
      <c r="F40" s="1541">
        <f>'총괄(수정금지)2025'!L14</f>
        <v>64208880</v>
      </c>
      <c r="G40" s="1539">
        <f t="shared" si="10"/>
        <v>-1761450</v>
      </c>
      <c r="H40" s="2562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5"/>
      <c r="T40" s="425"/>
      <c r="U40" s="425"/>
      <c r="V40" s="425"/>
      <c r="W40" s="425"/>
      <c r="X40" s="425"/>
      <c r="Y40" s="425"/>
      <c r="Z40" s="425"/>
    </row>
    <row r="41" spans="1:26" ht="33.75" customHeight="1">
      <c r="A41" s="1530"/>
      <c r="B41" s="2562"/>
      <c r="C41" s="2787" t="s">
        <v>141</v>
      </c>
      <c r="D41" s="2578"/>
      <c r="E41" s="1542">
        <f>'총괄(수정금지)2025'!K15</f>
        <v>100000</v>
      </c>
      <c r="F41" s="1542">
        <f>'총괄(수정금지)2025'!L15</f>
        <v>100000</v>
      </c>
      <c r="G41" s="1539">
        <f t="shared" si="10"/>
        <v>0</v>
      </c>
      <c r="H41" s="2559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5"/>
      <c r="T41" s="425"/>
      <c r="U41" s="425"/>
      <c r="V41" s="425"/>
      <c r="W41" s="425"/>
      <c r="X41" s="425"/>
      <c r="Y41" s="425"/>
      <c r="Z41" s="425"/>
    </row>
    <row r="42" spans="1:26" ht="33.75" customHeight="1">
      <c r="A42" s="1530"/>
      <c r="B42" s="2559"/>
      <c r="C42" s="2793" t="s">
        <v>53</v>
      </c>
      <c r="D42" s="2578"/>
      <c r="E42" s="1543">
        <f t="shared" ref="E42:F42" si="11">SUM(E37:E41)</f>
        <v>718646450</v>
      </c>
      <c r="F42" s="1543">
        <f t="shared" si="11"/>
        <v>700809770</v>
      </c>
      <c r="G42" s="1544">
        <f t="shared" si="10"/>
        <v>-17836680</v>
      </c>
      <c r="H42" s="154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5"/>
      <c r="T42" s="425"/>
      <c r="U42" s="425"/>
      <c r="V42" s="425"/>
      <c r="W42" s="425"/>
      <c r="X42" s="425"/>
      <c r="Y42" s="425"/>
      <c r="Z42" s="425"/>
    </row>
    <row r="43" spans="1:26" ht="33.75" customHeight="1">
      <c r="A43" s="1530"/>
      <c r="B43" s="2785" t="s">
        <v>978</v>
      </c>
      <c r="C43" s="2787" t="s">
        <v>156</v>
      </c>
      <c r="D43" s="2578"/>
      <c r="E43" s="1542">
        <f>'총괄(수정금지)2025'!K18</f>
        <v>8500000</v>
      </c>
      <c r="F43" s="1542">
        <f>'총괄(수정금지)2025'!L18</f>
        <v>5000000</v>
      </c>
      <c r="G43" s="1539">
        <f t="shared" si="10"/>
        <v>-3500000</v>
      </c>
      <c r="H43" s="2789" t="s">
        <v>981</v>
      </c>
      <c r="I43" s="425"/>
      <c r="J43" s="425"/>
      <c r="K43" s="425"/>
      <c r="L43" s="425"/>
      <c r="M43" s="425"/>
      <c r="N43" s="425"/>
      <c r="O43" s="425"/>
      <c r="P43" s="425"/>
      <c r="Q43" s="425"/>
      <c r="R43" s="425"/>
      <c r="S43" s="425"/>
      <c r="T43" s="425"/>
      <c r="U43" s="425"/>
      <c r="V43" s="425"/>
      <c r="W43" s="425"/>
      <c r="X43" s="425"/>
      <c r="Y43" s="425"/>
      <c r="Z43" s="425"/>
    </row>
    <row r="44" spans="1:26" ht="33.75" customHeight="1">
      <c r="A44" s="1530"/>
      <c r="B44" s="2562"/>
      <c r="C44" s="2787" t="s">
        <v>162</v>
      </c>
      <c r="D44" s="2578"/>
      <c r="E44" s="1542">
        <f>'총괄(수정금지)2025'!K19</f>
        <v>1500000</v>
      </c>
      <c r="F44" s="1542">
        <f>'총괄(수정금지)2025'!L19</f>
        <v>500000</v>
      </c>
      <c r="G44" s="1539">
        <f t="shared" si="10"/>
        <v>-1000000</v>
      </c>
      <c r="H44" s="2562"/>
      <c r="I44" s="425"/>
      <c r="J44" s="425"/>
      <c r="K44" s="425"/>
      <c r="L44" s="425"/>
      <c r="M44" s="425"/>
      <c r="N44" s="425"/>
      <c r="O44" s="425"/>
      <c r="P44" s="425"/>
      <c r="Q44" s="425"/>
      <c r="R44" s="425"/>
      <c r="S44" s="425"/>
      <c r="T44" s="425"/>
      <c r="U44" s="425"/>
      <c r="V44" s="425"/>
      <c r="W44" s="425"/>
      <c r="X44" s="425"/>
      <c r="Y44" s="425"/>
      <c r="Z44" s="425"/>
    </row>
    <row r="45" spans="1:26" ht="33.75" customHeight="1">
      <c r="A45" s="1530"/>
      <c r="B45" s="2562"/>
      <c r="C45" s="2787" t="s">
        <v>163</v>
      </c>
      <c r="D45" s="2578"/>
      <c r="E45" s="1542">
        <f>'총괄(수정금지)2025'!K20</f>
        <v>2060000</v>
      </c>
      <c r="F45" s="1542">
        <f>'총괄(수정금지)2025'!L20</f>
        <v>2060000</v>
      </c>
      <c r="G45" s="1539">
        <f t="shared" si="10"/>
        <v>0</v>
      </c>
      <c r="H45" s="2559"/>
      <c r="I45" s="425"/>
      <c r="J45" s="425"/>
      <c r="K45" s="425"/>
      <c r="L45" s="425"/>
      <c r="M45" s="425"/>
      <c r="N45" s="425"/>
      <c r="O45" s="425"/>
      <c r="P45" s="425"/>
      <c r="Q45" s="425"/>
      <c r="R45" s="425"/>
      <c r="S45" s="425"/>
      <c r="T45" s="425"/>
      <c r="U45" s="425"/>
      <c r="V45" s="425"/>
      <c r="W45" s="425"/>
      <c r="X45" s="425"/>
      <c r="Y45" s="425"/>
      <c r="Z45" s="425"/>
    </row>
    <row r="46" spans="1:26" ht="33.75" customHeight="1">
      <c r="A46" s="1530"/>
      <c r="B46" s="2559"/>
      <c r="C46" s="2793" t="s">
        <v>53</v>
      </c>
      <c r="D46" s="2578"/>
      <c r="E46" s="1506">
        <f t="shared" ref="E46:F46" si="12">SUM(E43:E45)</f>
        <v>12060000</v>
      </c>
      <c r="F46" s="1506">
        <f t="shared" si="12"/>
        <v>7560000</v>
      </c>
      <c r="G46" s="1544">
        <f t="shared" si="10"/>
        <v>-4500000</v>
      </c>
      <c r="H46" s="1550"/>
      <c r="I46" s="425"/>
      <c r="J46" s="425"/>
      <c r="K46" s="425"/>
      <c r="L46" s="425"/>
      <c r="M46" s="425"/>
      <c r="N46" s="425"/>
      <c r="O46" s="425"/>
      <c r="P46" s="425"/>
      <c r="Q46" s="425"/>
      <c r="R46" s="425"/>
      <c r="S46" s="425"/>
      <c r="T46" s="425"/>
      <c r="U46" s="425"/>
      <c r="V46" s="425"/>
      <c r="W46" s="425"/>
      <c r="X46" s="425"/>
      <c r="Y46" s="425"/>
      <c r="Z46" s="425"/>
    </row>
    <row r="47" spans="1:26" ht="33.75" customHeight="1">
      <c r="A47" s="1530"/>
      <c r="B47" s="2785" t="s">
        <v>982</v>
      </c>
      <c r="C47" s="2788" t="s">
        <v>172</v>
      </c>
      <c r="D47" s="2578"/>
      <c r="E47" s="1551">
        <f>'총괄(수정금지)2025'!K23</f>
        <v>400000</v>
      </c>
      <c r="F47" s="1551">
        <f>'총괄(수정금지)2025'!L23</f>
        <v>400000</v>
      </c>
      <c r="G47" s="1539">
        <f t="shared" si="10"/>
        <v>0</v>
      </c>
      <c r="H47" s="1552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425"/>
      <c r="X47" s="425"/>
      <c r="Y47" s="425"/>
      <c r="Z47" s="425"/>
    </row>
    <row r="48" spans="1:26" ht="33.75" customHeight="1">
      <c r="A48" s="1530"/>
      <c r="B48" s="2562"/>
      <c r="C48" s="2788" t="s">
        <v>179</v>
      </c>
      <c r="D48" s="2578"/>
      <c r="E48" s="1551">
        <f>'총괄(수정금지)2025'!K24</f>
        <v>31404149</v>
      </c>
      <c r="F48" s="1551">
        <f>'총괄(수정금지)2025'!L24</f>
        <v>31404149</v>
      </c>
      <c r="G48" s="1539">
        <f t="shared" si="10"/>
        <v>0</v>
      </c>
      <c r="H48" s="1552"/>
      <c r="I48" s="425"/>
      <c r="J48" s="425"/>
      <c r="K48" s="425"/>
      <c r="L48" s="425"/>
      <c r="M48" s="425"/>
      <c r="N48" s="425"/>
      <c r="O48" s="425"/>
      <c r="P48" s="425"/>
      <c r="Q48" s="425"/>
      <c r="R48" s="425"/>
      <c r="S48" s="425"/>
      <c r="T48" s="425"/>
      <c r="U48" s="425"/>
      <c r="V48" s="425"/>
      <c r="W48" s="425"/>
      <c r="X48" s="425"/>
      <c r="Y48" s="425"/>
      <c r="Z48" s="425"/>
    </row>
    <row r="49" spans="1:26" ht="33.75" customHeight="1">
      <c r="A49" s="1530"/>
      <c r="B49" s="2562"/>
      <c r="C49" s="2788" t="s">
        <v>182</v>
      </c>
      <c r="D49" s="2578"/>
      <c r="E49" s="1551">
        <f>'총괄(수정금지)2025'!K25</f>
        <v>20760000</v>
      </c>
      <c r="F49" s="1551">
        <f>'총괄(수정금지)2025'!L25</f>
        <v>20760000</v>
      </c>
      <c r="G49" s="1539">
        <f t="shared" si="10"/>
        <v>0</v>
      </c>
      <c r="H49" s="1552"/>
      <c r="I49" s="425"/>
      <c r="J49" s="425"/>
      <c r="K49" s="425"/>
      <c r="L49" s="425"/>
      <c r="M49" s="425"/>
      <c r="N49" s="425"/>
      <c r="O49" s="425"/>
      <c r="P49" s="425"/>
      <c r="Q49" s="425"/>
      <c r="R49" s="425"/>
      <c r="S49" s="425"/>
      <c r="T49" s="425"/>
      <c r="U49" s="425"/>
      <c r="V49" s="425"/>
      <c r="W49" s="425"/>
      <c r="X49" s="425"/>
      <c r="Y49" s="425"/>
      <c r="Z49" s="425"/>
    </row>
    <row r="50" spans="1:26" ht="33.75" customHeight="1">
      <c r="A50" s="1530"/>
      <c r="B50" s="2562"/>
      <c r="C50" s="2788" t="s">
        <v>185</v>
      </c>
      <c r="D50" s="2578"/>
      <c r="E50" s="1551">
        <f>'총괄(수정금지)2025'!K26</f>
        <v>8000000</v>
      </c>
      <c r="F50" s="1551">
        <f>'총괄(수정금지)2025'!L26</f>
        <v>8000000</v>
      </c>
      <c r="G50" s="1539">
        <f t="shared" si="10"/>
        <v>0</v>
      </c>
      <c r="H50" s="1552"/>
      <c r="I50" s="425"/>
      <c r="J50" s="425"/>
      <c r="K50" s="425"/>
      <c r="L50" s="425"/>
      <c r="M50" s="425"/>
      <c r="N50" s="425"/>
      <c r="O50" s="425"/>
      <c r="P50" s="425"/>
      <c r="Q50" s="425"/>
      <c r="R50" s="425"/>
      <c r="S50" s="425"/>
      <c r="T50" s="425"/>
      <c r="U50" s="425"/>
      <c r="V50" s="425"/>
      <c r="W50" s="425"/>
      <c r="X50" s="425"/>
      <c r="Y50" s="425"/>
      <c r="Z50" s="425"/>
    </row>
    <row r="51" spans="1:26" ht="33.75" customHeight="1">
      <c r="A51" s="1530"/>
      <c r="B51" s="2562"/>
      <c r="C51" s="2788" t="s">
        <v>193</v>
      </c>
      <c r="D51" s="2578"/>
      <c r="E51" s="1551">
        <f>'총괄(수정금지)2025'!K27</f>
        <v>3360000</v>
      </c>
      <c r="F51" s="1551">
        <f>'총괄(수정금지)2025'!L27</f>
        <v>3360000</v>
      </c>
      <c r="G51" s="1539">
        <f t="shared" si="10"/>
        <v>0</v>
      </c>
      <c r="H51" s="1552"/>
      <c r="I51" s="425"/>
      <c r="J51" s="425"/>
      <c r="K51" s="425"/>
      <c r="L51" s="425"/>
      <c r="M51" s="425"/>
      <c r="N51" s="425"/>
      <c r="O51" s="425"/>
      <c r="P51" s="425"/>
      <c r="Q51" s="425"/>
      <c r="R51" s="425"/>
      <c r="S51" s="425"/>
      <c r="T51" s="425"/>
      <c r="U51" s="425"/>
      <c r="V51" s="425"/>
      <c r="W51" s="425"/>
      <c r="X51" s="425"/>
      <c r="Y51" s="425"/>
      <c r="Z51" s="425"/>
    </row>
    <row r="52" spans="1:26" ht="33.75" customHeight="1">
      <c r="A52" s="1530"/>
      <c r="B52" s="2562"/>
      <c r="C52" s="2788" t="s">
        <v>197</v>
      </c>
      <c r="D52" s="2578"/>
      <c r="E52" s="1551">
        <f>'총괄(수정금지)2025'!K28</f>
        <v>2400000</v>
      </c>
      <c r="F52" s="1551">
        <f>'총괄(수정금지)2025'!L28</f>
        <v>2400000</v>
      </c>
      <c r="G52" s="1539">
        <f t="shared" si="10"/>
        <v>0</v>
      </c>
      <c r="H52" s="1552"/>
      <c r="I52" s="425"/>
      <c r="J52" s="425"/>
      <c r="K52" s="425"/>
      <c r="L52" s="425"/>
      <c r="M52" s="425"/>
      <c r="N52" s="425"/>
      <c r="O52" s="425"/>
      <c r="P52" s="425"/>
      <c r="Q52" s="425"/>
      <c r="R52" s="425"/>
      <c r="S52" s="425"/>
      <c r="T52" s="425"/>
      <c r="U52" s="425"/>
      <c r="V52" s="425"/>
      <c r="W52" s="425"/>
      <c r="X52" s="425"/>
      <c r="Y52" s="425"/>
      <c r="Z52" s="425"/>
    </row>
    <row r="53" spans="1:26" ht="54.75" customHeight="1">
      <c r="A53" s="1530"/>
      <c r="B53" s="2562"/>
      <c r="C53" s="2788" t="s">
        <v>203</v>
      </c>
      <c r="D53" s="2578"/>
      <c r="E53" s="1551">
        <f>'총괄(수정금지)2025'!K29</f>
        <v>23270000</v>
      </c>
      <c r="F53" s="1551">
        <f>'총괄(수정금지)2025'!L29</f>
        <v>16940000</v>
      </c>
      <c r="G53" s="1539">
        <f t="shared" si="10"/>
        <v>-6330000</v>
      </c>
      <c r="H53" s="1552" t="s">
        <v>989</v>
      </c>
      <c r="I53" s="425"/>
      <c r="J53" s="425"/>
      <c r="K53" s="425"/>
      <c r="L53" s="425"/>
      <c r="M53" s="425"/>
      <c r="N53" s="425"/>
      <c r="O53" s="425"/>
      <c r="P53" s="425"/>
      <c r="Q53" s="425"/>
      <c r="R53" s="425"/>
      <c r="S53" s="425"/>
      <c r="T53" s="425"/>
      <c r="U53" s="425"/>
      <c r="V53" s="425"/>
      <c r="W53" s="425"/>
      <c r="X53" s="425"/>
      <c r="Y53" s="425"/>
      <c r="Z53" s="425"/>
    </row>
    <row r="54" spans="1:26" ht="33.75" customHeight="1">
      <c r="A54" s="1530"/>
      <c r="B54" s="2559"/>
      <c r="C54" s="2793" t="s">
        <v>53</v>
      </c>
      <c r="D54" s="2578"/>
      <c r="E54" s="1506">
        <f t="shared" ref="E54:F54" si="13">SUM(E47:E53)</f>
        <v>89594149</v>
      </c>
      <c r="F54" s="1506">
        <f t="shared" si="13"/>
        <v>83264149</v>
      </c>
      <c r="G54" s="1544">
        <f t="shared" si="10"/>
        <v>-6330000</v>
      </c>
      <c r="H54" s="1553"/>
      <c r="J54" s="425"/>
      <c r="K54" s="425"/>
      <c r="L54" s="425"/>
      <c r="M54" s="425"/>
      <c r="N54" s="425"/>
      <c r="O54" s="425"/>
      <c r="P54" s="425"/>
      <c r="Q54" s="425"/>
      <c r="R54" s="425"/>
      <c r="S54" s="425"/>
      <c r="T54" s="425"/>
      <c r="U54" s="425"/>
      <c r="V54" s="425"/>
      <c r="W54" s="425"/>
      <c r="X54" s="425"/>
      <c r="Y54" s="425"/>
      <c r="Z54" s="425"/>
    </row>
    <row r="55" spans="1:26" ht="33.75" customHeight="1">
      <c r="A55" s="1530"/>
      <c r="B55" s="2800" t="s">
        <v>991</v>
      </c>
      <c r="C55" s="2794" t="s">
        <v>210</v>
      </c>
      <c r="D55" s="2569"/>
      <c r="E55" s="1495">
        <f>'총괄(수정금지)2025'!K33</f>
        <v>6000000</v>
      </c>
      <c r="F55" s="1495">
        <f>'총괄(수정금지)2025'!L33</f>
        <v>2500000</v>
      </c>
      <c r="G55" s="1539">
        <f t="shared" si="10"/>
        <v>-3500000</v>
      </c>
      <c r="H55" s="2789" t="s">
        <v>992</v>
      </c>
      <c r="I55" s="425"/>
      <c r="J55" s="425"/>
      <c r="K55" s="425"/>
      <c r="L55" s="425"/>
      <c r="M55" s="425"/>
      <c r="N55" s="425"/>
      <c r="O55" s="425"/>
      <c r="P55" s="425"/>
      <c r="Q55" s="425"/>
      <c r="R55" s="425"/>
      <c r="S55" s="425"/>
      <c r="T55" s="425"/>
      <c r="U55" s="425"/>
      <c r="V55" s="425"/>
      <c r="W55" s="425"/>
      <c r="X55" s="425"/>
      <c r="Y55" s="425"/>
      <c r="Z55" s="425"/>
    </row>
    <row r="56" spans="1:26" ht="33.75" customHeight="1">
      <c r="A56" s="1530"/>
      <c r="B56" s="2574"/>
      <c r="C56" s="2795" t="s">
        <v>212</v>
      </c>
      <c r="D56" s="2578"/>
      <c r="E56" s="1495">
        <f>'총괄(수정금지)2025'!K34</f>
        <v>2500000</v>
      </c>
      <c r="F56" s="1495">
        <f>'총괄(수정금지)2025'!L34</f>
        <v>700000</v>
      </c>
      <c r="G56" s="1539">
        <f t="shared" si="10"/>
        <v>-1800000</v>
      </c>
      <c r="H56" s="2562"/>
      <c r="I56" s="425"/>
      <c r="J56" s="425"/>
      <c r="K56" s="425"/>
      <c r="L56" s="425"/>
      <c r="M56" s="425"/>
      <c r="N56" s="425"/>
      <c r="O56" s="425"/>
      <c r="P56" s="425"/>
      <c r="Q56" s="425"/>
      <c r="R56" s="425"/>
      <c r="S56" s="425"/>
      <c r="T56" s="425"/>
      <c r="U56" s="425"/>
      <c r="V56" s="425"/>
      <c r="W56" s="425"/>
      <c r="X56" s="425"/>
      <c r="Y56" s="425"/>
      <c r="Z56" s="425"/>
    </row>
    <row r="57" spans="1:26" ht="33.75" customHeight="1">
      <c r="A57" s="1530"/>
      <c r="B57" s="2574"/>
      <c r="C57" s="2795" t="s">
        <v>217</v>
      </c>
      <c r="D57" s="2578"/>
      <c r="E57" s="1495">
        <f>'총괄(수정금지)2025'!K35</f>
        <v>12000000</v>
      </c>
      <c r="F57" s="1495">
        <f>'총괄(수정금지)2025'!L35</f>
        <v>7000000</v>
      </c>
      <c r="G57" s="1539">
        <f t="shared" si="10"/>
        <v>-5000000</v>
      </c>
      <c r="H57" s="2559"/>
      <c r="I57" s="425"/>
      <c r="J57" s="425"/>
      <c r="K57" s="425"/>
      <c r="L57" s="425"/>
      <c r="M57" s="425"/>
      <c r="N57" s="425"/>
      <c r="O57" s="425"/>
      <c r="P57" s="425"/>
      <c r="Q57" s="425"/>
      <c r="R57" s="425"/>
      <c r="S57" s="425"/>
      <c r="T57" s="425"/>
      <c r="U57" s="425"/>
      <c r="V57" s="425"/>
      <c r="W57" s="425"/>
      <c r="X57" s="425"/>
      <c r="Y57" s="425"/>
      <c r="Z57" s="425"/>
    </row>
    <row r="58" spans="1:26" ht="33.75" customHeight="1">
      <c r="A58" s="1530"/>
      <c r="B58" s="2574"/>
      <c r="C58" s="2781" t="s">
        <v>938</v>
      </c>
      <c r="D58" s="2578"/>
      <c r="E58" s="1543">
        <f t="shared" ref="E58:F58" si="14">SUM(E55:E57)</f>
        <v>20500000</v>
      </c>
      <c r="F58" s="1543">
        <f t="shared" si="14"/>
        <v>10200000</v>
      </c>
      <c r="G58" s="1544">
        <f t="shared" si="10"/>
        <v>-10300000</v>
      </c>
      <c r="H58" s="1556"/>
      <c r="I58" s="425"/>
      <c r="J58" s="425"/>
      <c r="K58" s="425"/>
      <c r="L58" s="425"/>
      <c r="M58" s="425"/>
      <c r="N58" s="425"/>
      <c r="O58" s="425"/>
      <c r="P58" s="425"/>
      <c r="Q58" s="425"/>
      <c r="R58" s="425"/>
      <c r="S58" s="425"/>
      <c r="T58" s="425"/>
      <c r="U58" s="425"/>
      <c r="V58" s="425"/>
      <c r="W58" s="425"/>
      <c r="X58" s="425"/>
      <c r="Y58" s="425"/>
      <c r="Z58" s="425"/>
    </row>
    <row r="59" spans="1:26" ht="33.75" customHeight="1">
      <c r="A59" s="1530"/>
      <c r="B59" s="2801" t="s">
        <v>996</v>
      </c>
      <c r="C59" s="2785" t="s">
        <v>997</v>
      </c>
      <c r="D59" s="1557" t="s">
        <v>998</v>
      </c>
      <c r="E59" s="1542">
        <f>'총괄(수정금지)2025'!K39</f>
        <v>2000000</v>
      </c>
      <c r="F59" s="1542">
        <f>'총괄(수정금지)2025'!L39</f>
        <v>1000000</v>
      </c>
      <c r="G59" s="1539">
        <f t="shared" si="10"/>
        <v>-1000000</v>
      </c>
      <c r="H59" s="1548" t="s">
        <v>999</v>
      </c>
      <c r="I59" s="425"/>
      <c r="J59" s="425"/>
      <c r="K59" s="425"/>
      <c r="L59" s="425"/>
      <c r="M59" s="425"/>
      <c r="N59" s="425"/>
      <c r="O59" s="425"/>
      <c r="P59" s="425"/>
      <c r="Q59" s="425"/>
      <c r="R59" s="425"/>
      <c r="S59" s="425"/>
      <c r="T59" s="425"/>
      <c r="U59" s="425"/>
      <c r="V59" s="425"/>
      <c r="W59" s="425"/>
      <c r="X59" s="425"/>
      <c r="Y59" s="425"/>
      <c r="Z59" s="425"/>
    </row>
    <row r="60" spans="1:26" ht="33.75" customHeight="1">
      <c r="A60" s="1530"/>
      <c r="B60" s="2562"/>
      <c r="C60" s="2562"/>
      <c r="D60" s="1557" t="s">
        <v>1001</v>
      </c>
      <c r="E60" s="1542">
        <f>'총괄(수정금지)2025'!K40</f>
        <v>9500000</v>
      </c>
      <c r="F60" s="1542">
        <f>'총괄(수정금지)2025'!L40</f>
        <v>9500000</v>
      </c>
      <c r="G60" s="1539">
        <f t="shared" si="10"/>
        <v>0</v>
      </c>
      <c r="H60" s="1521"/>
      <c r="I60" s="425"/>
      <c r="J60" s="425"/>
      <c r="K60" s="425"/>
      <c r="L60" s="425"/>
      <c r="M60" s="425"/>
      <c r="N60" s="425"/>
      <c r="O60" s="425"/>
      <c r="P60" s="425"/>
      <c r="Q60" s="425"/>
      <c r="R60" s="425"/>
      <c r="S60" s="425"/>
      <c r="T60" s="425"/>
      <c r="U60" s="425"/>
      <c r="V60" s="425"/>
      <c r="W60" s="425"/>
      <c r="X60" s="425"/>
      <c r="Y60" s="425"/>
      <c r="Z60" s="425"/>
    </row>
    <row r="61" spans="1:26" ht="62.25" customHeight="1">
      <c r="A61" s="1530"/>
      <c r="B61" s="2562"/>
      <c r="C61" s="2559"/>
      <c r="D61" s="1557" t="s">
        <v>1007</v>
      </c>
      <c r="E61" s="1542">
        <f>'총괄(수정금지)2025'!K41</f>
        <v>25500000</v>
      </c>
      <c r="F61" s="1542">
        <f>'총괄(수정금지)2025'!L41</f>
        <v>18000000</v>
      </c>
      <c r="G61" s="1539">
        <f t="shared" si="10"/>
        <v>-7500000</v>
      </c>
      <c r="H61" s="1562" t="s">
        <v>1009</v>
      </c>
      <c r="I61" s="425"/>
      <c r="J61" s="425"/>
      <c r="K61" s="425"/>
      <c r="L61" s="425"/>
      <c r="M61" s="425"/>
      <c r="N61" s="425"/>
      <c r="O61" s="425"/>
      <c r="P61" s="425"/>
      <c r="Q61" s="425"/>
      <c r="R61" s="425"/>
      <c r="S61" s="425"/>
      <c r="T61" s="425"/>
      <c r="U61" s="425"/>
      <c r="V61" s="425"/>
      <c r="W61" s="425"/>
      <c r="X61" s="425"/>
      <c r="Y61" s="425"/>
      <c r="Z61" s="425"/>
    </row>
    <row r="62" spans="1:26" ht="39" customHeight="1">
      <c r="A62" s="1530"/>
      <c r="B62" s="2562"/>
      <c r="C62" s="2785" t="s">
        <v>1010</v>
      </c>
      <c r="D62" s="1557" t="s">
        <v>931</v>
      </c>
      <c r="E62" s="1542">
        <f>'총괄(수정금지)2025'!K42</f>
        <v>6600000</v>
      </c>
      <c r="F62" s="1542">
        <f>'총괄(수정금지)2025'!L42</f>
        <v>1320000</v>
      </c>
      <c r="G62" s="1539">
        <f t="shared" si="10"/>
        <v>-5280000</v>
      </c>
      <c r="H62" s="1565" t="s">
        <v>1011</v>
      </c>
      <c r="I62" s="425"/>
      <c r="J62" s="425"/>
      <c r="K62" s="425"/>
      <c r="L62" s="425"/>
      <c r="M62" s="425"/>
      <c r="N62" s="425"/>
      <c r="O62" s="425"/>
      <c r="P62" s="425"/>
      <c r="Q62" s="425"/>
      <c r="R62" s="425"/>
      <c r="S62" s="425"/>
      <c r="T62" s="425"/>
      <c r="U62" s="425"/>
      <c r="V62" s="425"/>
      <c r="W62" s="425"/>
      <c r="X62" s="425"/>
      <c r="Y62" s="425"/>
      <c r="Z62" s="425"/>
    </row>
    <row r="63" spans="1:26" ht="21.75">
      <c r="A63" s="1530"/>
      <c r="B63" s="2562"/>
      <c r="C63" s="2562"/>
      <c r="D63" s="1557" t="s">
        <v>1012</v>
      </c>
      <c r="E63" s="1542">
        <f>'총괄(수정금지)2025'!K43</f>
        <v>496440447</v>
      </c>
      <c r="F63" s="1542">
        <f>'총괄(수정금지)2025'!L43</f>
        <v>459840447</v>
      </c>
      <c r="G63" s="1539">
        <f t="shared" si="10"/>
        <v>-36600000</v>
      </c>
      <c r="H63" s="1497" t="s">
        <v>1014</v>
      </c>
      <c r="I63" s="425"/>
      <c r="J63" s="425"/>
      <c r="K63" s="425"/>
      <c r="L63" s="425"/>
      <c r="M63" s="425"/>
      <c r="N63" s="425"/>
      <c r="O63" s="425"/>
      <c r="P63" s="425"/>
      <c r="Q63" s="425"/>
      <c r="R63" s="425"/>
      <c r="S63" s="425"/>
      <c r="T63" s="425"/>
      <c r="U63" s="425"/>
      <c r="V63" s="425"/>
      <c r="W63" s="425"/>
      <c r="X63" s="425"/>
      <c r="Y63" s="425"/>
      <c r="Z63" s="425"/>
    </row>
    <row r="64" spans="1:26" ht="42.75" customHeight="1">
      <c r="A64" s="1530"/>
      <c r="B64" s="2562"/>
      <c r="C64" s="2562"/>
      <c r="D64" s="1557" t="s">
        <v>1016</v>
      </c>
      <c r="E64" s="1542">
        <f>'총괄(수정금지)2025'!K44</f>
        <v>9100000</v>
      </c>
      <c r="F64" s="1542">
        <f>'총괄(수정금지)2025'!L44</f>
        <v>7100000</v>
      </c>
      <c r="G64" s="1539">
        <f t="shared" si="10"/>
        <v>-2000000</v>
      </c>
      <c r="H64" s="1497" t="s">
        <v>1018</v>
      </c>
      <c r="I64" s="425"/>
      <c r="J64" s="425"/>
      <c r="K64" s="425"/>
      <c r="L64" s="425"/>
      <c r="M64" s="425"/>
      <c r="N64" s="425"/>
      <c r="O64" s="425"/>
      <c r="P64" s="425"/>
      <c r="Q64" s="425"/>
      <c r="R64" s="425"/>
      <c r="S64" s="425"/>
      <c r="T64" s="425"/>
      <c r="U64" s="425"/>
      <c r="V64" s="425"/>
      <c r="W64" s="425"/>
      <c r="X64" s="425"/>
      <c r="Y64" s="425"/>
      <c r="Z64" s="425"/>
    </row>
    <row r="65" spans="1:26" ht="48" customHeight="1">
      <c r="A65" s="1530"/>
      <c r="B65" s="2562"/>
      <c r="C65" s="2559"/>
      <c r="D65" s="1557" t="s">
        <v>1021</v>
      </c>
      <c r="E65" s="1542">
        <f>'총괄(수정금지)2025'!K45</f>
        <v>3100000</v>
      </c>
      <c r="F65" s="1542">
        <f>'총괄(수정금지)2025'!L45</f>
        <v>3100000</v>
      </c>
      <c r="G65" s="1539">
        <f t="shared" si="10"/>
        <v>0</v>
      </c>
      <c r="H65" s="1497"/>
      <c r="I65" s="425"/>
      <c r="J65" s="425"/>
      <c r="K65" s="425"/>
      <c r="L65" s="425"/>
      <c r="M65" s="425"/>
      <c r="N65" s="425"/>
      <c r="O65" s="425"/>
      <c r="P65" s="425"/>
      <c r="Q65" s="425"/>
      <c r="R65" s="425"/>
      <c r="S65" s="425"/>
      <c r="T65" s="425"/>
      <c r="U65" s="425"/>
      <c r="V65" s="425"/>
      <c r="W65" s="425"/>
      <c r="X65" s="425"/>
      <c r="Y65" s="425"/>
      <c r="Z65" s="425"/>
    </row>
    <row r="66" spans="1:26" ht="47.25" customHeight="1">
      <c r="A66" s="1530"/>
      <c r="B66" s="2562"/>
      <c r="C66" s="2785" t="s">
        <v>1025</v>
      </c>
      <c r="D66" s="1557" t="s">
        <v>1026</v>
      </c>
      <c r="E66" s="1542">
        <f>'총괄(수정금지)2025'!K46</f>
        <v>6100000</v>
      </c>
      <c r="F66" s="1542">
        <f>'총괄(수정금지)2025'!L46</f>
        <v>5100000</v>
      </c>
      <c r="G66" s="1539">
        <f t="shared" si="10"/>
        <v>-1000000</v>
      </c>
      <c r="H66" s="1565" t="s">
        <v>1029</v>
      </c>
      <c r="I66" s="425"/>
      <c r="J66" s="425"/>
      <c r="K66" s="425"/>
      <c r="L66" s="425"/>
      <c r="M66" s="425"/>
      <c r="N66" s="425"/>
      <c r="O66" s="425"/>
      <c r="P66" s="425"/>
      <c r="Q66" s="425"/>
      <c r="R66" s="425"/>
      <c r="S66" s="425"/>
      <c r="T66" s="425"/>
      <c r="U66" s="425"/>
      <c r="V66" s="425"/>
      <c r="W66" s="425"/>
      <c r="X66" s="425"/>
      <c r="Y66" s="425"/>
      <c r="Z66" s="425"/>
    </row>
    <row r="67" spans="1:26" ht="63.75" customHeight="1">
      <c r="A67" s="1530"/>
      <c r="B67" s="2562"/>
      <c r="C67" s="2562"/>
      <c r="D67" s="1557" t="s">
        <v>1030</v>
      </c>
      <c r="E67" s="1542">
        <f>'총괄(수정금지)2025'!K47</f>
        <v>70100000</v>
      </c>
      <c r="F67" s="1542">
        <f>'총괄(수정금지)2025'!L47</f>
        <v>64160000</v>
      </c>
      <c r="G67" s="1539">
        <f t="shared" si="10"/>
        <v>-5940000</v>
      </c>
      <c r="H67" s="1497" t="s">
        <v>1031</v>
      </c>
      <c r="I67" s="425"/>
      <c r="J67" s="425"/>
      <c r="K67" s="425"/>
      <c r="L67" s="425"/>
      <c r="M67" s="425"/>
      <c r="N67" s="425"/>
      <c r="O67" s="425"/>
      <c r="P67" s="425"/>
      <c r="Q67" s="425"/>
      <c r="R67" s="425"/>
      <c r="S67" s="425"/>
      <c r="T67" s="425"/>
      <c r="U67" s="425"/>
      <c r="V67" s="425"/>
      <c r="W67" s="425"/>
      <c r="X67" s="425"/>
      <c r="Y67" s="425"/>
      <c r="Z67" s="425"/>
    </row>
    <row r="68" spans="1:26" ht="56.25" customHeight="1">
      <c r="A68" s="1530"/>
      <c r="B68" s="2562"/>
      <c r="C68" s="2559"/>
      <c r="D68" s="1557" t="s">
        <v>1033</v>
      </c>
      <c r="E68" s="1542">
        <f>'총괄(수정금지)2025'!K48</f>
        <v>17500000</v>
      </c>
      <c r="F68" s="1542">
        <f>'총괄(수정금지)2025'!L48</f>
        <v>28000000</v>
      </c>
      <c r="G68" s="1539">
        <f t="shared" si="10"/>
        <v>10500000</v>
      </c>
      <c r="H68" s="1497" t="s">
        <v>1034</v>
      </c>
      <c r="I68" s="425"/>
      <c r="J68" s="425"/>
      <c r="K68" s="425"/>
      <c r="L68" s="425"/>
      <c r="M68" s="425"/>
      <c r="N68" s="425"/>
      <c r="O68" s="425"/>
      <c r="P68" s="425"/>
      <c r="Q68" s="425"/>
      <c r="R68" s="425"/>
      <c r="S68" s="425"/>
      <c r="T68" s="425"/>
      <c r="U68" s="425"/>
      <c r="V68" s="425"/>
      <c r="W68" s="425"/>
      <c r="X68" s="425"/>
      <c r="Y68" s="425"/>
      <c r="Z68" s="425"/>
    </row>
    <row r="69" spans="1:26" ht="33.75" customHeight="1">
      <c r="A69" s="1530"/>
      <c r="B69" s="2562"/>
      <c r="C69" s="2787" t="s">
        <v>351</v>
      </c>
      <c r="D69" s="2578"/>
      <c r="E69" s="1495">
        <f>'총괄(수정금지)2025'!K49</f>
        <v>46182000</v>
      </c>
      <c r="F69" s="1495">
        <f>'총괄(수정금지)2025'!L49</f>
        <v>46182000</v>
      </c>
      <c r="G69" s="1539">
        <f t="shared" si="10"/>
        <v>0</v>
      </c>
      <c r="H69" s="1521"/>
      <c r="I69" s="425"/>
      <c r="J69" s="425"/>
      <c r="K69" s="425"/>
      <c r="L69" s="425"/>
      <c r="M69" s="425"/>
      <c r="N69" s="425"/>
      <c r="O69" s="425"/>
      <c r="P69" s="425"/>
      <c r="Q69" s="425"/>
      <c r="R69" s="425"/>
      <c r="S69" s="425"/>
      <c r="T69" s="425"/>
      <c r="U69" s="425"/>
      <c r="V69" s="425"/>
      <c r="W69" s="425"/>
      <c r="X69" s="425"/>
      <c r="Y69" s="425"/>
      <c r="Z69" s="425"/>
    </row>
    <row r="70" spans="1:26" ht="33.75" customHeight="1">
      <c r="A70" s="1530"/>
      <c r="B70" s="2562"/>
      <c r="C70" s="2787" t="s">
        <v>369</v>
      </c>
      <c r="D70" s="2578"/>
      <c r="E70" s="1495">
        <f>'총괄(수정금지)2025'!K51</f>
        <v>103135530</v>
      </c>
      <c r="F70" s="1495">
        <f>'총괄(수정금지)2025'!L51</f>
        <v>103135530</v>
      </c>
      <c r="G70" s="1539">
        <f t="shared" si="10"/>
        <v>0</v>
      </c>
      <c r="H70" s="1521"/>
      <c r="I70" s="425"/>
      <c r="J70" s="425"/>
      <c r="K70" s="425"/>
      <c r="L70" s="425"/>
      <c r="M70" s="425"/>
      <c r="N70" s="425"/>
      <c r="O70" s="425"/>
      <c r="P70" s="425"/>
      <c r="Q70" s="425"/>
      <c r="R70" s="425"/>
      <c r="S70" s="425"/>
      <c r="T70" s="425"/>
      <c r="U70" s="425"/>
      <c r="V70" s="425"/>
      <c r="W70" s="425"/>
      <c r="X70" s="425"/>
      <c r="Y70" s="425"/>
      <c r="Z70" s="425"/>
    </row>
    <row r="71" spans="1:26" ht="33.75" customHeight="1">
      <c r="A71" s="1530"/>
      <c r="B71" s="2562"/>
      <c r="C71" s="2787" t="s">
        <v>1036</v>
      </c>
      <c r="D71" s="2578"/>
      <c r="E71" s="1495">
        <f>'총괄(수정금지)2025'!K50</f>
        <v>36100000</v>
      </c>
      <c r="F71" s="1495">
        <f>'총괄(수정금지)2025'!L50</f>
        <v>36100000</v>
      </c>
      <c r="G71" s="1539">
        <f t="shared" si="10"/>
        <v>0</v>
      </c>
      <c r="H71" s="1521"/>
      <c r="I71" s="425"/>
      <c r="J71" s="425"/>
      <c r="K71" s="425"/>
      <c r="L71" s="425"/>
      <c r="M71" s="425"/>
      <c r="N71" s="425"/>
      <c r="O71" s="425"/>
      <c r="P71" s="425"/>
      <c r="Q71" s="425"/>
      <c r="R71" s="425"/>
      <c r="S71" s="425"/>
      <c r="T71" s="425"/>
      <c r="U71" s="425"/>
      <c r="V71" s="425"/>
      <c r="W71" s="425"/>
      <c r="X71" s="425"/>
      <c r="Y71" s="425"/>
      <c r="Z71" s="425"/>
    </row>
    <row r="72" spans="1:26" ht="33.75" customHeight="1">
      <c r="A72" s="1530"/>
      <c r="B72" s="2562"/>
      <c r="C72" s="2795" t="s">
        <v>1037</v>
      </c>
      <c r="D72" s="2578"/>
      <c r="E72" s="1588">
        <f>'총괄(수정금지)2025'!K54</f>
        <v>36100000</v>
      </c>
      <c r="F72" s="1588">
        <f>'총괄(수정금지)2025'!L54</f>
        <v>36100000</v>
      </c>
      <c r="G72" s="1539">
        <f t="shared" si="10"/>
        <v>0</v>
      </c>
      <c r="H72" s="1521"/>
      <c r="I72" s="425"/>
      <c r="J72" s="425"/>
      <c r="K72" s="425"/>
      <c r="L72" s="425"/>
      <c r="M72" s="425"/>
      <c r="N72" s="425"/>
      <c r="O72" s="425"/>
      <c r="P72" s="425"/>
      <c r="Q72" s="425"/>
      <c r="R72" s="425"/>
      <c r="S72" s="425"/>
      <c r="T72" s="425"/>
      <c r="U72" s="425"/>
      <c r="V72" s="425"/>
      <c r="W72" s="425"/>
      <c r="X72" s="425"/>
      <c r="Y72" s="425"/>
      <c r="Z72" s="425"/>
    </row>
    <row r="73" spans="1:26" ht="33.75" customHeight="1">
      <c r="A73" s="1530"/>
      <c r="B73" s="2562"/>
      <c r="C73" s="2795" t="s">
        <v>1039</v>
      </c>
      <c r="D73" s="2578"/>
      <c r="E73" s="1588">
        <f>'총괄(수정금지)2025'!K52</f>
        <v>44998000</v>
      </c>
      <c r="F73" s="1588">
        <f>'총괄(수정금지)2025'!L52</f>
        <v>45448000</v>
      </c>
      <c r="G73" s="1539">
        <f t="shared" si="10"/>
        <v>450000</v>
      </c>
      <c r="H73" s="1521" t="s">
        <v>1040</v>
      </c>
      <c r="I73" s="425"/>
      <c r="J73" s="425"/>
      <c r="K73" s="425"/>
      <c r="L73" s="425"/>
      <c r="M73" s="425"/>
      <c r="N73" s="425"/>
      <c r="O73" s="425"/>
      <c r="P73" s="425"/>
      <c r="Q73" s="425"/>
      <c r="R73" s="425"/>
      <c r="S73" s="425"/>
      <c r="T73" s="425"/>
      <c r="U73" s="425"/>
      <c r="V73" s="425"/>
      <c r="W73" s="425"/>
      <c r="X73" s="425"/>
      <c r="Y73" s="425"/>
      <c r="Z73" s="425"/>
    </row>
    <row r="74" spans="1:26" ht="33.75" customHeight="1">
      <c r="A74" s="1530"/>
      <c r="B74" s="2562"/>
      <c r="C74" s="2795" t="s">
        <v>381</v>
      </c>
      <c r="D74" s="2578"/>
      <c r="E74" s="1588">
        <f>'총괄(수정금지)2025'!K53</f>
        <v>27500000</v>
      </c>
      <c r="F74" s="1588">
        <f>'총괄(수정금지)2025'!L53</f>
        <v>27500000</v>
      </c>
      <c r="G74" s="1539">
        <f t="shared" si="10"/>
        <v>0</v>
      </c>
      <c r="H74" s="1521"/>
      <c r="I74" s="425"/>
      <c r="J74" s="425"/>
      <c r="K74" s="425"/>
      <c r="L74" s="425"/>
      <c r="M74" s="425"/>
      <c r="N74" s="425"/>
      <c r="O74" s="425"/>
      <c r="P74" s="425"/>
      <c r="Q74" s="425"/>
      <c r="R74" s="425"/>
      <c r="S74" s="425"/>
      <c r="T74" s="425"/>
      <c r="U74" s="425"/>
      <c r="V74" s="425"/>
      <c r="W74" s="425"/>
      <c r="X74" s="425"/>
      <c r="Y74" s="425"/>
      <c r="Z74" s="425"/>
    </row>
    <row r="75" spans="1:26" ht="33.75" hidden="1" customHeight="1">
      <c r="A75" s="1530"/>
      <c r="B75" s="2562"/>
      <c r="C75" s="2787" t="s">
        <v>1043</v>
      </c>
      <c r="D75" s="2577"/>
      <c r="E75" s="1594">
        <v>0</v>
      </c>
      <c r="F75" s="1594">
        <v>0</v>
      </c>
      <c r="G75" s="1539">
        <f t="shared" si="10"/>
        <v>0</v>
      </c>
      <c r="H75" s="1497"/>
      <c r="I75" s="425"/>
      <c r="J75" s="425"/>
      <c r="K75" s="425"/>
      <c r="L75" s="425"/>
      <c r="M75" s="425"/>
      <c r="N75" s="425"/>
      <c r="O75" s="425"/>
      <c r="P75" s="425"/>
      <c r="Q75" s="425"/>
      <c r="R75" s="425"/>
      <c r="S75" s="425"/>
      <c r="T75" s="425"/>
      <c r="U75" s="425"/>
      <c r="V75" s="425"/>
      <c r="W75" s="425"/>
      <c r="X75" s="425"/>
      <c r="Y75" s="425"/>
      <c r="Z75" s="425"/>
    </row>
    <row r="76" spans="1:26" ht="33.75" customHeight="1">
      <c r="A76" s="1530"/>
      <c r="B76" s="2559"/>
      <c r="C76" s="2793" t="s">
        <v>53</v>
      </c>
      <c r="D76" s="2578"/>
      <c r="E76" s="1506">
        <f t="shared" ref="E76:F76" si="15">SUM(E59:E75)</f>
        <v>939955977</v>
      </c>
      <c r="F76" s="1506">
        <f t="shared" si="15"/>
        <v>891585977</v>
      </c>
      <c r="G76" s="1544">
        <f t="shared" si="10"/>
        <v>-48370000</v>
      </c>
      <c r="H76" s="1553"/>
      <c r="I76" s="425"/>
      <c r="J76" s="425"/>
      <c r="K76" s="425"/>
      <c r="L76" s="425"/>
      <c r="M76" s="425"/>
      <c r="N76" s="425"/>
      <c r="O76" s="425"/>
      <c r="P76" s="425"/>
      <c r="Q76" s="425"/>
      <c r="R76" s="425"/>
      <c r="S76" s="425"/>
      <c r="T76" s="425"/>
      <c r="U76" s="425"/>
      <c r="V76" s="425"/>
      <c r="W76" s="425"/>
      <c r="X76" s="425"/>
      <c r="Y76" s="425"/>
      <c r="Z76" s="425"/>
    </row>
    <row r="77" spans="1:26" ht="33.75" customHeight="1">
      <c r="A77" s="1530"/>
      <c r="B77" s="2802" t="s">
        <v>440</v>
      </c>
      <c r="C77" s="2795" t="s">
        <v>440</v>
      </c>
      <c r="D77" s="2578"/>
      <c r="E77" s="1495">
        <f>'총괄(수정금지)2025'!K59</f>
        <v>200000</v>
      </c>
      <c r="F77" s="1495">
        <f>'총괄(수정금지)2025'!L59</f>
        <v>200000</v>
      </c>
      <c r="G77" s="1539">
        <f t="shared" si="10"/>
        <v>0</v>
      </c>
      <c r="H77" s="1598"/>
      <c r="I77" s="425"/>
      <c r="J77" s="425"/>
      <c r="K77" s="425"/>
      <c r="L77" s="425"/>
      <c r="M77" s="425"/>
      <c r="N77" s="425"/>
      <c r="O77" s="425"/>
      <c r="P77" s="425"/>
      <c r="Q77" s="425"/>
      <c r="R77" s="425"/>
      <c r="S77" s="425"/>
      <c r="T77" s="425"/>
      <c r="U77" s="425"/>
      <c r="V77" s="425"/>
      <c r="W77" s="425"/>
      <c r="X77" s="425"/>
      <c r="Y77" s="425"/>
      <c r="Z77" s="425"/>
    </row>
    <row r="78" spans="1:26" ht="33.75" customHeight="1">
      <c r="A78" s="1530"/>
      <c r="B78" s="2575"/>
      <c r="C78" s="2781" t="s">
        <v>938</v>
      </c>
      <c r="D78" s="2578"/>
      <c r="E78" s="1506">
        <f t="shared" ref="E78:F78" si="16">SUM(E77)</f>
        <v>200000</v>
      </c>
      <c r="F78" s="1506">
        <f t="shared" si="16"/>
        <v>200000</v>
      </c>
      <c r="G78" s="1544">
        <f t="shared" si="10"/>
        <v>0</v>
      </c>
      <c r="H78" s="1553"/>
      <c r="I78" s="425"/>
      <c r="J78" s="425"/>
      <c r="K78" s="425"/>
      <c r="L78" s="425"/>
      <c r="M78" s="425"/>
      <c r="N78" s="425"/>
      <c r="O78" s="425"/>
      <c r="P78" s="425"/>
      <c r="Q78" s="425"/>
      <c r="R78" s="425"/>
      <c r="S78" s="425"/>
      <c r="T78" s="425"/>
      <c r="U78" s="425"/>
      <c r="V78" s="425"/>
      <c r="W78" s="425"/>
      <c r="X78" s="425"/>
      <c r="Y78" s="425"/>
      <c r="Z78" s="425"/>
    </row>
    <row r="79" spans="1:26" ht="33.75" customHeight="1">
      <c r="A79" s="1530"/>
      <c r="B79" s="2802" t="s">
        <v>1046</v>
      </c>
      <c r="C79" s="2795" t="s">
        <v>495</v>
      </c>
      <c r="D79" s="2578"/>
      <c r="E79" s="1495">
        <f>'총괄(수정금지)2025'!K64</f>
        <v>3000000</v>
      </c>
      <c r="F79" s="1495">
        <f>'총괄(수정금지)2025'!L64</f>
        <v>2630000</v>
      </c>
      <c r="G79" s="1539">
        <f t="shared" si="10"/>
        <v>-370000</v>
      </c>
      <c r="H79" s="2786" t="s">
        <v>1047</v>
      </c>
      <c r="I79" s="425"/>
      <c r="J79" s="425"/>
      <c r="K79" s="425"/>
      <c r="L79" s="425"/>
      <c r="M79" s="425"/>
      <c r="N79" s="425"/>
      <c r="O79" s="425"/>
      <c r="P79" s="425"/>
      <c r="Q79" s="425"/>
      <c r="R79" s="425"/>
      <c r="S79" s="425"/>
      <c r="T79" s="425"/>
      <c r="U79" s="425"/>
      <c r="V79" s="425"/>
      <c r="W79" s="425"/>
      <c r="X79" s="425"/>
      <c r="Y79" s="425"/>
      <c r="Z79" s="425"/>
    </row>
    <row r="80" spans="1:26" ht="33.75" customHeight="1">
      <c r="A80" s="1530"/>
      <c r="B80" s="2574"/>
      <c r="C80" s="2795" t="s">
        <v>505</v>
      </c>
      <c r="D80" s="2578"/>
      <c r="E80" s="1495">
        <f>'총괄(수정금지)2025'!K66</f>
        <v>20000000</v>
      </c>
      <c r="F80" s="1495">
        <f>'총괄(수정금지)2025'!L66</f>
        <v>17011680</v>
      </c>
      <c r="G80" s="1539">
        <f t="shared" si="10"/>
        <v>-2988320</v>
      </c>
      <c r="H80" s="2559"/>
      <c r="I80" s="425"/>
      <c r="J80" s="425"/>
      <c r="K80" s="425"/>
      <c r="L80" s="425"/>
      <c r="M80" s="425"/>
      <c r="N80" s="425"/>
      <c r="O80" s="425"/>
      <c r="P80" s="425"/>
      <c r="Q80" s="425"/>
      <c r="R80" s="425"/>
      <c r="S80" s="425"/>
      <c r="T80" s="425"/>
      <c r="U80" s="425"/>
      <c r="V80" s="425"/>
      <c r="W80" s="425"/>
      <c r="X80" s="425"/>
      <c r="Y80" s="425"/>
      <c r="Z80" s="425"/>
    </row>
    <row r="81" spans="1:26" ht="33.75" customHeight="1">
      <c r="A81" s="1530"/>
      <c r="B81" s="2575"/>
      <c r="C81" s="2781" t="s">
        <v>938</v>
      </c>
      <c r="D81" s="2578"/>
      <c r="E81" s="1506">
        <f t="shared" ref="E81:F81" si="17">SUM(E79:E80)</f>
        <v>23000000</v>
      </c>
      <c r="F81" s="1506">
        <f t="shared" si="17"/>
        <v>19641680</v>
      </c>
      <c r="G81" s="1544">
        <f t="shared" si="10"/>
        <v>-3358320</v>
      </c>
      <c r="H81" s="1553"/>
      <c r="I81" s="425"/>
      <c r="J81" s="425"/>
      <c r="K81" s="425"/>
      <c r="L81" s="425"/>
      <c r="M81" s="425"/>
      <c r="N81" s="425"/>
      <c r="O81" s="425"/>
      <c r="P81" s="425"/>
      <c r="Q81" s="425"/>
      <c r="R81" s="425"/>
      <c r="S81" s="425"/>
      <c r="T81" s="425"/>
      <c r="U81" s="425"/>
      <c r="V81" s="425"/>
      <c r="W81" s="425"/>
      <c r="X81" s="425"/>
      <c r="Y81" s="425"/>
      <c r="Z81" s="425"/>
    </row>
    <row r="82" spans="1:26">
      <c r="B82" s="425"/>
      <c r="E82" s="660"/>
      <c r="F82" s="660"/>
      <c r="G82" s="494"/>
    </row>
    <row r="83" spans="1:26">
      <c r="B83" s="425"/>
      <c r="E83" s="660">
        <f t="shared" ref="E83:G83" si="18">SUM(E7-E36)</f>
        <v>0</v>
      </c>
      <c r="F83" s="660">
        <f t="shared" si="18"/>
        <v>0</v>
      </c>
      <c r="G83" s="1601">
        <f t="shared" si="18"/>
        <v>0</v>
      </c>
    </row>
    <row r="84" spans="1:26">
      <c r="B84" s="425"/>
      <c r="E84" s="660">
        <f>E7-'총괄(수정금지)2025'!D7</f>
        <v>0</v>
      </c>
      <c r="F84" s="660">
        <f>F7-'총괄(수정금지)2025'!E7</f>
        <v>0</v>
      </c>
      <c r="G84" s="1601">
        <f>G7-'총괄(수정금지)2025'!F7</f>
        <v>0</v>
      </c>
    </row>
    <row r="85" spans="1:26">
      <c r="B85" s="425"/>
      <c r="E85" s="660">
        <f>E36-'총괄(수정금지)2025'!K7</f>
        <v>0</v>
      </c>
      <c r="F85" s="660">
        <f>F36-'총괄(수정금지)2025'!L7</f>
        <v>0</v>
      </c>
      <c r="G85" s="1602">
        <f>G36-'총괄(수정금지)2025'!M7</f>
        <v>0</v>
      </c>
    </row>
    <row r="86" spans="1:26">
      <c r="B86" s="425"/>
      <c r="E86" s="660"/>
      <c r="F86" s="660"/>
      <c r="G86" s="425"/>
    </row>
    <row r="87" spans="1:26">
      <c r="B87" s="425"/>
      <c r="E87" s="660"/>
      <c r="F87" s="660"/>
      <c r="G87" s="425"/>
    </row>
    <row r="88" spans="1:26">
      <c r="B88" s="425"/>
      <c r="E88" s="660"/>
      <c r="F88" s="660"/>
      <c r="G88" s="425"/>
    </row>
    <row r="89" spans="1:26">
      <c r="B89" s="425"/>
      <c r="E89" s="660"/>
      <c r="F89" s="660"/>
      <c r="G89" s="425"/>
    </row>
    <row r="90" spans="1:26">
      <c r="B90" s="425"/>
      <c r="E90" s="660"/>
      <c r="F90" s="660"/>
      <c r="G90" s="425"/>
    </row>
    <row r="91" spans="1:26">
      <c r="B91" s="425"/>
      <c r="E91" s="660"/>
      <c r="F91" s="660"/>
      <c r="G91" s="425"/>
    </row>
    <row r="92" spans="1:26">
      <c r="B92" s="425"/>
      <c r="E92" s="660"/>
      <c r="F92" s="660"/>
      <c r="G92" s="425"/>
    </row>
    <row r="93" spans="1:26">
      <c r="B93" s="425"/>
      <c r="E93" s="662"/>
      <c r="F93" s="662"/>
    </row>
    <row r="94" spans="1:26">
      <c r="B94" s="425"/>
      <c r="E94" s="660"/>
      <c r="F94" s="660"/>
      <c r="G94" s="425"/>
    </row>
    <row r="95" spans="1:26">
      <c r="B95" s="425"/>
      <c r="E95" s="660"/>
      <c r="F95" s="660"/>
      <c r="G95" s="425"/>
    </row>
    <row r="96" spans="1:26">
      <c r="B96" s="425"/>
      <c r="E96" s="660"/>
      <c r="F96" s="660"/>
      <c r="G96" s="425"/>
    </row>
    <row r="97" spans="2:7">
      <c r="B97" s="425"/>
      <c r="E97" s="660"/>
      <c r="F97" s="660"/>
      <c r="G97" s="425"/>
    </row>
    <row r="98" spans="2:7">
      <c r="B98" s="425"/>
      <c r="E98" s="660"/>
      <c r="F98" s="660"/>
      <c r="G98" s="425"/>
    </row>
    <row r="99" spans="2:7">
      <c r="B99" s="425"/>
      <c r="E99" s="660"/>
      <c r="F99" s="660"/>
      <c r="G99" s="425"/>
    </row>
    <row r="100" spans="2:7">
      <c r="B100" s="425"/>
      <c r="E100" s="660"/>
      <c r="F100" s="660"/>
      <c r="G100" s="425"/>
    </row>
    <row r="101" spans="2:7">
      <c r="B101" s="425"/>
      <c r="E101" s="660"/>
      <c r="F101" s="660"/>
      <c r="G101" s="425"/>
    </row>
    <row r="102" spans="2:7">
      <c r="B102" s="425"/>
      <c r="E102" s="660"/>
      <c r="F102" s="660"/>
      <c r="G102" s="425"/>
    </row>
    <row r="103" spans="2:7">
      <c r="B103" s="425"/>
      <c r="E103" s="660"/>
      <c r="F103" s="660"/>
      <c r="G103" s="425"/>
    </row>
    <row r="104" spans="2:7">
      <c r="B104" s="425"/>
      <c r="E104" s="660"/>
      <c r="F104" s="660"/>
      <c r="G104" s="425"/>
    </row>
    <row r="105" spans="2:7">
      <c r="B105" s="425"/>
      <c r="E105" s="660"/>
      <c r="F105" s="660"/>
      <c r="G105" s="425"/>
    </row>
    <row r="106" spans="2:7">
      <c r="B106" s="425"/>
      <c r="E106" s="660"/>
      <c r="F106" s="660"/>
      <c r="G106" s="425"/>
    </row>
    <row r="107" spans="2:7">
      <c r="B107" s="425"/>
      <c r="E107" s="660"/>
      <c r="F107" s="660"/>
      <c r="G107" s="425"/>
    </row>
    <row r="108" spans="2:7">
      <c r="B108" s="425"/>
      <c r="E108" s="660"/>
      <c r="F108" s="660"/>
      <c r="G108" s="425"/>
    </row>
    <row r="109" spans="2:7">
      <c r="B109" s="425"/>
      <c r="E109" s="660"/>
      <c r="F109" s="660"/>
      <c r="G109" s="425"/>
    </row>
    <row r="110" spans="2:7">
      <c r="B110" s="425"/>
      <c r="E110" s="660"/>
      <c r="F110" s="660"/>
      <c r="G110" s="425"/>
    </row>
    <row r="111" spans="2:7">
      <c r="B111" s="425"/>
      <c r="E111" s="660"/>
      <c r="F111" s="660"/>
      <c r="G111" s="425"/>
    </row>
    <row r="112" spans="2:7">
      <c r="B112" s="425"/>
      <c r="E112" s="660"/>
      <c r="F112" s="660"/>
      <c r="G112" s="425"/>
    </row>
    <row r="113" spans="2:7">
      <c r="B113" s="425"/>
      <c r="E113" s="660"/>
      <c r="F113" s="660"/>
      <c r="G113" s="425"/>
    </row>
    <row r="114" spans="2:7">
      <c r="B114" s="425"/>
      <c r="E114" s="660"/>
      <c r="F114" s="660"/>
      <c r="G114" s="425"/>
    </row>
    <row r="115" spans="2:7">
      <c r="B115" s="425"/>
      <c r="E115" s="660"/>
      <c r="F115" s="660"/>
      <c r="G115" s="425"/>
    </row>
    <row r="116" spans="2:7">
      <c r="B116" s="425"/>
      <c r="E116" s="660"/>
      <c r="F116" s="660"/>
      <c r="G116" s="425"/>
    </row>
    <row r="117" spans="2:7">
      <c r="B117" s="425"/>
      <c r="E117" s="660"/>
      <c r="F117" s="660"/>
      <c r="G117" s="425"/>
    </row>
    <row r="118" spans="2:7">
      <c r="B118" s="425"/>
      <c r="E118" s="660"/>
      <c r="F118" s="660"/>
      <c r="G118" s="425"/>
    </row>
    <row r="119" spans="2:7">
      <c r="B119" s="425"/>
      <c r="E119" s="660"/>
      <c r="F119" s="660"/>
      <c r="G119" s="425"/>
    </row>
    <row r="120" spans="2:7">
      <c r="B120" s="425"/>
      <c r="E120" s="660"/>
      <c r="F120" s="660"/>
      <c r="G120" s="425"/>
    </row>
    <row r="121" spans="2:7">
      <c r="B121" s="425"/>
      <c r="E121" s="660"/>
      <c r="F121" s="660"/>
      <c r="G121" s="425"/>
    </row>
    <row r="122" spans="2:7">
      <c r="B122" s="425"/>
      <c r="E122" s="660"/>
      <c r="F122" s="660"/>
      <c r="G122" s="425"/>
    </row>
    <row r="123" spans="2:7">
      <c r="B123" s="425"/>
      <c r="E123" s="660"/>
      <c r="F123" s="660"/>
      <c r="G123" s="425"/>
    </row>
    <row r="124" spans="2:7">
      <c r="B124" s="425"/>
      <c r="E124" s="660"/>
      <c r="F124" s="660"/>
      <c r="G124" s="425"/>
    </row>
    <row r="125" spans="2:7">
      <c r="B125" s="425"/>
      <c r="E125" s="660"/>
      <c r="F125" s="660"/>
      <c r="G125" s="425"/>
    </row>
    <row r="126" spans="2:7">
      <c r="B126" s="425"/>
      <c r="E126" s="660"/>
      <c r="F126" s="660"/>
      <c r="G126" s="425"/>
    </row>
    <row r="127" spans="2:7">
      <c r="B127" s="425"/>
      <c r="E127" s="660"/>
      <c r="F127" s="660"/>
      <c r="G127" s="425"/>
    </row>
    <row r="128" spans="2:7">
      <c r="B128" s="425"/>
      <c r="E128" s="660"/>
      <c r="F128" s="660"/>
      <c r="G128" s="425"/>
    </row>
    <row r="129" spans="2:7">
      <c r="B129" s="425"/>
      <c r="E129" s="660"/>
      <c r="F129" s="660"/>
      <c r="G129" s="425"/>
    </row>
    <row r="130" spans="2:7">
      <c r="B130" s="425"/>
      <c r="E130" s="660"/>
      <c r="F130" s="660"/>
      <c r="G130" s="425"/>
    </row>
    <row r="131" spans="2:7">
      <c r="B131" s="425"/>
      <c r="E131" s="660"/>
      <c r="F131" s="660"/>
      <c r="G131" s="425"/>
    </row>
    <row r="132" spans="2:7">
      <c r="B132" s="425"/>
      <c r="E132" s="660"/>
      <c r="F132" s="660"/>
      <c r="G132" s="425"/>
    </row>
    <row r="133" spans="2:7">
      <c r="B133" s="425"/>
      <c r="E133" s="660"/>
      <c r="F133" s="660"/>
      <c r="G133" s="425"/>
    </row>
    <row r="134" spans="2:7">
      <c r="B134" s="425"/>
      <c r="E134" s="660"/>
      <c r="F134" s="660"/>
      <c r="G134" s="425"/>
    </row>
    <row r="135" spans="2:7">
      <c r="B135" s="425"/>
      <c r="E135" s="660"/>
      <c r="F135" s="660"/>
      <c r="G135" s="425"/>
    </row>
    <row r="136" spans="2:7">
      <c r="B136" s="425"/>
      <c r="E136" s="660"/>
      <c r="F136" s="660"/>
      <c r="G136" s="425"/>
    </row>
    <row r="137" spans="2:7">
      <c r="B137" s="425"/>
      <c r="E137" s="660"/>
      <c r="F137" s="660"/>
      <c r="G137" s="425"/>
    </row>
    <row r="138" spans="2:7">
      <c r="B138" s="425"/>
      <c r="E138" s="660"/>
      <c r="F138" s="660"/>
      <c r="G138" s="425"/>
    </row>
    <row r="139" spans="2:7">
      <c r="B139" s="425"/>
      <c r="E139" s="660"/>
      <c r="F139" s="660"/>
      <c r="G139" s="425"/>
    </row>
    <row r="140" spans="2:7">
      <c r="B140" s="425"/>
      <c r="E140" s="660"/>
      <c r="F140" s="660"/>
      <c r="G140" s="425"/>
    </row>
    <row r="141" spans="2:7">
      <c r="B141" s="425"/>
      <c r="E141" s="660"/>
      <c r="F141" s="660"/>
      <c r="G141" s="425"/>
    </row>
    <row r="142" spans="2:7">
      <c r="B142" s="425"/>
      <c r="E142" s="660"/>
      <c r="F142" s="660"/>
      <c r="G142" s="425"/>
    </row>
    <row r="143" spans="2:7">
      <c r="B143" s="425"/>
      <c r="E143" s="660"/>
      <c r="F143" s="660"/>
      <c r="G143" s="425"/>
    </row>
    <row r="144" spans="2:7">
      <c r="B144" s="425"/>
      <c r="E144" s="660"/>
      <c r="F144" s="660"/>
      <c r="G144" s="425"/>
    </row>
    <row r="145" spans="2:7">
      <c r="B145" s="425"/>
      <c r="E145" s="660"/>
      <c r="F145" s="660"/>
      <c r="G145" s="425"/>
    </row>
    <row r="146" spans="2:7">
      <c r="B146" s="425"/>
      <c r="E146" s="660"/>
      <c r="F146" s="660"/>
      <c r="G146" s="425"/>
    </row>
    <row r="147" spans="2:7">
      <c r="B147" s="425"/>
      <c r="E147" s="660"/>
      <c r="F147" s="660"/>
      <c r="G147" s="425"/>
    </row>
    <row r="148" spans="2:7">
      <c r="B148" s="425"/>
      <c r="E148" s="660"/>
      <c r="F148" s="660"/>
      <c r="G148" s="425"/>
    </row>
    <row r="149" spans="2:7">
      <c r="B149" s="425"/>
      <c r="E149" s="660"/>
      <c r="F149" s="660"/>
      <c r="G149" s="425"/>
    </row>
    <row r="150" spans="2:7">
      <c r="B150" s="425"/>
      <c r="E150" s="660"/>
      <c r="F150" s="660"/>
      <c r="G150" s="425"/>
    </row>
    <row r="151" spans="2:7">
      <c r="B151" s="425"/>
      <c r="E151" s="660"/>
      <c r="F151" s="660"/>
      <c r="G151" s="425"/>
    </row>
    <row r="152" spans="2:7">
      <c r="B152" s="425"/>
      <c r="E152" s="660"/>
      <c r="F152" s="660"/>
      <c r="G152" s="425"/>
    </row>
    <row r="153" spans="2:7">
      <c r="B153" s="425"/>
      <c r="E153" s="660"/>
      <c r="F153" s="660"/>
      <c r="G153" s="425"/>
    </row>
    <row r="154" spans="2:7">
      <c r="B154" s="425"/>
      <c r="E154" s="660"/>
      <c r="F154" s="660"/>
      <c r="G154" s="425"/>
    </row>
    <row r="155" spans="2:7">
      <c r="B155" s="425"/>
      <c r="E155" s="660"/>
      <c r="F155" s="660"/>
      <c r="G155" s="425"/>
    </row>
    <row r="156" spans="2:7">
      <c r="B156" s="425"/>
      <c r="E156" s="660"/>
      <c r="F156" s="660"/>
      <c r="G156" s="425"/>
    </row>
    <row r="157" spans="2:7">
      <c r="B157" s="425"/>
      <c r="E157" s="660"/>
      <c r="F157" s="660"/>
      <c r="G157" s="425"/>
    </row>
    <row r="158" spans="2:7">
      <c r="B158" s="425"/>
      <c r="E158" s="660"/>
      <c r="F158" s="660"/>
      <c r="G158" s="425"/>
    </row>
    <row r="159" spans="2:7">
      <c r="B159" s="425"/>
      <c r="E159" s="660"/>
      <c r="F159" s="660"/>
      <c r="G159" s="425"/>
    </row>
    <row r="160" spans="2:7">
      <c r="B160" s="425"/>
      <c r="E160" s="660"/>
      <c r="F160" s="660"/>
      <c r="G160" s="425"/>
    </row>
    <row r="161" spans="2:7">
      <c r="B161" s="425"/>
      <c r="E161" s="660"/>
      <c r="F161" s="660"/>
      <c r="G161" s="425"/>
    </row>
    <row r="162" spans="2:7">
      <c r="B162" s="425"/>
      <c r="E162" s="660"/>
      <c r="F162" s="660"/>
      <c r="G162" s="425"/>
    </row>
    <row r="163" spans="2:7">
      <c r="B163" s="425"/>
      <c r="E163" s="660"/>
      <c r="F163" s="660"/>
      <c r="G163" s="425"/>
    </row>
    <row r="164" spans="2:7">
      <c r="B164" s="425"/>
      <c r="E164" s="660"/>
      <c r="F164" s="660"/>
      <c r="G164" s="425"/>
    </row>
    <row r="165" spans="2:7">
      <c r="B165" s="425"/>
      <c r="E165" s="660"/>
      <c r="F165" s="660"/>
      <c r="G165" s="425"/>
    </row>
    <row r="166" spans="2:7">
      <c r="B166" s="425"/>
      <c r="E166" s="660"/>
      <c r="F166" s="660"/>
      <c r="G166" s="425"/>
    </row>
    <row r="167" spans="2:7">
      <c r="B167" s="425"/>
      <c r="E167" s="660"/>
      <c r="F167" s="660"/>
      <c r="G167" s="425"/>
    </row>
    <row r="168" spans="2:7">
      <c r="B168" s="425"/>
      <c r="E168" s="660"/>
      <c r="F168" s="660"/>
      <c r="G168" s="425"/>
    </row>
    <row r="169" spans="2:7">
      <c r="B169" s="425"/>
      <c r="E169" s="660"/>
      <c r="F169" s="660"/>
      <c r="G169" s="425"/>
    </row>
    <row r="170" spans="2:7">
      <c r="B170" s="425"/>
      <c r="E170" s="660"/>
      <c r="F170" s="660"/>
      <c r="G170" s="425"/>
    </row>
    <row r="171" spans="2:7">
      <c r="B171" s="425"/>
      <c r="E171" s="660"/>
      <c r="F171" s="660"/>
      <c r="G171" s="425"/>
    </row>
    <row r="172" spans="2:7">
      <c r="B172" s="425"/>
      <c r="E172" s="660"/>
      <c r="F172" s="660"/>
      <c r="G172" s="425"/>
    </row>
    <row r="173" spans="2:7">
      <c r="B173" s="425"/>
      <c r="E173" s="660"/>
      <c r="F173" s="660"/>
      <c r="G173" s="425"/>
    </row>
    <row r="174" spans="2:7">
      <c r="B174" s="425"/>
      <c r="E174" s="660"/>
      <c r="F174" s="660"/>
      <c r="G174" s="425"/>
    </row>
    <row r="175" spans="2:7">
      <c r="B175" s="425"/>
      <c r="E175" s="660"/>
      <c r="F175" s="660"/>
      <c r="G175" s="425"/>
    </row>
    <row r="176" spans="2:7">
      <c r="B176" s="425"/>
      <c r="E176" s="660"/>
      <c r="F176" s="660"/>
      <c r="G176" s="425"/>
    </row>
    <row r="177" spans="2:7">
      <c r="B177" s="425"/>
      <c r="E177" s="660"/>
      <c r="F177" s="660"/>
      <c r="G177" s="425"/>
    </row>
    <row r="178" spans="2:7">
      <c r="B178" s="425"/>
      <c r="E178" s="660"/>
      <c r="F178" s="660"/>
      <c r="G178" s="425"/>
    </row>
    <row r="179" spans="2:7">
      <c r="B179" s="425"/>
      <c r="E179" s="660"/>
      <c r="F179" s="660"/>
      <c r="G179" s="425"/>
    </row>
    <row r="180" spans="2:7">
      <c r="B180" s="425"/>
      <c r="E180" s="660"/>
      <c r="F180" s="660"/>
      <c r="G180" s="425"/>
    </row>
    <row r="181" spans="2:7">
      <c r="B181" s="425"/>
      <c r="E181" s="660"/>
      <c r="F181" s="660"/>
      <c r="G181" s="425"/>
    </row>
    <row r="182" spans="2:7">
      <c r="B182" s="425"/>
      <c r="E182" s="660"/>
      <c r="F182" s="660"/>
      <c r="G182" s="425"/>
    </row>
    <row r="183" spans="2:7">
      <c r="B183" s="425"/>
      <c r="E183" s="660"/>
      <c r="F183" s="660"/>
      <c r="G183" s="425"/>
    </row>
    <row r="184" spans="2:7">
      <c r="B184" s="425"/>
      <c r="E184" s="660"/>
      <c r="F184" s="660"/>
      <c r="G184" s="425"/>
    </row>
    <row r="185" spans="2:7">
      <c r="B185" s="425"/>
      <c r="E185" s="660"/>
      <c r="F185" s="660"/>
      <c r="G185" s="425"/>
    </row>
    <row r="186" spans="2:7">
      <c r="B186" s="425"/>
      <c r="E186" s="660"/>
      <c r="F186" s="660"/>
      <c r="G186" s="425"/>
    </row>
    <row r="187" spans="2:7">
      <c r="B187" s="425"/>
      <c r="E187" s="660"/>
      <c r="F187" s="660"/>
      <c r="G187" s="425"/>
    </row>
    <row r="188" spans="2:7">
      <c r="B188" s="425"/>
      <c r="E188" s="660"/>
      <c r="F188" s="660"/>
      <c r="G188" s="425"/>
    </row>
    <row r="189" spans="2:7">
      <c r="B189" s="425"/>
      <c r="E189" s="660"/>
      <c r="F189" s="660"/>
      <c r="G189" s="425"/>
    </row>
    <row r="190" spans="2:7">
      <c r="B190" s="425"/>
      <c r="E190" s="660"/>
      <c r="F190" s="660"/>
      <c r="G190" s="425"/>
    </row>
    <row r="191" spans="2:7">
      <c r="B191" s="425"/>
      <c r="E191" s="660"/>
      <c r="F191" s="660"/>
      <c r="G191" s="425"/>
    </row>
    <row r="192" spans="2:7">
      <c r="B192" s="425"/>
      <c r="E192" s="660"/>
      <c r="F192" s="660"/>
      <c r="G192" s="425"/>
    </row>
    <row r="193" spans="2:7">
      <c r="B193" s="425"/>
      <c r="E193" s="660"/>
      <c r="F193" s="660"/>
      <c r="G193" s="425"/>
    </row>
    <row r="194" spans="2:7">
      <c r="B194" s="425"/>
      <c r="E194" s="660"/>
      <c r="F194" s="660"/>
      <c r="G194" s="425"/>
    </row>
    <row r="195" spans="2:7">
      <c r="B195" s="425"/>
      <c r="E195" s="660"/>
      <c r="F195" s="660"/>
      <c r="G195" s="425"/>
    </row>
    <row r="196" spans="2:7">
      <c r="B196" s="425"/>
      <c r="E196" s="660"/>
      <c r="F196" s="660"/>
      <c r="G196" s="425"/>
    </row>
    <row r="197" spans="2:7">
      <c r="B197" s="425"/>
      <c r="E197" s="660"/>
      <c r="F197" s="660"/>
      <c r="G197" s="425"/>
    </row>
    <row r="198" spans="2:7">
      <c r="B198" s="425"/>
      <c r="E198" s="660"/>
      <c r="F198" s="660"/>
      <c r="G198" s="425"/>
    </row>
    <row r="199" spans="2:7">
      <c r="B199" s="425"/>
      <c r="E199" s="660"/>
      <c r="F199" s="660"/>
      <c r="G199" s="425"/>
    </row>
    <row r="200" spans="2:7">
      <c r="B200" s="425"/>
      <c r="E200" s="660"/>
      <c r="F200" s="660"/>
      <c r="G200" s="425"/>
    </row>
    <row r="201" spans="2:7">
      <c r="B201" s="425"/>
      <c r="E201" s="660"/>
      <c r="F201" s="660"/>
      <c r="G201" s="425"/>
    </row>
    <row r="202" spans="2:7">
      <c r="B202" s="425"/>
      <c r="E202" s="660"/>
      <c r="F202" s="660"/>
      <c r="G202" s="425"/>
    </row>
    <row r="203" spans="2:7">
      <c r="B203" s="425"/>
      <c r="E203" s="660"/>
      <c r="F203" s="660"/>
      <c r="G203" s="425"/>
    </row>
    <row r="204" spans="2:7">
      <c r="B204" s="425"/>
      <c r="E204" s="660"/>
      <c r="F204" s="660"/>
      <c r="G204" s="425"/>
    </row>
    <row r="205" spans="2:7">
      <c r="B205" s="425"/>
      <c r="E205" s="660"/>
      <c r="F205" s="660"/>
      <c r="G205" s="425"/>
    </row>
    <row r="206" spans="2:7">
      <c r="B206" s="425"/>
      <c r="E206" s="660"/>
      <c r="F206" s="660"/>
      <c r="G206" s="425"/>
    </row>
    <row r="207" spans="2:7">
      <c r="B207" s="425"/>
      <c r="E207" s="660"/>
      <c r="F207" s="660"/>
      <c r="G207" s="425"/>
    </row>
    <row r="208" spans="2:7">
      <c r="B208" s="425"/>
      <c r="E208" s="660"/>
      <c r="F208" s="660"/>
      <c r="G208" s="425"/>
    </row>
    <row r="209" spans="2:7">
      <c r="B209" s="425"/>
      <c r="E209" s="660"/>
      <c r="F209" s="660"/>
      <c r="G209" s="425"/>
    </row>
    <row r="210" spans="2:7">
      <c r="B210" s="425"/>
      <c r="E210" s="660"/>
      <c r="F210" s="660"/>
      <c r="G210" s="425"/>
    </row>
    <row r="211" spans="2:7">
      <c r="B211" s="425"/>
      <c r="E211" s="660"/>
      <c r="F211" s="660"/>
      <c r="G211" s="425"/>
    </row>
    <row r="212" spans="2:7">
      <c r="B212" s="425"/>
      <c r="E212" s="660"/>
      <c r="F212" s="660"/>
      <c r="G212" s="425"/>
    </row>
    <row r="213" spans="2:7">
      <c r="B213" s="425"/>
      <c r="E213" s="660"/>
      <c r="F213" s="660"/>
      <c r="G213" s="425"/>
    </row>
    <row r="214" spans="2:7">
      <c r="B214" s="425"/>
      <c r="E214" s="660"/>
      <c r="F214" s="660"/>
      <c r="G214" s="425"/>
    </row>
    <row r="215" spans="2:7">
      <c r="B215" s="425"/>
      <c r="E215" s="660"/>
      <c r="F215" s="660"/>
      <c r="G215" s="425"/>
    </row>
    <row r="216" spans="2:7">
      <c r="B216" s="425"/>
      <c r="E216" s="660"/>
      <c r="F216" s="660"/>
      <c r="G216" s="425"/>
    </row>
    <row r="217" spans="2:7">
      <c r="B217" s="425"/>
      <c r="E217" s="660"/>
      <c r="F217" s="660"/>
      <c r="G217" s="425"/>
    </row>
    <row r="218" spans="2:7">
      <c r="B218" s="425"/>
      <c r="E218" s="660"/>
      <c r="F218" s="660"/>
      <c r="G218" s="425"/>
    </row>
    <row r="219" spans="2:7">
      <c r="B219" s="425"/>
      <c r="E219" s="660"/>
      <c r="F219" s="660"/>
      <c r="G219" s="425"/>
    </row>
    <row r="220" spans="2:7">
      <c r="B220" s="425"/>
      <c r="E220" s="660"/>
      <c r="F220" s="660"/>
      <c r="G220" s="425"/>
    </row>
    <row r="221" spans="2:7">
      <c r="B221" s="425"/>
      <c r="E221" s="660"/>
      <c r="F221" s="660"/>
      <c r="G221" s="425"/>
    </row>
    <row r="222" spans="2:7">
      <c r="B222" s="425"/>
      <c r="E222" s="660"/>
      <c r="F222" s="660"/>
      <c r="G222" s="425"/>
    </row>
    <row r="223" spans="2:7">
      <c r="B223" s="425"/>
      <c r="E223" s="660"/>
      <c r="F223" s="660"/>
      <c r="G223" s="425"/>
    </row>
    <row r="224" spans="2:7">
      <c r="B224" s="425"/>
      <c r="E224" s="660"/>
      <c r="F224" s="660"/>
      <c r="G224" s="425"/>
    </row>
    <row r="225" spans="2:7">
      <c r="B225" s="425"/>
      <c r="E225" s="660"/>
      <c r="F225" s="660"/>
      <c r="G225" s="425"/>
    </row>
    <row r="226" spans="2:7">
      <c r="B226" s="425"/>
      <c r="E226" s="660"/>
      <c r="F226" s="660"/>
      <c r="G226" s="425"/>
    </row>
    <row r="227" spans="2:7">
      <c r="B227" s="425"/>
      <c r="E227" s="660"/>
      <c r="F227" s="660"/>
      <c r="G227" s="425"/>
    </row>
    <row r="228" spans="2:7">
      <c r="B228" s="425"/>
      <c r="E228" s="660"/>
      <c r="F228" s="660"/>
      <c r="G228" s="425"/>
    </row>
    <row r="229" spans="2:7">
      <c r="B229" s="425"/>
      <c r="E229" s="660"/>
      <c r="F229" s="660"/>
      <c r="G229" s="425"/>
    </row>
    <row r="230" spans="2:7">
      <c r="B230" s="425"/>
      <c r="E230" s="660"/>
      <c r="F230" s="660"/>
      <c r="G230" s="425"/>
    </row>
    <row r="231" spans="2:7">
      <c r="B231" s="425"/>
      <c r="E231" s="660"/>
      <c r="F231" s="660"/>
      <c r="G231" s="425"/>
    </row>
    <row r="232" spans="2:7">
      <c r="B232" s="425"/>
      <c r="E232" s="660"/>
      <c r="F232" s="660"/>
      <c r="G232" s="425"/>
    </row>
    <row r="233" spans="2:7">
      <c r="B233" s="425"/>
      <c r="E233" s="660"/>
      <c r="F233" s="660"/>
      <c r="G233" s="425"/>
    </row>
    <row r="234" spans="2:7">
      <c r="B234" s="425"/>
      <c r="E234" s="660"/>
      <c r="F234" s="660"/>
      <c r="G234" s="425"/>
    </row>
    <row r="235" spans="2:7">
      <c r="B235" s="425"/>
      <c r="E235" s="660"/>
      <c r="F235" s="660"/>
      <c r="G235" s="425"/>
    </row>
    <row r="236" spans="2:7">
      <c r="B236" s="425"/>
      <c r="E236" s="660"/>
      <c r="F236" s="660"/>
      <c r="G236" s="425"/>
    </row>
    <row r="237" spans="2:7">
      <c r="B237" s="425"/>
      <c r="E237" s="660"/>
      <c r="F237" s="660"/>
      <c r="G237" s="425"/>
    </row>
    <row r="238" spans="2:7">
      <c r="B238" s="425"/>
      <c r="E238" s="660"/>
      <c r="F238" s="660"/>
      <c r="G238" s="425"/>
    </row>
    <row r="239" spans="2:7">
      <c r="B239" s="425"/>
      <c r="E239" s="660"/>
      <c r="F239" s="660"/>
      <c r="G239" s="425"/>
    </row>
    <row r="240" spans="2:7">
      <c r="B240" s="425"/>
      <c r="E240" s="660"/>
      <c r="F240" s="660"/>
      <c r="G240" s="425"/>
    </row>
    <row r="241" spans="2:7">
      <c r="B241" s="425"/>
      <c r="E241" s="660"/>
      <c r="F241" s="660"/>
      <c r="G241" s="425"/>
    </row>
    <row r="242" spans="2:7">
      <c r="B242" s="425"/>
      <c r="E242" s="660"/>
      <c r="F242" s="660"/>
      <c r="G242" s="425"/>
    </row>
    <row r="243" spans="2:7">
      <c r="B243" s="425"/>
      <c r="E243" s="660"/>
      <c r="F243" s="660"/>
      <c r="G243" s="425"/>
    </row>
    <row r="244" spans="2:7">
      <c r="B244" s="425"/>
      <c r="E244" s="660"/>
      <c r="F244" s="660"/>
      <c r="G244" s="425"/>
    </row>
    <row r="245" spans="2:7">
      <c r="B245" s="425"/>
      <c r="E245" s="660"/>
      <c r="F245" s="660"/>
      <c r="G245" s="425"/>
    </row>
    <row r="246" spans="2:7">
      <c r="B246" s="425"/>
      <c r="E246" s="660"/>
      <c r="F246" s="660"/>
      <c r="G246" s="425"/>
    </row>
    <row r="247" spans="2:7">
      <c r="B247" s="425"/>
      <c r="E247" s="660"/>
      <c r="F247" s="660"/>
      <c r="G247" s="425"/>
    </row>
    <row r="248" spans="2:7">
      <c r="B248" s="425"/>
      <c r="E248" s="660"/>
      <c r="F248" s="660"/>
      <c r="G248" s="425"/>
    </row>
    <row r="249" spans="2:7">
      <c r="B249" s="425"/>
      <c r="E249" s="660"/>
      <c r="F249" s="660"/>
      <c r="G249" s="425"/>
    </row>
    <row r="250" spans="2:7">
      <c r="B250" s="425"/>
      <c r="E250" s="660"/>
      <c r="F250" s="660"/>
      <c r="G250" s="425"/>
    </row>
    <row r="251" spans="2:7">
      <c r="B251" s="425"/>
      <c r="E251" s="660"/>
      <c r="F251" s="660"/>
      <c r="G251" s="425"/>
    </row>
    <row r="252" spans="2:7">
      <c r="B252" s="425"/>
      <c r="E252" s="660"/>
      <c r="F252" s="660"/>
      <c r="G252" s="425"/>
    </row>
    <row r="253" spans="2:7">
      <c r="B253" s="425"/>
      <c r="E253" s="660"/>
      <c r="F253" s="660"/>
      <c r="G253" s="425"/>
    </row>
    <row r="254" spans="2:7">
      <c r="B254" s="425"/>
      <c r="E254" s="660"/>
      <c r="F254" s="660"/>
      <c r="G254" s="425"/>
    </row>
    <row r="255" spans="2:7">
      <c r="B255" s="425"/>
      <c r="E255" s="660"/>
      <c r="F255" s="660"/>
      <c r="G255" s="425"/>
    </row>
    <row r="256" spans="2:7">
      <c r="B256" s="425"/>
      <c r="E256" s="660"/>
      <c r="F256" s="660"/>
      <c r="G256" s="425"/>
    </row>
    <row r="257" spans="2:7">
      <c r="B257" s="425"/>
      <c r="E257" s="660"/>
      <c r="F257" s="660"/>
      <c r="G257" s="425"/>
    </row>
    <row r="258" spans="2:7">
      <c r="B258" s="425"/>
      <c r="E258" s="660"/>
      <c r="F258" s="660"/>
      <c r="G258" s="425"/>
    </row>
    <row r="259" spans="2:7">
      <c r="B259" s="425"/>
      <c r="E259" s="660"/>
      <c r="F259" s="660"/>
      <c r="G259" s="425"/>
    </row>
    <row r="260" spans="2:7">
      <c r="B260" s="425"/>
      <c r="E260" s="660"/>
      <c r="F260" s="660"/>
      <c r="G260" s="425"/>
    </row>
    <row r="261" spans="2:7">
      <c r="B261" s="425"/>
      <c r="E261" s="660"/>
      <c r="F261" s="660"/>
      <c r="G261" s="425"/>
    </row>
    <row r="262" spans="2:7">
      <c r="B262" s="425"/>
      <c r="E262" s="660"/>
      <c r="F262" s="660"/>
      <c r="G262" s="425"/>
    </row>
    <row r="263" spans="2:7">
      <c r="B263" s="425"/>
      <c r="E263" s="660"/>
      <c r="F263" s="660"/>
      <c r="G263" s="425"/>
    </row>
    <row r="264" spans="2:7">
      <c r="B264" s="425"/>
      <c r="E264" s="660"/>
      <c r="F264" s="660"/>
      <c r="G264" s="425"/>
    </row>
    <row r="265" spans="2:7">
      <c r="B265" s="425"/>
      <c r="E265" s="660"/>
      <c r="F265" s="660"/>
      <c r="G265" s="425"/>
    </row>
    <row r="266" spans="2:7">
      <c r="B266" s="425"/>
      <c r="E266" s="660"/>
      <c r="F266" s="660"/>
      <c r="G266" s="425"/>
    </row>
    <row r="267" spans="2:7">
      <c r="B267" s="425"/>
      <c r="E267" s="660"/>
      <c r="F267" s="660"/>
      <c r="G267" s="425"/>
    </row>
    <row r="268" spans="2:7">
      <c r="B268" s="425"/>
      <c r="E268" s="660"/>
      <c r="F268" s="660"/>
      <c r="G268" s="425"/>
    </row>
    <row r="269" spans="2:7">
      <c r="B269" s="425"/>
      <c r="E269" s="660"/>
      <c r="F269" s="660"/>
      <c r="G269" s="425"/>
    </row>
    <row r="270" spans="2:7">
      <c r="B270" s="425"/>
      <c r="E270" s="660"/>
      <c r="F270" s="660"/>
      <c r="G270" s="425"/>
    </row>
    <row r="271" spans="2:7">
      <c r="B271" s="425"/>
      <c r="E271" s="660"/>
      <c r="F271" s="660"/>
      <c r="G271" s="425"/>
    </row>
    <row r="272" spans="2:7">
      <c r="B272" s="425"/>
      <c r="E272" s="660"/>
      <c r="F272" s="660"/>
      <c r="G272" s="425"/>
    </row>
    <row r="273" spans="2:7">
      <c r="B273" s="425"/>
      <c r="E273" s="660"/>
      <c r="F273" s="660"/>
      <c r="G273" s="425"/>
    </row>
    <row r="274" spans="2:7">
      <c r="B274" s="425"/>
      <c r="E274" s="660"/>
      <c r="F274" s="660"/>
      <c r="G274" s="425"/>
    </row>
    <row r="275" spans="2:7">
      <c r="B275" s="425"/>
      <c r="E275" s="660"/>
      <c r="F275" s="660"/>
      <c r="G275" s="425"/>
    </row>
    <row r="276" spans="2:7">
      <c r="B276" s="425"/>
      <c r="E276" s="660"/>
      <c r="F276" s="660"/>
      <c r="G276" s="425"/>
    </row>
    <row r="277" spans="2:7">
      <c r="B277" s="425"/>
      <c r="E277" s="660"/>
      <c r="F277" s="660"/>
      <c r="G277" s="425"/>
    </row>
    <row r="278" spans="2:7">
      <c r="B278" s="425"/>
      <c r="E278" s="660"/>
      <c r="F278" s="660"/>
      <c r="G278" s="425"/>
    </row>
    <row r="279" spans="2:7">
      <c r="B279" s="425"/>
      <c r="E279" s="660"/>
      <c r="F279" s="660"/>
      <c r="G279" s="425"/>
    </row>
    <row r="280" spans="2:7">
      <c r="B280" s="425"/>
      <c r="E280" s="660"/>
      <c r="F280" s="660"/>
      <c r="G280" s="425"/>
    </row>
    <row r="281" spans="2:7">
      <c r="B281" s="425"/>
      <c r="E281" s="660"/>
      <c r="F281" s="660"/>
      <c r="G281" s="425"/>
    </row>
    <row r="282" spans="2:7">
      <c r="B282" s="425"/>
      <c r="E282" s="660"/>
      <c r="F282" s="660"/>
      <c r="G282" s="425"/>
    </row>
    <row r="283" spans="2:7">
      <c r="B283" s="425"/>
      <c r="E283" s="660"/>
      <c r="F283" s="660"/>
      <c r="G283" s="425"/>
    </row>
    <row r="284" spans="2:7">
      <c r="B284" s="425"/>
      <c r="E284" s="660"/>
      <c r="F284" s="660"/>
      <c r="G284" s="425"/>
    </row>
    <row r="285" spans="2:7">
      <c r="B285" s="425"/>
      <c r="E285" s="660"/>
      <c r="F285" s="660"/>
      <c r="G285" s="425"/>
    </row>
    <row r="286" spans="2:7">
      <c r="B286" s="425"/>
      <c r="E286" s="660"/>
      <c r="F286" s="660"/>
      <c r="G286" s="425"/>
    </row>
    <row r="287" spans="2:7">
      <c r="B287" s="425"/>
      <c r="E287" s="660"/>
      <c r="F287" s="660"/>
      <c r="G287" s="425"/>
    </row>
    <row r="288" spans="2:7">
      <c r="B288" s="425"/>
      <c r="E288" s="660"/>
      <c r="F288" s="660"/>
      <c r="G288" s="425"/>
    </row>
    <row r="289" spans="2:7">
      <c r="B289" s="425"/>
      <c r="E289" s="660"/>
      <c r="F289" s="660"/>
      <c r="G289" s="425"/>
    </row>
    <row r="290" spans="2:7">
      <c r="B290" s="425"/>
      <c r="E290" s="660"/>
      <c r="F290" s="660"/>
      <c r="G290" s="425"/>
    </row>
    <row r="291" spans="2:7">
      <c r="B291" s="425"/>
      <c r="E291" s="660"/>
      <c r="F291" s="660"/>
      <c r="G291" s="425"/>
    </row>
    <row r="292" spans="2:7">
      <c r="B292" s="425"/>
      <c r="E292" s="660"/>
      <c r="F292" s="660"/>
      <c r="G292" s="425"/>
    </row>
    <row r="293" spans="2:7">
      <c r="B293" s="425"/>
      <c r="E293" s="660"/>
      <c r="F293" s="660"/>
      <c r="G293" s="425"/>
    </row>
    <row r="294" spans="2:7">
      <c r="B294" s="425"/>
      <c r="E294" s="660"/>
      <c r="F294" s="660"/>
      <c r="G294" s="425"/>
    </row>
    <row r="295" spans="2:7">
      <c r="B295" s="425"/>
      <c r="E295" s="660"/>
      <c r="F295" s="660"/>
      <c r="G295" s="425"/>
    </row>
    <row r="296" spans="2:7">
      <c r="B296" s="425"/>
      <c r="E296" s="660"/>
      <c r="F296" s="660"/>
      <c r="G296" s="425"/>
    </row>
    <row r="297" spans="2:7">
      <c r="B297" s="425"/>
      <c r="E297" s="660"/>
      <c r="F297" s="660"/>
      <c r="G297" s="425"/>
    </row>
    <row r="298" spans="2:7">
      <c r="B298" s="425"/>
      <c r="E298" s="660"/>
      <c r="F298" s="660"/>
      <c r="G298" s="425"/>
    </row>
    <row r="299" spans="2:7">
      <c r="B299" s="425"/>
      <c r="E299" s="660"/>
      <c r="F299" s="660"/>
      <c r="G299" s="425"/>
    </row>
    <row r="300" spans="2:7">
      <c r="B300" s="425"/>
      <c r="E300" s="660"/>
      <c r="F300" s="660"/>
      <c r="G300" s="425"/>
    </row>
    <row r="301" spans="2:7">
      <c r="B301" s="425"/>
      <c r="E301" s="660"/>
      <c r="F301" s="660"/>
      <c r="G301" s="425"/>
    </row>
    <row r="302" spans="2:7">
      <c r="B302" s="425"/>
      <c r="E302" s="660"/>
      <c r="F302" s="660"/>
      <c r="G302" s="425"/>
    </row>
    <row r="303" spans="2:7">
      <c r="B303" s="425"/>
      <c r="E303" s="660"/>
      <c r="F303" s="660"/>
      <c r="G303" s="425"/>
    </row>
    <row r="304" spans="2:7">
      <c r="B304" s="425"/>
      <c r="E304" s="660"/>
      <c r="F304" s="660"/>
      <c r="G304" s="425"/>
    </row>
    <row r="305" spans="2:7">
      <c r="B305" s="425"/>
      <c r="E305" s="660"/>
      <c r="F305" s="660"/>
      <c r="G305" s="425"/>
    </row>
    <row r="306" spans="2:7">
      <c r="B306" s="425"/>
      <c r="E306" s="660"/>
      <c r="F306" s="660"/>
      <c r="G306" s="425"/>
    </row>
    <row r="307" spans="2:7">
      <c r="B307" s="425"/>
      <c r="E307" s="660"/>
      <c r="F307" s="660"/>
      <c r="G307" s="425"/>
    </row>
    <row r="308" spans="2:7">
      <c r="B308" s="425"/>
      <c r="E308" s="660"/>
      <c r="F308" s="660"/>
      <c r="G308" s="425"/>
    </row>
    <row r="309" spans="2:7">
      <c r="B309" s="425"/>
      <c r="E309" s="660"/>
      <c r="F309" s="660"/>
      <c r="G309" s="425"/>
    </row>
    <row r="310" spans="2:7">
      <c r="B310" s="425"/>
      <c r="E310" s="660"/>
      <c r="F310" s="660"/>
      <c r="G310" s="425"/>
    </row>
    <row r="311" spans="2:7">
      <c r="B311" s="425"/>
      <c r="E311" s="660"/>
      <c r="F311" s="660"/>
      <c r="G311" s="425"/>
    </row>
    <row r="312" spans="2:7">
      <c r="B312" s="425"/>
      <c r="E312" s="660"/>
      <c r="F312" s="660"/>
      <c r="G312" s="425"/>
    </row>
    <row r="313" spans="2:7">
      <c r="B313" s="425"/>
      <c r="E313" s="660"/>
      <c r="F313" s="660"/>
      <c r="G313" s="425"/>
    </row>
    <row r="314" spans="2:7">
      <c r="B314" s="425"/>
      <c r="E314" s="660"/>
      <c r="F314" s="660"/>
      <c r="G314" s="425"/>
    </row>
    <row r="315" spans="2:7">
      <c r="B315" s="425"/>
      <c r="E315" s="660"/>
      <c r="F315" s="660"/>
      <c r="G315" s="425"/>
    </row>
    <row r="316" spans="2:7">
      <c r="B316" s="425"/>
      <c r="E316" s="660"/>
      <c r="F316" s="660"/>
      <c r="G316" s="425"/>
    </row>
    <row r="317" spans="2:7">
      <c r="B317" s="425"/>
      <c r="E317" s="660"/>
      <c r="F317" s="660"/>
      <c r="G317" s="425"/>
    </row>
    <row r="318" spans="2:7">
      <c r="B318" s="425"/>
      <c r="E318" s="660"/>
      <c r="F318" s="660"/>
      <c r="G318" s="425"/>
    </row>
    <row r="319" spans="2:7">
      <c r="B319" s="425"/>
      <c r="E319" s="660"/>
      <c r="F319" s="660"/>
      <c r="G319" s="425"/>
    </row>
    <row r="320" spans="2:7">
      <c r="B320" s="425"/>
      <c r="E320" s="660"/>
      <c r="F320" s="660"/>
      <c r="G320" s="425"/>
    </row>
    <row r="321" spans="2:7">
      <c r="B321" s="425"/>
      <c r="E321" s="660"/>
      <c r="F321" s="660"/>
      <c r="G321" s="425"/>
    </row>
    <row r="322" spans="2:7">
      <c r="B322" s="425"/>
      <c r="E322" s="660"/>
      <c r="F322" s="660"/>
      <c r="G322" s="425"/>
    </row>
    <row r="323" spans="2:7">
      <c r="B323" s="425"/>
      <c r="E323" s="660"/>
      <c r="F323" s="660"/>
      <c r="G323" s="425"/>
    </row>
    <row r="324" spans="2:7">
      <c r="B324" s="425"/>
      <c r="E324" s="660"/>
      <c r="F324" s="660"/>
      <c r="G324" s="425"/>
    </row>
    <row r="325" spans="2:7">
      <c r="B325" s="425"/>
      <c r="E325" s="660"/>
      <c r="F325" s="660"/>
      <c r="G325" s="425"/>
    </row>
    <row r="326" spans="2:7">
      <c r="B326" s="425"/>
      <c r="E326" s="660"/>
      <c r="F326" s="660"/>
      <c r="G326" s="425"/>
    </row>
    <row r="327" spans="2:7">
      <c r="B327" s="425"/>
      <c r="E327" s="660"/>
      <c r="F327" s="660"/>
      <c r="G327" s="425"/>
    </row>
    <row r="328" spans="2:7">
      <c r="B328" s="425"/>
      <c r="E328" s="660"/>
      <c r="F328" s="660"/>
      <c r="G328" s="425"/>
    </row>
    <row r="329" spans="2:7">
      <c r="B329" s="425"/>
      <c r="E329" s="660"/>
      <c r="F329" s="660"/>
      <c r="G329" s="425"/>
    </row>
    <row r="330" spans="2:7">
      <c r="B330" s="425"/>
      <c r="E330" s="660"/>
      <c r="F330" s="660"/>
      <c r="G330" s="425"/>
    </row>
    <row r="331" spans="2:7">
      <c r="B331" s="425"/>
      <c r="E331" s="660"/>
      <c r="F331" s="660"/>
      <c r="G331" s="425"/>
    </row>
    <row r="332" spans="2:7">
      <c r="B332" s="425"/>
      <c r="E332" s="660"/>
      <c r="F332" s="660"/>
      <c r="G332" s="425"/>
    </row>
    <row r="333" spans="2:7">
      <c r="B333" s="425"/>
      <c r="E333" s="660"/>
      <c r="F333" s="660"/>
      <c r="G333" s="425"/>
    </row>
    <row r="334" spans="2:7">
      <c r="B334" s="425"/>
      <c r="E334" s="660"/>
      <c r="F334" s="660"/>
      <c r="G334" s="425"/>
    </row>
    <row r="335" spans="2:7">
      <c r="B335" s="425"/>
      <c r="E335" s="660"/>
      <c r="F335" s="660"/>
      <c r="G335" s="425"/>
    </row>
    <row r="336" spans="2:7">
      <c r="B336" s="425"/>
      <c r="E336" s="660"/>
      <c r="F336" s="660"/>
      <c r="G336" s="425"/>
    </row>
    <row r="337" spans="2:7">
      <c r="B337" s="425"/>
      <c r="E337" s="660"/>
      <c r="F337" s="660"/>
      <c r="G337" s="425"/>
    </row>
    <row r="338" spans="2:7">
      <c r="B338" s="425"/>
      <c r="E338" s="660"/>
      <c r="F338" s="660"/>
      <c r="G338" s="425"/>
    </row>
    <row r="339" spans="2:7">
      <c r="B339" s="425"/>
      <c r="E339" s="660"/>
      <c r="F339" s="660"/>
      <c r="G339" s="425"/>
    </row>
    <row r="340" spans="2:7">
      <c r="B340" s="425"/>
      <c r="E340" s="660"/>
      <c r="F340" s="660"/>
      <c r="G340" s="425"/>
    </row>
    <row r="341" spans="2:7">
      <c r="B341" s="425"/>
      <c r="E341" s="660"/>
      <c r="F341" s="660"/>
      <c r="G341" s="425"/>
    </row>
    <row r="342" spans="2:7">
      <c r="B342" s="425"/>
      <c r="E342" s="660"/>
      <c r="F342" s="660"/>
      <c r="G342" s="425"/>
    </row>
    <row r="343" spans="2:7">
      <c r="B343" s="425"/>
      <c r="E343" s="660"/>
      <c r="F343" s="660"/>
      <c r="G343" s="425"/>
    </row>
    <row r="344" spans="2:7">
      <c r="B344" s="425"/>
      <c r="E344" s="660"/>
      <c r="F344" s="660"/>
      <c r="G344" s="425"/>
    </row>
    <row r="345" spans="2:7">
      <c r="B345" s="425"/>
      <c r="E345" s="660"/>
      <c r="F345" s="660"/>
      <c r="G345" s="425"/>
    </row>
    <row r="346" spans="2:7">
      <c r="B346" s="425"/>
      <c r="E346" s="660"/>
      <c r="F346" s="660"/>
      <c r="G346" s="425"/>
    </row>
    <row r="347" spans="2:7">
      <c r="B347" s="425"/>
      <c r="E347" s="660"/>
      <c r="F347" s="660"/>
      <c r="G347" s="425"/>
    </row>
    <row r="348" spans="2:7">
      <c r="B348" s="425"/>
      <c r="E348" s="660"/>
      <c r="F348" s="660"/>
      <c r="G348" s="425"/>
    </row>
    <row r="349" spans="2:7">
      <c r="B349" s="425"/>
      <c r="E349" s="660"/>
      <c r="F349" s="660"/>
      <c r="G349" s="425"/>
    </row>
    <row r="350" spans="2:7">
      <c r="B350" s="425"/>
      <c r="E350" s="660"/>
      <c r="F350" s="660"/>
      <c r="G350" s="425"/>
    </row>
    <row r="351" spans="2:7">
      <c r="B351" s="425"/>
      <c r="E351" s="660"/>
      <c r="F351" s="660"/>
      <c r="G351" s="425"/>
    </row>
    <row r="352" spans="2:7">
      <c r="B352" s="425"/>
      <c r="E352" s="660"/>
      <c r="F352" s="660"/>
      <c r="G352" s="425"/>
    </row>
    <row r="353" spans="2:7">
      <c r="B353" s="425"/>
      <c r="E353" s="660"/>
      <c r="F353" s="660"/>
      <c r="G353" s="425"/>
    </row>
    <row r="354" spans="2:7">
      <c r="B354" s="425"/>
      <c r="E354" s="660"/>
      <c r="F354" s="660"/>
      <c r="G354" s="425"/>
    </row>
    <row r="355" spans="2:7">
      <c r="B355" s="425"/>
      <c r="E355" s="660"/>
      <c r="F355" s="660"/>
      <c r="G355" s="425"/>
    </row>
    <row r="356" spans="2:7">
      <c r="B356" s="425"/>
      <c r="E356" s="660"/>
      <c r="F356" s="660"/>
      <c r="G356" s="425"/>
    </row>
    <row r="357" spans="2:7">
      <c r="B357" s="425"/>
      <c r="E357" s="660"/>
      <c r="F357" s="660"/>
      <c r="G357" s="425"/>
    </row>
    <row r="358" spans="2:7">
      <c r="B358" s="425"/>
      <c r="E358" s="660"/>
      <c r="F358" s="660"/>
      <c r="G358" s="425"/>
    </row>
    <row r="359" spans="2:7">
      <c r="B359" s="425"/>
      <c r="E359" s="660"/>
      <c r="F359" s="660"/>
      <c r="G359" s="425"/>
    </row>
    <row r="360" spans="2:7">
      <c r="B360" s="425"/>
      <c r="E360" s="660"/>
      <c r="F360" s="660"/>
      <c r="G360" s="425"/>
    </row>
    <row r="361" spans="2:7">
      <c r="B361" s="425"/>
      <c r="E361" s="660"/>
      <c r="F361" s="660"/>
      <c r="G361" s="425"/>
    </row>
    <row r="362" spans="2:7">
      <c r="B362" s="425"/>
      <c r="E362" s="660"/>
      <c r="F362" s="660"/>
      <c r="G362" s="425"/>
    </row>
    <row r="363" spans="2:7">
      <c r="B363" s="425"/>
      <c r="E363" s="660"/>
      <c r="F363" s="660"/>
      <c r="G363" s="425"/>
    </row>
    <row r="364" spans="2:7">
      <c r="B364" s="425"/>
      <c r="E364" s="660"/>
      <c r="F364" s="660"/>
      <c r="G364" s="425"/>
    </row>
    <row r="365" spans="2:7">
      <c r="B365" s="425"/>
      <c r="E365" s="660"/>
      <c r="F365" s="660"/>
      <c r="G365" s="425"/>
    </row>
    <row r="366" spans="2:7">
      <c r="B366" s="425"/>
      <c r="E366" s="660"/>
      <c r="F366" s="660"/>
      <c r="G366" s="425"/>
    </row>
    <row r="367" spans="2:7">
      <c r="B367" s="425"/>
      <c r="E367" s="660"/>
      <c r="F367" s="660"/>
      <c r="G367" s="425"/>
    </row>
    <row r="368" spans="2:7">
      <c r="B368" s="425"/>
      <c r="E368" s="660"/>
      <c r="F368" s="660"/>
      <c r="G368" s="425"/>
    </row>
    <row r="369" spans="2:7">
      <c r="B369" s="425"/>
      <c r="E369" s="660"/>
      <c r="F369" s="660"/>
      <c r="G369" s="425"/>
    </row>
    <row r="370" spans="2:7">
      <c r="B370" s="425"/>
      <c r="E370" s="660"/>
      <c r="F370" s="660"/>
      <c r="G370" s="425"/>
    </row>
    <row r="371" spans="2:7">
      <c r="B371" s="425"/>
      <c r="E371" s="660"/>
      <c r="F371" s="660"/>
      <c r="G371" s="425"/>
    </row>
    <row r="372" spans="2:7">
      <c r="B372" s="425"/>
      <c r="E372" s="660"/>
      <c r="F372" s="660"/>
      <c r="G372" s="425"/>
    </row>
    <row r="373" spans="2:7">
      <c r="B373" s="425"/>
      <c r="E373" s="660"/>
      <c r="F373" s="660"/>
      <c r="G373" s="425"/>
    </row>
    <row r="374" spans="2:7">
      <c r="B374" s="425"/>
      <c r="E374" s="660"/>
      <c r="F374" s="660"/>
      <c r="G374" s="425"/>
    </row>
    <row r="375" spans="2:7">
      <c r="B375" s="425"/>
      <c r="E375" s="660"/>
      <c r="F375" s="660"/>
      <c r="G375" s="425"/>
    </row>
    <row r="376" spans="2:7">
      <c r="B376" s="425"/>
      <c r="E376" s="660"/>
      <c r="F376" s="660"/>
      <c r="G376" s="425"/>
    </row>
    <row r="377" spans="2:7">
      <c r="B377" s="425"/>
      <c r="E377" s="660"/>
      <c r="F377" s="660"/>
      <c r="G377" s="425"/>
    </row>
    <row r="378" spans="2:7">
      <c r="B378" s="425"/>
      <c r="E378" s="660"/>
      <c r="F378" s="660"/>
      <c r="G378" s="425"/>
    </row>
    <row r="379" spans="2:7">
      <c r="B379" s="425"/>
      <c r="E379" s="660"/>
      <c r="F379" s="660"/>
      <c r="G379" s="425"/>
    </row>
    <row r="380" spans="2:7">
      <c r="B380" s="425"/>
      <c r="E380" s="660"/>
      <c r="F380" s="660"/>
      <c r="G380" s="425"/>
    </row>
    <row r="381" spans="2:7">
      <c r="B381" s="425"/>
      <c r="E381" s="660"/>
      <c r="F381" s="660"/>
      <c r="G381" s="425"/>
    </row>
    <row r="382" spans="2:7">
      <c r="B382" s="425"/>
      <c r="E382" s="660"/>
      <c r="F382" s="660"/>
      <c r="G382" s="425"/>
    </row>
    <row r="383" spans="2:7">
      <c r="B383" s="425"/>
      <c r="E383" s="660"/>
      <c r="F383" s="660"/>
      <c r="G383" s="425"/>
    </row>
    <row r="384" spans="2:7">
      <c r="B384" s="425"/>
      <c r="E384" s="660"/>
      <c r="F384" s="660"/>
      <c r="G384" s="425"/>
    </row>
    <row r="385" spans="2:7">
      <c r="B385" s="425"/>
      <c r="E385" s="660"/>
      <c r="F385" s="660"/>
      <c r="G385" s="425"/>
    </row>
    <row r="386" spans="2:7">
      <c r="B386" s="425"/>
      <c r="E386" s="660"/>
      <c r="F386" s="660"/>
      <c r="G386" s="425"/>
    </row>
    <row r="387" spans="2:7">
      <c r="B387" s="425"/>
      <c r="E387" s="660"/>
      <c r="F387" s="660"/>
      <c r="G387" s="425"/>
    </row>
    <row r="388" spans="2:7">
      <c r="B388" s="425"/>
      <c r="E388" s="660"/>
      <c r="F388" s="660"/>
      <c r="G388" s="425"/>
    </row>
    <row r="389" spans="2:7">
      <c r="B389" s="425"/>
      <c r="E389" s="660"/>
      <c r="F389" s="660"/>
      <c r="G389" s="425"/>
    </row>
    <row r="390" spans="2:7">
      <c r="B390" s="425"/>
      <c r="E390" s="660"/>
      <c r="F390" s="660"/>
      <c r="G390" s="425"/>
    </row>
    <row r="391" spans="2:7">
      <c r="B391" s="425"/>
      <c r="E391" s="660"/>
      <c r="F391" s="660"/>
      <c r="G391" s="425"/>
    </row>
    <row r="392" spans="2:7">
      <c r="B392" s="425"/>
      <c r="E392" s="660"/>
      <c r="F392" s="660"/>
      <c r="G392" s="425"/>
    </row>
    <row r="393" spans="2:7">
      <c r="B393" s="425"/>
      <c r="E393" s="660"/>
      <c r="F393" s="660"/>
      <c r="G393" s="425"/>
    </row>
    <row r="394" spans="2:7">
      <c r="B394" s="425"/>
      <c r="E394" s="660"/>
      <c r="F394" s="660"/>
      <c r="G394" s="425"/>
    </row>
    <row r="395" spans="2:7">
      <c r="B395" s="425"/>
      <c r="E395" s="660"/>
      <c r="F395" s="660"/>
      <c r="G395" s="425"/>
    </row>
    <row r="396" spans="2:7">
      <c r="B396" s="425"/>
      <c r="E396" s="660"/>
      <c r="F396" s="660"/>
      <c r="G396" s="425"/>
    </row>
    <row r="397" spans="2:7">
      <c r="B397" s="425"/>
      <c r="E397" s="660"/>
      <c r="F397" s="660"/>
      <c r="G397" s="425"/>
    </row>
    <row r="398" spans="2:7">
      <c r="B398" s="425"/>
      <c r="E398" s="660"/>
      <c r="F398" s="660"/>
      <c r="G398" s="425"/>
    </row>
    <row r="399" spans="2:7">
      <c r="B399" s="425"/>
      <c r="E399" s="660"/>
      <c r="F399" s="660"/>
      <c r="G399" s="425"/>
    </row>
    <row r="400" spans="2:7">
      <c r="B400" s="425"/>
      <c r="E400" s="660"/>
      <c r="F400" s="660"/>
      <c r="G400" s="425"/>
    </row>
    <row r="401" spans="2:7">
      <c r="B401" s="425"/>
      <c r="E401" s="660"/>
      <c r="F401" s="660"/>
      <c r="G401" s="425"/>
    </row>
    <row r="402" spans="2:7">
      <c r="B402" s="425"/>
      <c r="E402" s="660"/>
      <c r="F402" s="660"/>
      <c r="G402" s="425"/>
    </row>
    <row r="403" spans="2:7">
      <c r="B403" s="425"/>
      <c r="E403" s="660"/>
      <c r="F403" s="660"/>
      <c r="G403" s="425"/>
    </row>
    <row r="404" spans="2:7">
      <c r="B404" s="425"/>
      <c r="E404" s="660"/>
      <c r="F404" s="660"/>
      <c r="G404" s="425"/>
    </row>
    <row r="405" spans="2:7">
      <c r="B405" s="425"/>
      <c r="E405" s="660"/>
      <c r="F405" s="660"/>
      <c r="G405" s="425"/>
    </row>
    <row r="406" spans="2:7">
      <c r="B406" s="425"/>
      <c r="E406" s="660"/>
      <c r="F406" s="660"/>
      <c r="G406" s="425"/>
    </row>
    <row r="407" spans="2:7">
      <c r="B407" s="425"/>
      <c r="E407" s="660"/>
      <c r="F407" s="660"/>
      <c r="G407" s="425"/>
    </row>
    <row r="408" spans="2:7">
      <c r="B408" s="425"/>
      <c r="E408" s="660"/>
      <c r="F408" s="660"/>
      <c r="G408" s="425"/>
    </row>
    <row r="409" spans="2:7">
      <c r="B409" s="425"/>
      <c r="E409" s="660"/>
      <c r="F409" s="660"/>
      <c r="G409" s="425"/>
    </row>
    <row r="410" spans="2:7">
      <c r="B410" s="425"/>
      <c r="E410" s="660"/>
      <c r="F410" s="660"/>
      <c r="G410" s="425"/>
    </row>
    <row r="411" spans="2:7">
      <c r="B411" s="425"/>
      <c r="E411" s="660"/>
      <c r="F411" s="660"/>
      <c r="G411" s="425"/>
    </row>
    <row r="412" spans="2:7">
      <c r="B412" s="425"/>
      <c r="E412" s="660"/>
      <c r="F412" s="660"/>
      <c r="G412" s="425"/>
    </row>
    <row r="413" spans="2:7">
      <c r="B413" s="425"/>
      <c r="E413" s="660"/>
      <c r="F413" s="660"/>
      <c r="G413" s="425"/>
    </row>
    <row r="414" spans="2:7">
      <c r="B414" s="425"/>
      <c r="E414" s="660"/>
      <c r="F414" s="660"/>
      <c r="G414" s="425"/>
    </row>
    <row r="415" spans="2:7">
      <c r="B415" s="425"/>
      <c r="E415" s="660"/>
      <c r="F415" s="660"/>
      <c r="G415" s="425"/>
    </row>
    <row r="416" spans="2:7">
      <c r="B416" s="425"/>
      <c r="E416" s="660"/>
      <c r="F416" s="660"/>
      <c r="G416" s="425"/>
    </row>
    <row r="417" spans="2:7">
      <c r="B417" s="425"/>
      <c r="E417" s="660"/>
      <c r="F417" s="660"/>
      <c r="G417" s="425"/>
    </row>
    <row r="418" spans="2:7">
      <c r="B418" s="425"/>
      <c r="E418" s="660"/>
      <c r="F418" s="660"/>
      <c r="G418" s="425"/>
    </row>
    <row r="419" spans="2:7">
      <c r="B419" s="425"/>
      <c r="E419" s="660"/>
      <c r="F419" s="660"/>
      <c r="G419" s="425"/>
    </row>
    <row r="420" spans="2:7">
      <c r="B420" s="425"/>
      <c r="E420" s="660"/>
      <c r="F420" s="660"/>
      <c r="G420" s="425"/>
    </row>
    <row r="421" spans="2:7">
      <c r="B421" s="425"/>
      <c r="E421" s="660"/>
      <c r="F421" s="660"/>
      <c r="G421" s="425"/>
    </row>
    <row r="422" spans="2:7">
      <c r="B422" s="425"/>
      <c r="E422" s="660"/>
      <c r="F422" s="660"/>
      <c r="G422" s="425"/>
    </row>
    <row r="423" spans="2:7">
      <c r="B423" s="425"/>
      <c r="E423" s="660"/>
      <c r="F423" s="660"/>
      <c r="G423" s="425"/>
    </row>
    <row r="424" spans="2:7">
      <c r="B424" s="425"/>
      <c r="E424" s="660"/>
      <c r="F424" s="660"/>
      <c r="G424" s="425"/>
    </row>
    <row r="425" spans="2:7">
      <c r="B425" s="425"/>
      <c r="E425" s="660"/>
      <c r="F425" s="660"/>
      <c r="G425" s="425"/>
    </row>
    <row r="426" spans="2:7">
      <c r="B426" s="425"/>
      <c r="E426" s="660"/>
      <c r="F426" s="660"/>
      <c r="G426" s="425"/>
    </row>
    <row r="427" spans="2:7">
      <c r="B427" s="425"/>
      <c r="E427" s="660"/>
      <c r="F427" s="660"/>
      <c r="G427" s="425"/>
    </row>
    <row r="428" spans="2:7">
      <c r="B428" s="425"/>
      <c r="E428" s="660"/>
      <c r="F428" s="660"/>
      <c r="G428" s="425"/>
    </row>
    <row r="429" spans="2:7">
      <c r="B429" s="425"/>
      <c r="E429" s="660"/>
      <c r="F429" s="660"/>
      <c r="G429" s="425"/>
    </row>
    <row r="430" spans="2:7">
      <c r="B430" s="425"/>
      <c r="E430" s="660"/>
      <c r="F430" s="660"/>
      <c r="G430" s="425"/>
    </row>
    <row r="431" spans="2:7">
      <c r="B431" s="425"/>
      <c r="E431" s="660"/>
      <c r="F431" s="660"/>
      <c r="G431" s="425"/>
    </row>
    <row r="432" spans="2:7">
      <c r="B432" s="425"/>
      <c r="E432" s="660"/>
      <c r="F432" s="660"/>
      <c r="G432" s="425"/>
    </row>
    <row r="433" spans="2:7">
      <c r="B433" s="425"/>
      <c r="E433" s="660"/>
      <c r="F433" s="660"/>
      <c r="G433" s="425"/>
    </row>
    <row r="434" spans="2:7">
      <c r="B434" s="425"/>
      <c r="E434" s="660"/>
      <c r="F434" s="660"/>
      <c r="G434" s="425"/>
    </row>
    <row r="435" spans="2:7">
      <c r="B435" s="425"/>
      <c r="E435" s="660"/>
      <c r="F435" s="660"/>
      <c r="G435" s="425"/>
    </row>
    <row r="436" spans="2:7">
      <c r="B436" s="425"/>
      <c r="E436" s="660"/>
      <c r="F436" s="660"/>
      <c r="G436" s="425"/>
    </row>
    <row r="437" spans="2:7">
      <c r="B437" s="425"/>
      <c r="E437" s="660"/>
      <c r="F437" s="660"/>
      <c r="G437" s="425"/>
    </row>
    <row r="438" spans="2:7">
      <c r="B438" s="425"/>
      <c r="E438" s="660"/>
      <c r="F438" s="660"/>
      <c r="G438" s="425"/>
    </row>
    <row r="439" spans="2:7">
      <c r="B439" s="425"/>
      <c r="E439" s="660"/>
      <c r="F439" s="660"/>
      <c r="G439" s="425"/>
    </row>
    <row r="440" spans="2:7">
      <c r="B440" s="425"/>
      <c r="E440" s="660"/>
      <c r="F440" s="660"/>
      <c r="G440" s="425"/>
    </row>
    <row r="441" spans="2:7">
      <c r="B441" s="425"/>
      <c r="E441" s="660"/>
      <c r="F441" s="660"/>
      <c r="G441" s="425"/>
    </row>
    <row r="442" spans="2:7">
      <c r="B442" s="425"/>
      <c r="E442" s="660"/>
      <c r="F442" s="660"/>
      <c r="G442" s="425"/>
    </row>
    <row r="443" spans="2:7">
      <c r="B443" s="425"/>
      <c r="E443" s="660"/>
      <c r="F443" s="660"/>
      <c r="G443" s="425"/>
    </row>
    <row r="444" spans="2:7">
      <c r="B444" s="425"/>
      <c r="E444" s="660"/>
      <c r="F444" s="660"/>
      <c r="G444" s="425"/>
    </row>
    <row r="445" spans="2:7">
      <c r="B445" s="425"/>
      <c r="E445" s="660"/>
      <c r="F445" s="660"/>
      <c r="G445" s="425"/>
    </row>
    <row r="446" spans="2:7">
      <c r="B446" s="425"/>
      <c r="E446" s="660"/>
      <c r="F446" s="660"/>
      <c r="G446" s="425"/>
    </row>
    <row r="447" spans="2:7">
      <c r="B447" s="425"/>
      <c r="E447" s="660"/>
      <c r="F447" s="660"/>
      <c r="G447" s="425"/>
    </row>
    <row r="448" spans="2:7">
      <c r="B448" s="425"/>
      <c r="E448" s="660"/>
      <c r="F448" s="660"/>
      <c r="G448" s="425"/>
    </row>
    <row r="449" spans="2:7">
      <c r="B449" s="425"/>
      <c r="E449" s="660"/>
      <c r="F449" s="660"/>
      <c r="G449" s="425"/>
    </row>
    <row r="450" spans="2:7">
      <c r="B450" s="425"/>
      <c r="E450" s="660"/>
      <c r="F450" s="660"/>
      <c r="G450" s="425"/>
    </row>
    <row r="451" spans="2:7">
      <c r="B451" s="425"/>
      <c r="E451" s="660"/>
      <c r="F451" s="660"/>
      <c r="G451" s="425"/>
    </row>
    <row r="452" spans="2:7">
      <c r="B452" s="425"/>
      <c r="E452" s="660"/>
      <c r="F452" s="660"/>
      <c r="G452" s="425"/>
    </row>
    <row r="453" spans="2:7">
      <c r="B453" s="425"/>
      <c r="E453" s="660"/>
      <c r="F453" s="660"/>
      <c r="G453" s="425"/>
    </row>
    <row r="454" spans="2:7">
      <c r="B454" s="425"/>
      <c r="E454" s="660"/>
      <c r="F454" s="660"/>
      <c r="G454" s="425"/>
    </row>
    <row r="455" spans="2:7">
      <c r="B455" s="425"/>
      <c r="E455" s="660"/>
      <c r="F455" s="660"/>
      <c r="G455" s="425"/>
    </row>
    <row r="456" spans="2:7">
      <c r="B456" s="425"/>
      <c r="E456" s="660"/>
      <c r="F456" s="660"/>
      <c r="G456" s="425"/>
    </row>
    <row r="457" spans="2:7">
      <c r="B457" s="425"/>
      <c r="E457" s="660"/>
      <c r="F457" s="660"/>
      <c r="G457" s="425"/>
    </row>
    <row r="458" spans="2:7">
      <c r="B458" s="425"/>
      <c r="E458" s="660"/>
      <c r="F458" s="660"/>
      <c r="G458" s="425"/>
    </row>
    <row r="459" spans="2:7">
      <c r="B459" s="425"/>
      <c r="E459" s="660"/>
      <c r="F459" s="660"/>
      <c r="G459" s="425"/>
    </row>
    <row r="460" spans="2:7">
      <c r="B460" s="425"/>
      <c r="E460" s="660"/>
      <c r="F460" s="660"/>
      <c r="G460" s="425"/>
    </row>
    <row r="461" spans="2:7">
      <c r="B461" s="425"/>
      <c r="E461" s="660"/>
      <c r="F461" s="660"/>
      <c r="G461" s="425"/>
    </row>
    <row r="462" spans="2:7">
      <c r="B462" s="425"/>
      <c r="E462" s="660"/>
      <c r="F462" s="660"/>
      <c r="G462" s="425"/>
    </row>
    <row r="463" spans="2:7">
      <c r="B463" s="425"/>
      <c r="E463" s="660"/>
      <c r="F463" s="660"/>
      <c r="G463" s="425"/>
    </row>
    <row r="464" spans="2:7">
      <c r="B464" s="425"/>
      <c r="E464" s="660"/>
      <c r="F464" s="660"/>
      <c r="G464" s="425"/>
    </row>
    <row r="465" spans="2:7">
      <c r="B465" s="425"/>
      <c r="E465" s="660"/>
      <c r="F465" s="660"/>
      <c r="G465" s="425"/>
    </row>
    <row r="466" spans="2:7">
      <c r="B466" s="425"/>
      <c r="E466" s="660"/>
      <c r="F466" s="660"/>
      <c r="G466" s="425"/>
    </row>
    <row r="467" spans="2:7">
      <c r="B467" s="425"/>
      <c r="E467" s="660"/>
      <c r="F467" s="660"/>
      <c r="G467" s="425"/>
    </row>
    <row r="468" spans="2:7">
      <c r="B468" s="425"/>
      <c r="E468" s="660"/>
      <c r="F468" s="660"/>
      <c r="G468" s="425"/>
    </row>
    <row r="469" spans="2:7">
      <c r="B469" s="425"/>
      <c r="E469" s="660"/>
      <c r="F469" s="660"/>
      <c r="G469" s="425"/>
    </row>
    <row r="470" spans="2:7">
      <c r="B470" s="425"/>
      <c r="E470" s="660"/>
      <c r="F470" s="660"/>
      <c r="G470" s="425"/>
    </row>
    <row r="471" spans="2:7">
      <c r="B471" s="425"/>
      <c r="E471" s="660"/>
      <c r="F471" s="660"/>
      <c r="G471" s="425"/>
    </row>
    <row r="472" spans="2:7">
      <c r="B472" s="425"/>
      <c r="E472" s="660"/>
      <c r="F472" s="660"/>
      <c r="G472" s="425"/>
    </row>
    <row r="473" spans="2:7">
      <c r="B473" s="425"/>
      <c r="E473" s="660"/>
      <c r="F473" s="660"/>
      <c r="G473" s="425"/>
    </row>
    <row r="474" spans="2:7">
      <c r="B474" s="425"/>
      <c r="E474" s="660"/>
      <c r="F474" s="660"/>
      <c r="G474" s="425"/>
    </row>
    <row r="475" spans="2:7">
      <c r="B475" s="425"/>
      <c r="E475" s="660"/>
      <c r="F475" s="660"/>
      <c r="G475" s="425"/>
    </row>
    <row r="476" spans="2:7">
      <c r="B476" s="425"/>
      <c r="E476" s="660"/>
      <c r="F476" s="660"/>
      <c r="G476" s="425"/>
    </row>
    <row r="477" spans="2:7">
      <c r="B477" s="425"/>
      <c r="E477" s="660"/>
      <c r="F477" s="660"/>
      <c r="G477" s="425"/>
    </row>
    <row r="478" spans="2:7">
      <c r="B478" s="425"/>
      <c r="E478" s="660"/>
      <c r="F478" s="660"/>
      <c r="G478" s="425"/>
    </row>
    <row r="479" spans="2:7">
      <c r="B479" s="425"/>
      <c r="E479" s="660"/>
      <c r="F479" s="660"/>
      <c r="G479" s="425"/>
    </row>
    <row r="480" spans="2:7">
      <c r="B480" s="425"/>
      <c r="E480" s="660"/>
      <c r="F480" s="660"/>
      <c r="G480" s="425"/>
    </row>
    <row r="481" spans="2:7">
      <c r="B481" s="425"/>
      <c r="E481" s="660"/>
      <c r="F481" s="660"/>
      <c r="G481" s="425"/>
    </row>
    <row r="482" spans="2:7">
      <c r="B482" s="425"/>
      <c r="E482" s="660"/>
      <c r="F482" s="660"/>
      <c r="G482" s="425"/>
    </row>
    <row r="483" spans="2:7">
      <c r="B483" s="425"/>
      <c r="E483" s="660"/>
      <c r="F483" s="660"/>
      <c r="G483" s="425"/>
    </row>
    <row r="484" spans="2:7">
      <c r="B484" s="425"/>
      <c r="E484" s="660"/>
      <c r="F484" s="660"/>
      <c r="G484" s="425"/>
    </row>
    <row r="485" spans="2:7">
      <c r="B485" s="425"/>
      <c r="E485" s="660"/>
      <c r="F485" s="660"/>
      <c r="G485" s="425"/>
    </row>
    <row r="486" spans="2:7">
      <c r="B486" s="425"/>
      <c r="E486" s="660"/>
      <c r="F486" s="660"/>
      <c r="G486" s="425"/>
    </row>
    <row r="487" spans="2:7">
      <c r="B487" s="425"/>
      <c r="E487" s="660"/>
      <c r="F487" s="660"/>
      <c r="G487" s="425"/>
    </row>
    <row r="488" spans="2:7">
      <c r="B488" s="425"/>
      <c r="E488" s="660"/>
      <c r="F488" s="660"/>
      <c r="G488" s="425"/>
    </row>
    <row r="489" spans="2:7">
      <c r="B489" s="425"/>
      <c r="E489" s="660"/>
      <c r="F489" s="660"/>
      <c r="G489" s="425"/>
    </row>
    <row r="490" spans="2:7">
      <c r="B490" s="425"/>
      <c r="E490" s="660"/>
      <c r="F490" s="660"/>
      <c r="G490" s="425"/>
    </row>
    <row r="491" spans="2:7">
      <c r="B491" s="425"/>
      <c r="E491" s="660"/>
      <c r="F491" s="660"/>
      <c r="G491" s="425"/>
    </row>
    <row r="492" spans="2:7">
      <c r="B492" s="425"/>
      <c r="E492" s="660"/>
      <c r="F492" s="660"/>
      <c r="G492" s="425"/>
    </row>
    <row r="493" spans="2:7">
      <c r="B493" s="425"/>
      <c r="E493" s="660"/>
      <c r="F493" s="660"/>
      <c r="G493" s="425"/>
    </row>
    <row r="494" spans="2:7">
      <c r="B494" s="425"/>
      <c r="E494" s="660"/>
      <c r="F494" s="660"/>
      <c r="G494" s="425"/>
    </row>
    <row r="495" spans="2:7">
      <c r="B495" s="425"/>
      <c r="E495" s="660"/>
      <c r="F495" s="660"/>
      <c r="G495" s="425"/>
    </row>
    <row r="496" spans="2:7">
      <c r="B496" s="425"/>
      <c r="E496" s="660"/>
      <c r="F496" s="660"/>
      <c r="G496" s="425"/>
    </row>
    <row r="497" spans="2:7">
      <c r="B497" s="425"/>
      <c r="E497" s="660"/>
      <c r="F497" s="660"/>
      <c r="G497" s="425"/>
    </row>
    <row r="498" spans="2:7">
      <c r="B498" s="425"/>
      <c r="E498" s="660"/>
      <c r="F498" s="660"/>
      <c r="G498" s="425"/>
    </row>
    <row r="499" spans="2:7">
      <c r="B499" s="425"/>
      <c r="E499" s="660"/>
      <c r="F499" s="660"/>
      <c r="G499" s="425"/>
    </row>
    <row r="500" spans="2:7">
      <c r="B500" s="425"/>
      <c r="E500" s="660"/>
      <c r="F500" s="660"/>
      <c r="G500" s="425"/>
    </row>
    <row r="501" spans="2:7">
      <c r="B501" s="425"/>
      <c r="E501" s="660"/>
      <c r="F501" s="660"/>
      <c r="G501" s="425"/>
    </row>
    <row r="502" spans="2:7">
      <c r="B502" s="425"/>
      <c r="E502" s="660"/>
      <c r="F502" s="660"/>
      <c r="G502" s="425"/>
    </row>
    <row r="503" spans="2:7">
      <c r="B503" s="425"/>
      <c r="E503" s="660"/>
      <c r="F503" s="660"/>
      <c r="G503" s="425"/>
    </row>
    <row r="504" spans="2:7">
      <c r="B504" s="425"/>
      <c r="E504" s="660"/>
      <c r="F504" s="660"/>
      <c r="G504" s="425"/>
    </row>
    <row r="505" spans="2:7">
      <c r="B505" s="425"/>
      <c r="E505" s="660"/>
      <c r="F505" s="660"/>
      <c r="G505" s="425"/>
    </row>
    <row r="506" spans="2:7">
      <c r="B506" s="425"/>
      <c r="E506" s="660"/>
      <c r="F506" s="660"/>
      <c r="G506" s="425"/>
    </row>
    <row r="507" spans="2:7">
      <c r="B507" s="425"/>
      <c r="E507" s="660"/>
      <c r="F507" s="660"/>
      <c r="G507" s="425"/>
    </row>
    <row r="508" spans="2:7">
      <c r="B508" s="425"/>
      <c r="E508" s="660"/>
      <c r="F508" s="660"/>
      <c r="G508" s="425"/>
    </row>
    <row r="509" spans="2:7">
      <c r="B509" s="425"/>
      <c r="E509" s="660"/>
      <c r="F509" s="660"/>
      <c r="G509" s="425"/>
    </row>
    <row r="510" spans="2:7">
      <c r="B510" s="425"/>
      <c r="E510" s="660"/>
      <c r="F510" s="660"/>
      <c r="G510" s="425"/>
    </row>
    <row r="511" spans="2:7">
      <c r="B511" s="425"/>
      <c r="E511" s="660"/>
      <c r="F511" s="660"/>
      <c r="G511" s="425"/>
    </row>
    <row r="512" spans="2:7">
      <c r="B512" s="425"/>
      <c r="E512" s="660"/>
      <c r="F512" s="660"/>
      <c r="G512" s="425"/>
    </row>
    <row r="513" spans="2:7">
      <c r="B513" s="425"/>
      <c r="E513" s="660"/>
      <c r="F513" s="660"/>
      <c r="G513" s="425"/>
    </row>
    <row r="514" spans="2:7">
      <c r="B514" s="425"/>
      <c r="E514" s="660"/>
      <c r="F514" s="660"/>
      <c r="G514" s="425"/>
    </row>
    <row r="515" spans="2:7">
      <c r="B515" s="425"/>
      <c r="E515" s="660"/>
      <c r="F515" s="660"/>
      <c r="G515" s="425"/>
    </row>
    <row r="516" spans="2:7">
      <c r="B516" s="425"/>
      <c r="E516" s="660"/>
      <c r="F516" s="660"/>
      <c r="G516" s="425"/>
    </row>
    <row r="517" spans="2:7">
      <c r="B517" s="425"/>
      <c r="E517" s="660"/>
      <c r="F517" s="660"/>
      <c r="G517" s="425"/>
    </row>
    <row r="518" spans="2:7">
      <c r="B518" s="425"/>
      <c r="E518" s="660"/>
      <c r="F518" s="660"/>
      <c r="G518" s="425"/>
    </row>
    <row r="519" spans="2:7">
      <c r="B519" s="425"/>
      <c r="E519" s="660"/>
      <c r="F519" s="660"/>
      <c r="G519" s="425"/>
    </row>
    <row r="520" spans="2:7">
      <c r="B520" s="425"/>
      <c r="E520" s="660"/>
      <c r="F520" s="660"/>
      <c r="G520" s="425"/>
    </row>
    <row r="521" spans="2:7">
      <c r="B521" s="425"/>
      <c r="E521" s="660"/>
      <c r="F521" s="660"/>
      <c r="G521" s="425"/>
    </row>
    <row r="522" spans="2:7">
      <c r="B522" s="425"/>
      <c r="E522" s="660"/>
      <c r="F522" s="660"/>
      <c r="G522" s="425"/>
    </row>
    <row r="523" spans="2:7">
      <c r="B523" s="425"/>
      <c r="E523" s="660"/>
      <c r="F523" s="660"/>
      <c r="G523" s="425"/>
    </row>
    <row r="524" spans="2:7">
      <c r="B524" s="425"/>
      <c r="E524" s="660"/>
      <c r="F524" s="660"/>
      <c r="G524" s="425"/>
    </row>
    <row r="525" spans="2:7">
      <c r="B525" s="425"/>
      <c r="E525" s="660"/>
      <c r="F525" s="660"/>
      <c r="G525" s="425"/>
    </row>
    <row r="526" spans="2:7">
      <c r="B526" s="425"/>
      <c r="E526" s="660"/>
      <c r="F526" s="660"/>
      <c r="G526" s="425"/>
    </row>
    <row r="527" spans="2:7">
      <c r="B527" s="425"/>
      <c r="E527" s="660"/>
      <c r="F527" s="660"/>
      <c r="G527" s="425"/>
    </row>
    <row r="528" spans="2:7">
      <c r="B528" s="425"/>
      <c r="E528" s="660"/>
      <c r="F528" s="660"/>
      <c r="G528" s="425"/>
    </row>
    <row r="529" spans="2:7">
      <c r="B529" s="425"/>
      <c r="E529" s="660"/>
      <c r="F529" s="660"/>
      <c r="G529" s="425"/>
    </row>
    <row r="530" spans="2:7">
      <c r="B530" s="425"/>
      <c r="E530" s="660"/>
      <c r="F530" s="660"/>
      <c r="G530" s="425"/>
    </row>
    <row r="531" spans="2:7">
      <c r="B531" s="425"/>
      <c r="E531" s="660"/>
      <c r="F531" s="660"/>
      <c r="G531" s="425"/>
    </row>
    <row r="532" spans="2:7">
      <c r="B532" s="425"/>
      <c r="E532" s="660"/>
      <c r="F532" s="660"/>
      <c r="G532" s="425"/>
    </row>
    <row r="533" spans="2:7">
      <c r="B533" s="425"/>
      <c r="E533" s="660"/>
      <c r="F533" s="660"/>
      <c r="G533" s="425"/>
    </row>
    <row r="534" spans="2:7">
      <c r="B534" s="425"/>
      <c r="E534" s="660"/>
      <c r="F534" s="660"/>
      <c r="G534" s="425"/>
    </row>
    <row r="535" spans="2:7">
      <c r="B535" s="425"/>
      <c r="E535" s="660"/>
      <c r="F535" s="660"/>
      <c r="G535" s="425"/>
    </row>
    <row r="536" spans="2:7">
      <c r="B536" s="425"/>
      <c r="E536" s="660"/>
      <c r="F536" s="660"/>
      <c r="G536" s="425"/>
    </row>
    <row r="537" spans="2:7">
      <c r="B537" s="425"/>
      <c r="E537" s="660"/>
      <c r="F537" s="660"/>
      <c r="G537" s="425"/>
    </row>
    <row r="538" spans="2:7">
      <c r="B538" s="425"/>
      <c r="E538" s="660"/>
      <c r="F538" s="660"/>
      <c r="G538" s="425"/>
    </row>
    <row r="539" spans="2:7">
      <c r="B539" s="425"/>
      <c r="E539" s="660"/>
      <c r="F539" s="660"/>
      <c r="G539" s="425"/>
    </row>
    <row r="540" spans="2:7">
      <c r="B540" s="425"/>
      <c r="E540" s="660"/>
      <c r="F540" s="660"/>
      <c r="G540" s="425"/>
    </row>
    <row r="541" spans="2:7">
      <c r="B541" s="425"/>
      <c r="E541" s="660"/>
      <c r="F541" s="660"/>
      <c r="G541" s="425"/>
    </row>
    <row r="542" spans="2:7">
      <c r="B542" s="425"/>
      <c r="E542" s="660"/>
      <c r="F542" s="660"/>
      <c r="G542" s="425"/>
    </row>
    <row r="543" spans="2:7">
      <c r="B543" s="425"/>
      <c r="E543" s="660"/>
      <c r="F543" s="660"/>
      <c r="G543" s="425"/>
    </row>
    <row r="544" spans="2:7">
      <c r="B544" s="425"/>
      <c r="E544" s="660"/>
      <c r="F544" s="660"/>
      <c r="G544" s="425"/>
    </row>
    <row r="545" spans="2:7">
      <c r="B545" s="425"/>
      <c r="E545" s="660"/>
      <c r="F545" s="660"/>
      <c r="G545" s="425"/>
    </row>
    <row r="546" spans="2:7">
      <c r="B546" s="425"/>
      <c r="E546" s="660"/>
      <c r="F546" s="660"/>
      <c r="G546" s="425"/>
    </row>
    <row r="547" spans="2:7">
      <c r="B547" s="425"/>
      <c r="E547" s="660"/>
      <c r="F547" s="660"/>
      <c r="G547" s="425"/>
    </row>
    <row r="548" spans="2:7">
      <c r="B548" s="425"/>
      <c r="E548" s="660"/>
      <c r="F548" s="660"/>
      <c r="G548" s="425"/>
    </row>
    <row r="549" spans="2:7">
      <c r="B549" s="425"/>
      <c r="E549" s="660"/>
      <c r="F549" s="660"/>
      <c r="G549" s="425"/>
    </row>
    <row r="550" spans="2:7">
      <c r="B550" s="425"/>
      <c r="E550" s="660"/>
      <c r="F550" s="660"/>
      <c r="G550" s="425"/>
    </row>
    <row r="551" spans="2:7">
      <c r="B551" s="425"/>
      <c r="E551" s="660"/>
      <c r="F551" s="660"/>
      <c r="G551" s="425"/>
    </row>
    <row r="552" spans="2:7">
      <c r="B552" s="425"/>
      <c r="E552" s="660"/>
      <c r="F552" s="660"/>
      <c r="G552" s="425"/>
    </row>
    <row r="553" spans="2:7">
      <c r="B553" s="425"/>
      <c r="E553" s="660"/>
      <c r="F553" s="660"/>
      <c r="G553" s="425"/>
    </row>
    <row r="554" spans="2:7">
      <c r="B554" s="425"/>
      <c r="E554" s="660"/>
      <c r="F554" s="660"/>
      <c r="G554" s="425"/>
    </row>
    <row r="555" spans="2:7">
      <c r="B555" s="425"/>
      <c r="E555" s="660"/>
      <c r="F555" s="660"/>
      <c r="G555" s="425"/>
    </row>
    <row r="556" spans="2:7">
      <c r="B556" s="425"/>
      <c r="E556" s="660"/>
      <c r="F556" s="660"/>
      <c r="G556" s="425"/>
    </row>
    <row r="557" spans="2:7">
      <c r="B557" s="425"/>
      <c r="E557" s="660"/>
      <c r="F557" s="660"/>
      <c r="G557" s="425"/>
    </row>
    <row r="558" spans="2:7">
      <c r="B558" s="425"/>
      <c r="E558" s="660"/>
      <c r="F558" s="660"/>
      <c r="G558" s="425"/>
    </row>
    <row r="559" spans="2:7">
      <c r="B559" s="425"/>
      <c r="E559" s="660"/>
      <c r="F559" s="660"/>
      <c r="G559" s="425"/>
    </row>
    <row r="560" spans="2:7">
      <c r="B560" s="425"/>
      <c r="E560" s="660"/>
      <c r="F560" s="660"/>
      <c r="G560" s="425"/>
    </row>
    <row r="561" spans="2:7">
      <c r="B561" s="425"/>
      <c r="E561" s="660"/>
      <c r="F561" s="660"/>
      <c r="G561" s="425"/>
    </row>
    <row r="562" spans="2:7">
      <c r="B562" s="425"/>
      <c r="E562" s="660"/>
      <c r="F562" s="660"/>
      <c r="G562" s="425"/>
    </row>
    <row r="563" spans="2:7">
      <c r="B563" s="425"/>
      <c r="E563" s="660"/>
      <c r="F563" s="660"/>
      <c r="G563" s="425"/>
    </row>
    <row r="564" spans="2:7">
      <c r="B564" s="425"/>
      <c r="E564" s="660"/>
      <c r="F564" s="660"/>
      <c r="G564" s="425"/>
    </row>
    <row r="565" spans="2:7">
      <c r="B565" s="425"/>
      <c r="E565" s="660"/>
      <c r="F565" s="660"/>
      <c r="G565" s="425"/>
    </row>
    <row r="566" spans="2:7">
      <c r="B566" s="425"/>
      <c r="E566" s="660"/>
      <c r="F566" s="660"/>
      <c r="G566" s="425"/>
    </row>
    <row r="567" spans="2:7">
      <c r="B567" s="425"/>
      <c r="E567" s="660"/>
      <c r="F567" s="660"/>
      <c r="G567" s="425"/>
    </row>
    <row r="568" spans="2:7">
      <c r="B568" s="425"/>
      <c r="E568" s="660"/>
      <c r="F568" s="660"/>
      <c r="G568" s="425"/>
    </row>
    <row r="569" spans="2:7">
      <c r="B569" s="425"/>
      <c r="E569" s="660"/>
      <c r="F569" s="660"/>
      <c r="G569" s="425"/>
    </row>
    <row r="570" spans="2:7">
      <c r="B570" s="425"/>
      <c r="E570" s="660"/>
      <c r="F570" s="660"/>
      <c r="G570" s="425"/>
    </row>
    <row r="571" spans="2:7">
      <c r="B571" s="425"/>
      <c r="E571" s="660"/>
      <c r="F571" s="660"/>
      <c r="G571" s="425"/>
    </row>
    <row r="572" spans="2:7">
      <c r="B572" s="425"/>
      <c r="E572" s="660"/>
      <c r="F572" s="660"/>
      <c r="G572" s="425"/>
    </row>
    <row r="573" spans="2:7">
      <c r="B573" s="425"/>
      <c r="E573" s="660"/>
      <c r="F573" s="660"/>
      <c r="G573" s="425"/>
    </row>
    <row r="574" spans="2:7">
      <c r="B574" s="425"/>
      <c r="E574" s="660"/>
      <c r="F574" s="660"/>
      <c r="G574" s="425"/>
    </row>
    <row r="575" spans="2:7">
      <c r="B575" s="425"/>
      <c r="E575" s="660"/>
      <c r="F575" s="660"/>
      <c r="G575" s="425"/>
    </row>
    <row r="576" spans="2:7">
      <c r="B576" s="425"/>
      <c r="E576" s="660"/>
      <c r="F576" s="660"/>
      <c r="G576" s="425"/>
    </row>
    <row r="577" spans="2:7">
      <c r="B577" s="425"/>
      <c r="E577" s="660"/>
      <c r="F577" s="660"/>
      <c r="G577" s="425"/>
    </row>
    <row r="578" spans="2:7">
      <c r="B578" s="425"/>
      <c r="E578" s="660"/>
      <c r="F578" s="660"/>
      <c r="G578" s="425"/>
    </row>
    <row r="579" spans="2:7">
      <c r="B579" s="425"/>
      <c r="E579" s="660"/>
      <c r="F579" s="660"/>
      <c r="G579" s="425"/>
    </row>
    <row r="580" spans="2:7">
      <c r="B580" s="425"/>
      <c r="E580" s="660"/>
      <c r="F580" s="660"/>
      <c r="G580" s="425"/>
    </row>
    <row r="581" spans="2:7">
      <c r="B581" s="425"/>
      <c r="E581" s="660"/>
      <c r="F581" s="660"/>
      <c r="G581" s="425"/>
    </row>
    <row r="582" spans="2:7">
      <c r="B582" s="425"/>
      <c r="E582" s="660"/>
      <c r="F582" s="660"/>
      <c r="G582" s="425"/>
    </row>
    <row r="583" spans="2:7">
      <c r="B583" s="425"/>
      <c r="E583" s="660"/>
      <c r="F583" s="660"/>
      <c r="G583" s="425"/>
    </row>
    <row r="584" spans="2:7">
      <c r="B584" s="425"/>
      <c r="E584" s="660"/>
      <c r="F584" s="660"/>
      <c r="G584" s="425"/>
    </row>
    <row r="585" spans="2:7">
      <c r="B585" s="425"/>
      <c r="E585" s="660"/>
      <c r="F585" s="660"/>
      <c r="G585" s="425"/>
    </row>
    <row r="586" spans="2:7">
      <c r="B586" s="425"/>
      <c r="E586" s="660"/>
      <c r="F586" s="660"/>
      <c r="G586" s="425"/>
    </row>
    <row r="587" spans="2:7">
      <c r="B587" s="425"/>
      <c r="E587" s="660"/>
      <c r="F587" s="660"/>
      <c r="G587" s="425"/>
    </row>
    <row r="588" spans="2:7">
      <c r="B588" s="425"/>
      <c r="E588" s="660"/>
      <c r="F588" s="660"/>
      <c r="G588" s="425"/>
    </row>
    <row r="589" spans="2:7">
      <c r="B589" s="425"/>
      <c r="E589" s="660"/>
      <c r="F589" s="660"/>
      <c r="G589" s="425"/>
    </row>
    <row r="590" spans="2:7">
      <c r="B590" s="425"/>
      <c r="E590" s="660"/>
      <c r="F590" s="660"/>
      <c r="G590" s="425"/>
    </row>
    <row r="591" spans="2:7">
      <c r="B591" s="425"/>
      <c r="E591" s="660"/>
      <c r="F591" s="660"/>
      <c r="G591" s="425"/>
    </row>
    <row r="592" spans="2:7">
      <c r="B592" s="425"/>
      <c r="E592" s="660"/>
      <c r="F592" s="660"/>
      <c r="G592" s="425"/>
    </row>
    <row r="593" spans="2:7">
      <c r="B593" s="425"/>
      <c r="E593" s="660"/>
      <c r="F593" s="660"/>
      <c r="G593" s="425"/>
    </row>
    <row r="594" spans="2:7">
      <c r="B594" s="425"/>
      <c r="E594" s="660"/>
      <c r="F594" s="660"/>
      <c r="G594" s="425"/>
    </row>
    <row r="595" spans="2:7">
      <c r="B595" s="425"/>
      <c r="E595" s="660"/>
      <c r="F595" s="660"/>
      <c r="G595" s="425"/>
    </row>
    <row r="596" spans="2:7">
      <c r="B596" s="425"/>
      <c r="E596" s="660"/>
      <c r="F596" s="660"/>
      <c r="G596" s="425"/>
    </row>
    <row r="597" spans="2:7">
      <c r="B597" s="425"/>
      <c r="E597" s="660"/>
      <c r="F597" s="660"/>
      <c r="G597" s="425"/>
    </row>
    <row r="598" spans="2:7">
      <c r="B598" s="425"/>
      <c r="E598" s="660"/>
      <c r="F598" s="660"/>
      <c r="G598" s="425"/>
    </row>
    <row r="599" spans="2:7">
      <c r="B599" s="425"/>
      <c r="E599" s="660"/>
      <c r="F599" s="660"/>
      <c r="G599" s="425"/>
    </row>
    <row r="600" spans="2:7">
      <c r="B600" s="425"/>
      <c r="E600" s="660"/>
      <c r="F600" s="660"/>
      <c r="G600" s="425"/>
    </row>
    <row r="601" spans="2:7">
      <c r="B601" s="425"/>
      <c r="E601" s="660"/>
      <c r="F601" s="660"/>
      <c r="G601" s="425"/>
    </row>
    <row r="602" spans="2:7">
      <c r="B602" s="425"/>
      <c r="E602" s="660"/>
      <c r="F602" s="660"/>
      <c r="G602" s="425"/>
    </row>
    <row r="603" spans="2:7">
      <c r="B603" s="425"/>
      <c r="E603" s="660"/>
      <c r="F603" s="660"/>
      <c r="G603" s="425"/>
    </row>
    <row r="604" spans="2:7">
      <c r="B604" s="425"/>
      <c r="E604" s="660"/>
      <c r="F604" s="660"/>
      <c r="G604" s="425"/>
    </row>
    <row r="605" spans="2:7">
      <c r="B605" s="425"/>
      <c r="E605" s="660"/>
      <c r="F605" s="660"/>
      <c r="G605" s="425"/>
    </row>
    <row r="606" spans="2:7">
      <c r="B606" s="425"/>
      <c r="E606" s="660"/>
      <c r="F606" s="660"/>
      <c r="G606" s="425"/>
    </row>
    <row r="607" spans="2:7">
      <c r="B607" s="425"/>
      <c r="E607" s="660"/>
      <c r="F607" s="660"/>
      <c r="G607" s="425"/>
    </row>
    <row r="608" spans="2:7">
      <c r="B608" s="425"/>
      <c r="E608" s="660"/>
      <c r="F608" s="660"/>
      <c r="G608" s="425"/>
    </row>
    <row r="609" spans="2:7">
      <c r="B609" s="425"/>
      <c r="E609" s="660"/>
      <c r="F609" s="660"/>
      <c r="G609" s="425"/>
    </row>
    <row r="610" spans="2:7">
      <c r="B610" s="425"/>
      <c r="E610" s="660"/>
      <c r="F610" s="660"/>
      <c r="G610" s="425"/>
    </row>
    <row r="611" spans="2:7">
      <c r="B611" s="425"/>
      <c r="E611" s="660"/>
      <c r="F611" s="660"/>
      <c r="G611" s="425"/>
    </row>
    <row r="612" spans="2:7">
      <c r="B612" s="425"/>
      <c r="E612" s="660"/>
      <c r="F612" s="660"/>
      <c r="G612" s="425"/>
    </row>
    <row r="613" spans="2:7">
      <c r="B613" s="425"/>
      <c r="E613" s="660"/>
      <c r="F613" s="660"/>
      <c r="G613" s="425"/>
    </row>
    <row r="614" spans="2:7">
      <c r="B614" s="425"/>
      <c r="E614" s="660"/>
      <c r="F614" s="660"/>
      <c r="G614" s="425"/>
    </row>
    <row r="615" spans="2:7">
      <c r="B615" s="425"/>
      <c r="E615" s="660"/>
      <c r="F615" s="660"/>
      <c r="G615" s="425"/>
    </row>
    <row r="616" spans="2:7">
      <c r="B616" s="425"/>
      <c r="E616" s="660"/>
      <c r="F616" s="660"/>
      <c r="G616" s="425"/>
    </row>
    <row r="617" spans="2:7">
      <c r="B617" s="425"/>
      <c r="E617" s="660"/>
      <c r="F617" s="660"/>
      <c r="G617" s="425"/>
    </row>
    <row r="618" spans="2:7">
      <c r="B618" s="425"/>
      <c r="E618" s="660"/>
      <c r="F618" s="660"/>
      <c r="G618" s="425"/>
    </row>
    <row r="619" spans="2:7">
      <c r="B619" s="425"/>
      <c r="E619" s="660"/>
      <c r="F619" s="660"/>
      <c r="G619" s="425"/>
    </row>
    <row r="620" spans="2:7">
      <c r="B620" s="425"/>
      <c r="E620" s="660"/>
      <c r="F620" s="660"/>
      <c r="G620" s="425"/>
    </row>
    <row r="621" spans="2:7">
      <c r="B621" s="425"/>
      <c r="E621" s="660"/>
      <c r="F621" s="660"/>
      <c r="G621" s="425"/>
    </row>
    <row r="622" spans="2:7">
      <c r="B622" s="425"/>
      <c r="E622" s="660"/>
      <c r="F622" s="660"/>
      <c r="G622" s="425"/>
    </row>
    <row r="623" spans="2:7">
      <c r="B623" s="425"/>
      <c r="E623" s="660"/>
      <c r="F623" s="660"/>
      <c r="G623" s="425"/>
    </row>
    <row r="624" spans="2:7">
      <c r="B624" s="425"/>
      <c r="E624" s="660"/>
      <c r="F624" s="660"/>
      <c r="G624" s="425"/>
    </row>
    <row r="625" spans="2:7">
      <c r="B625" s="425"/>
      <c r="E625" s="660"/>
      <c r="F625" s="660"/>
      <c r="G625" s="425"/>
    </row>
    <row r="626" spans="2:7">
      <c r="B626" s="425"/>
      <c r="E626" s="660"/>
      <c r="F626" s="660"/>
      <c r="G626" s="425"/>
    </row>
    <row r="627" spans="2:7">
      <c r="B627" s="425"/>
      <c r="E627" s="660"/>
      <c r="F627" s="660"/>
      <c r="G627" s="425"/>
    </row>
    <row r="628" spans="2:7">
      <c r="B628" s="425"/>
      <c r="E628" s="660"/>
      <c r="F628" s="660"/>
      <c r="G628" s="425"/>
    </row>
    <row r="629" spans="2:7">
      <c r="B629" s="425"/>
      <c r="E629" s="660"/>
      <c r="F629" s="660"/>
      <c r="G629" s="425"/>
    </row>
    <row r="630" spans="2:7">
      <c r="B630" s="425"/>
      <c r="E630" s="660"/>
      <c r="F630" s="660"/>
      <c r="G630" s="425"/>
    </row>
    <row r="631" spans="2:7">
      <c r="B631" s="425"/>
      <c r="E631" s="660"/>
      <c r="F631" s="660"/>
      <c r="G631" s="425"/>
    </row>
    <row r="632" spans="2:7">
      <c r="B632" s="425"/>
      <c r="E632" s="660"/>
      <c r="F632" s="660"/>
      <c r="G632" s="425"/>
    </row>
    <row r="633" spans="2:7">
      <c r="B633" s="425"/>
      <c r="E633" s="660"/>
      <c r="F633" s="660"/>
      <c r="G633" s="425"/>
    </row>
    <row r="634" spans="2:7">
      <c r="B634" s="425"/>
      <c r="E634" s="660"/>
      <c r="F634" s="660"/>
      <c r="G634" s="425"/>
    </row>
    <row r="635" spans="2:7">
      <c r="B635" s="425"/>
      <c r="E635" s="660"/>
      <c r="F635" s="660"/>
      <c r="G635" s="425"/>
    </row>
    <row r="636" spans="2:7">
      <c r="B636" s="425"/>
      <c r="E636" s="660"/>
      <c r="F636" s="660"/>
      <c r="G636" s="425"/>
    </row>
    <row r="637" spans="2:7">
      <c r="B637" s="425"/>
      <c r="E637" s="660"/>
      <c r="F637" s="660"/>
      <c r="G637" s="425"/>
    </row>
    <row r="638" spans="2:7">
      <c r="B638" s="425"/>
      <c r="E638" s="660"/>
      <c r="F638" s="660"/>
      <c r="G638" s="425"/>
    </row>
    <row r="639" spans="2:7">
      <c r="B639" s="425"/>
      <c r="E639" s="660"/>
      <c r="F639" s="660"/>
      <c r="G639" s="425"/>
    </row>
    <row r="640" spans="2:7">
      <c r="B640" s="425"/>
      <c r="E640" s="660"/>
      <c r="F640" s="660"/>
      <c r="G640" s="425"/>
    </row>
    <row r="641" spans="2:7">
      <c r="B641" s="425"/>
      <c r="E641" s="660"/>
      <c r="F641" s="660"/>
      <c r="G641" s="425"/>
    </row>
    <row r="642" spans="2:7">
      <c r="B642" s="425"/>
      <c r="E642" s="660"/>
      <c r="F642" s="660"/>
      <c r="G642" s="425"/>
    </row>
    <row r="643" spans="2:7">
      <c r="B643" s="425"/>
      <c r="E643" s="660"/>
      <c r="F643" s="660"/>
      <c r="G643" s="425"/>
    </row>
    <row r="644" spans="2:7">
      <c r="B644" s="425"/>
      <c r="E644" s="660"/>
      <c r="F644" s="660"/>
      <c r="G644" s="425"/>
    </row>
    <row r="645" spans="2:7">
      <c r="B645" s="425"/>
      <c r="E645" s="660"/>
      <c r="F645" s="660"/>
      <c r="G645" s="425"/>
    </row>
    <row r="646" spans="2:7">
      <c r="B646" s="425"/>
      <c r="E646" s="660"/>
      <c r="F646" s="660"/>
      <c r="G646" s="425"/>
    </row>
    <row r="647" spans="2:7">
      <c r="B647" s="425"/>
      <c r="E647" s="660"/>
      <c r="F647" s="660"/>
      <c r="G647" s="425"/>
    </row>
    <row r="648" spans="2:7">
      <c r="B648" s="425"/>
      <c r="E648" s="660"/>
      <c r="F648" s="660"/>
      <c r="G648" s="425"/>
    </row>
    <row r="649" spans="2:7">
      <c r="B649" s="425"/>
      <c r="E649" s="660"/>
      <c r="F649" s="660"/>
      <c r="G649" s="425"/>
    </row>
    <row r="650" spans="2:7">
      <c r="B650" s="425"/>
      <c r="E650" s="660"/>
      <c r="F650" s="660"/>
      <c r="G650" s="425"/>
    </row>
    <row r="651" spans="2:7">
      <c r="B651" s="425"/>
      <c r="E651" s="660"/>
      <c r="F651" s="660"/>
      <c r="G651" s="425"/>
    </row>
    <row r="652" spans="2:7">
      <c r="B652" s="425"/>
      <c r="E652" s="660"/>
      <c r="F652" s="660"/>
      <c r="G652" s="425"/>
    </row>
    <row r="653" spans="2:7">
      <c r="B653" s="425"/>
      <c r="E653" s="660"/>
      <c r="F653" s="660"/>
      <c r="G653" s="425"/>
    </row>
    <row r="654" spans="2:7">
      <c r="B654" s="425"/>
      <c r="E654" s="660"/>
      <c r="F654" s="660"/>
      <c r="G654" s="425"/>
    </row>
    <row r="655" spans="2:7">
      <c r="B655" s="425"/>
      <c r="E655" s="660"/>
      <c r="F655" s="660"/>
      <c r="G655" s="425"/>
    </row>
    <row r="656" spans="2:7">
      <c r="B656" s="425"/>
      <c r="E656" s="660"/>
      <c r="F656" s="660"/>
      <c r="G656" s="425"/>
    </row>
    <row r="657" spans="2:7">
      <c r="B657" s="425"/>
      <c r="E657" s="660"/>
      <c r="F657" s="660"/>
      <c r="G657" s="425"/>
    </row>
    <row r="658" spans="2:7">
      <c r="B658" s="425"/>
      <c r="E658" s="660"/>
      <c r="F658" s="660"/>
      <c r="G658" s="425"/>
    </row>
    <row r="659" spans="2:7">
      <c r="B659" s="425"/>
      <c r="E659" s="660"/>
      <c r="F659" s="660"/>
      <c r="G659" s="425"/>
    </row>
    <row r="660" spans="2:7">
      <c r="B660" s="425"/>
      <c r="E660" s="660"/>
      <c r="F660" s="660"/>
      <c r="G660" s="425"/>
    </row>
    <row r="661" spans="2:7">
      <c r="B661" s="425"/>
      <c r="E661" s="660"/>
      <c r="F661" s="660"/>
      <c r="G661" s="425"/>
    </row>
    <row r="662" spans="2:7">
      <c r="B662" s="425"/>
      <c r="E662" s="660"/>
      <c r="F662" s="660"/>
      <c r="G662" s="425"/>
    </row>
    <row r="663" spans="2:7">
      <c r="B663" s="425"/>
      <c r="E663" s="660"/>
      <c r="F663" s="660"/>
      <c r="G663" s="425"/>
    </row>
    <row r="664" spans="2:7">
      <c r="B664" s="425"/>
      <c r="E664" s="660"/>
      <c r="F664" s="660"/>
      <c r="G664" s="425"/>
    </row>
    <row r="665" spans="2:7">
      <c r="B665" s="425"/>
      <c r="E665" s="660"/>
      <c r="F665" s="660"/>
      <c r="G665" s="425"/>
    </row>
    <row r="666" spans="2:7">
      <c r="B666" s="425"/>
      <c r="E666" s="660"/>
      <c r="F666" s="660"/>
      <c r="G666" s="425"/>
    </row>
    <row r="667" spans="2:7">
      <c r="B667" s="425"/>
      <c r="E667" s="660"/>
      <c r="F667" s="660"/>
      <c r="G667" s="425"/>
    </row>
    <row r="668" spans="2:7">
      <c r="B668" s="425"/>
      <c r="E668" s="660"/>
      <c r="F668" s="660"/>
      <c r="G668" s="425"/>
    </row>
    <row r="669" spans="2:7">
      <c r="B669" s="425"/>
      <c r="E669" s="660"/>
      <c r="F669" s="660"/>
      <c r="G669" s="425"/>
    </row>
    <row r="670" spans="2:7">
      <c r="B670" s="425"/>
      <c r="E670" s="660"/>
      <c r="F670" s="660"/>
      <c r="G670" s="425"/>
    </row>
    <row r="671" spans="2:7">
      <c r="B671" s="425"/>
      <c r="E671" s="660"/>
      <c r="F671" s="660"/>
      <c r="G671" s="425"/>
    </row>
    <row r="672" spans="2:7">
      <c r="B672" s="425"/>
      <c r="E672" s="660"/>
      <c r="F672" s="660"/>
      <c r="G672" s="425"/>
    </row>
    <row r="673" spans="2:7">
      <c r="B673" s="425"/>
      <c r="E673" s="660"/>
      <c r="F673" s="660"/>
      <c r="G673" s="425"/>
    </row>
    <row r="674" spans="2:7">
      <c r="B674" s="425"/>
      <c r="E674" s="660"/>
      <c r="F674" s="660"/>
      <c r="G674" s="425"/>
    </row>
    <row r="675" spans="2:7">
      <c r="B675" s="425"/>
      <c r="E675" s="660"/>
      <c r="F675" s="660"/>
      <c r="G675" s="425"/>
    </row>
    <row r="676" spans="2:7">
      <c r="B676" s="425"/>
      <c r="E676" s="660"/>
      <c r="F676" s="660"/>
      <c r="G676" s="425"/>
    </row>
    <row r="677" spans="2:7">
      <c r="B677" s="425"/>
      <c r="E677" s="660"/>
      <c r="F677" s="660"/>
      <c r="G677" s="425"/>
    </row>
    <row r="678" spans="2:7">
      <c r="B678" s="425"/>
      <c r="E678" s="660"/>
      <c r="F678" s="660"/>
      <c r="G678" s="425"/>
    </row>
    <row r="679" spans="2:7">
      <c r="B679" s="425"/>
      <c r="E679" s="660"/>
      <c r="F679" s="660"/>
      <c r="G679" s="425"/>
    </row>
    <row r="680" spans="2:7">
      <c r="B680" s="425"/>
      <c r="E680" s="660"/>
      <c r="F680" s="660"/>
      <c r="G680" s="425"/>
    </row>
    <row r="681" spans="2:7">
      <c r="B681" s="425"/>
      <c r="E681" s="660"/>
      <c r="F681" s="660"/>
      <c r="G681" s="425"/>
    </row>
    <row r="682" spans="2:7">
      <c r="B682" s="425"/>
      <c r="E682" s="660"/>
      <c r="F682" s="660"/>
      <c r="G682" s="425"/>
    </row>
    <row r="683" spans="2:7">
      <c r="B683" s="425"/>
      <c r="E683" s="660"/>
      <c r="F683" s="660"/>
      <c r="G683" s="425"/>
    </row>
    <row r="684" spans="2:7">
      <c r="B684" s="425"/>
      <c r="E684" s="660"/>
      <c r="F684" s="660"/>
      <c r="G684" s="425"/>
    </row>
    <row r="685" spans="2:7">
      <c r="B685" s="425"/>
      <c r="E685" s="660"/>
      <c r="F685" s="660"/>
      <c r="G685" s="425"/>
    </row>
    <row r="686" spans="2:7">
      <c r="B686" s="425"/>
      <c r="E686" s="660"/>
      <c r="F686" s="660"/>
      <c r="G686" s="425"/>
    </row>
    <row r="687" spans="2:7">
      <c r="B687" s="425"/>
      <c r="E687" s="660"/>
      <c r="F687" s="660"/>
      <c r="G687" s="425"/>
    </row>
    <row r="688" spans="2:7">
      <c r="B688" s="425"/>
      <c r="E688" s="660"/>
      <c r="F688" s="660"/>
      <c r="G688" s="425"/>
    </row>
    <row r="689" spans="2:7">
      <c r="B689" s="425"/>
      <c r="E689" s="660"/>
      <c r="F689" s="660"/>
      <c r="G689" s="425"/>
    </row>
    <row r="690" spans="2:7">
      <c r="B690" s="425"/>
      <c r="E690" s="660"/>
      <c r="F690" s="660"/>
      <c r="G690" s="425"/>
    </row>
    <row r="691" spans="2:7">
      <c r="B691" s="425"/>
      <c r="E691" s="660"/>
      <c r="F691" s="660"/>
      <c r="G691" s="425"/>
    </row>
    <row r="692" spans="2:7">
      <c r="B692" s="425"/>
      <c r="E692" s="660"/>
      <c r="F692" s="660"/>
      <c r="G692" s="425"/>
    </row>
    <row r="693" spans="2:7">
      <c r="B693" s="425"/>
      <c r="E693" s="660"/>
      <c r="F693" s="660"/>
      <c r="G693" s="425"/>
    </row>
    <row r="694" spans="2:7">
      <c r="B694" s="425"/>
      <c r="E694" s="660"/>
      <c r="F694" s="660"/>
      <c r="G694" s="425"/>
    </row>
    <row r="695" spans="2:7">
      <c r="B695" s="425"/>
      <c r="E695" s="660"/>
      <c r="F695" s="660"/>
      <c r="G695" s="425"/>
    </row>
    <row r="696" spans="2:7">
      <c r="B696" s="425"/>
      <c r="E696" s="660"/>
      <c r="F696" s="660"/>
      <c r="G696" s="425"/>
    </row>
    <row r="697" spans="2:7">
      <c r="B697" s="425"/>
      <c r="E697" s="660"/>
      <c r="F697" s="660"/>
      <c r="G697" s="425"/>
    </row>
    <row r="698" spans="2:7">
      <c r="B698" s="425"/>
      <c r="E698" s="660"/>
      <c r="F698" s="660"/>
      <c r="G698" s="425"/>
    </row>
    <row r="699" spans="2:7">
      <c r="B699" s="425"/>
      <c r="E699" s="660"/>
      <c r="F699" s="660"/>
      <c r="G699" s="425"/>
    </row>
    <row r="700" spans="2:7">
      <c r="B700" s="425"/>
      <c r="E700" s="660"/>
      <c r="F700" s="660"/>
      <c r="G700" s="425"/>
    </row>
    <row r="701" spans="2:7">
      <c r="B701" s="425"/>
      <c r="E701" s="660"/>
      <c r="F701" s="660"/>
      <c r="G701" s="425"/>
    </row>
    <row r="702" spans="2:7">
      <c r="B702" s="425"/>
      <c r="E702" s="660"/>
      <c r="F702" s="660"/>
      <c r="G702" s="425"/>
    </row>
    <row r="703" spans="2:7">
      <c r="B703" s="425"/>
      <c r="E703" s="660"/>
      <c r="F703" s="660"/>
      <c r="G703" s="425"/>
    </row>
    <row r="704" spans="2:7">
      <c r="B704" s="425"/>
      <c r="E704" s="660"/>
      <c r="F704" s="660"/>
      <c r="G704" s="425"/>
    </row>
    <row r="705" spans="2:7">
      <c r="B705" s="425"/>
      <c r="E705" s="660"/>
      <c r="F705" s="660"/>
      <c r="G705" s="425"/>
    </row>
    <row r="706" spans="2:7">
      <c r="B706" s="425"/>
      <c r="E706" s="660"/>
      <c r="F706" s="660"/>
      <c r="G706" s="425"/>
    </row>
    <row r="707" spans="2:7">
      <c r="B707" s="425"/>
      <c r="E707" s="660"/>
      <c r="F707" s="660"/>
      <c r="G707" s="425"/>
    </row>
    <row r="708" spans="2:7">
      <c r="B708" s="425"/>
      <c r="E708" s="660"/>
      <c r="F708" s="660"/>
      <c r="G708" s="425"/>
    </row>
    <row r="709" spans="2:7">
      <c r="B709" s="425"/>
      <c r="E709" s="660"/>
      <c r="F709" s="660"/>
      <c r="G709" s="425"/>
    </row>
    <row r="710" spans="2:7">
      <c r="B710" s="425"/>
      <c r="E710" s="660"/>
      <c r="F710" s="660"/>
      <c r="G710" s="425"/>
    </row>
    <row r="711" spans="2:7">
      <c r="B711" s="425"/>
      <c r="E711" s="660"/>
      <c r="F711" s="660"/>
      <c r="G711" s="425"/>
    </row>
    <row r="712" spans="2:7">
      <c r="B712" s="425"/>
      <c r="E712" s="660"/>
      <c r="F712" s="660"/>
      <c r="G712" s="425"/>
    </row>
    <row r="713" spans="2:7">
      <c r="B713" s="425"/>
      <c r="E713" s="660"/>
      <c r="F713" s="660"/>
      <c r="G713" s="425"/>
    </row>
    <row r="714" spans="2:7">
      <c r="B714" s="425"/>
      <c r="E714" s="660"/>
      <c r="F714" s="660"/>
      <c r="G714" s="425"/>
    </row>
    <row r="715" spans="2:7">
      <c r="B715" s="425"/>
      <c r="E715" s="660"/>
      <c r="F715" s="660"/>
      <c r="G715" s="425"/>
    </row>
    <row r="716" spans="2:7">
      <c r="B716" s="425"/>
      <c r="E716" s="660"/>
      <c r="F716" s="660"/>
      <c r="G716" s="425"/>
    </row>
    <row r="717" spans="2:7">
      <c r="B717" s="425"/>
      <c r="E717" s="660"/>
      <c r="F717" s="660"/>
      <c r="G717" s="425"/>
    </row>
    <row r="718" spans="2:7">
      <c r="B718" s="425"/>
      <c r="E718" s="660"/>
      <c r="F718" s="660"/>
      <c r="G718" s="425"/>
    </row>
    <row r="719" spans="2:7">
      <c r="B719" s="425"/>
      <c r="E719" s="660"/>
      <c r="F719" s="660"/>
      <c r="G719" s="425"/>
    </row>
    <row r="720" spans="2:7">
      <c r="B720" s="425"/>
      <c r="E720" s="660"/>
      <c r="F720" s="660"/>
      <c r="G720" s="425"/>
    </row>
    <row r="721" spans="2:7">
      <c r="B721" s="425"/>
      <c r="E721" s="660"/>
      <c r="F721" s="660"/>
      <c r="G721" s="425"/>
    </row>
    <row r="722" spans="2:7">
      <c r="B722" s="425"/>
      <c r="E722" s="660"/>
      <c r="F722" s="660"/>
      <c r="G722" s="425"/>
    </row>
    <row r="723" spans="2:7">
      <c r="B723" s="425"/>
      <c r="E723" s="660"/>
      <c r="F723" s="660"/>
      <c r="G723" s="425"/>
    </row>
    <row r="724" spans="2:7">
      <c r="B724" s="425"/>
      <c r="E724" s="660"/>
      <c r="F724" s="660"/>
      <c r="G724" s="425"/>
    </row>
    <row r="725" spans="2:7">
      <c r="B725" s="425"/>
      <c r="E725" s="660"/>
      <c r="F725" s="660"/>
      <c r="G725" s="425"/>
    </row>
    <row r="726" spans="2:7">
      <c r="B726" s="425"/>
      <c r="E726" s="660"/>
      <c r="F726" s="660"/>
      <c r="G726" s="425"/>
    </row>
    <row r="727" spans="2:7">
      <c r="B727" s="425"/>
      <c r="E727" s="660"/>
      <c r="F727" s="660"/>
      <c r="G727" s="425"/>
    </row>
    <row r="728" spans="2:7">
      <c r="B728" s="425"/>
      <c r="E728" s="660"/>
      <c r="F728" s="660"/>
      <c r="G728" s="425"/>
    </row>
    <row r="729" spans="2:7">
      <c r="B729" s="425"/>
      <c r="E729" s="660"/>
      <c r="F729" s="660"/>
      <c r="G729" s="425"/>
    </row>
    <row r="730" spans="2:7">
      <c r="B730" s="425"/>
      <c r="E730" s="660"/>
      <c r="F730" s="660"/>
      <c r="G730" s="425"/>
    </row>
    <row r="731" spans="2:7">
      <c r="B731" s="425"/>
      <c r="E731" s="660"/>
      <c r="F731" s="660"/>
      <c r="G731" s="425"/>
    </row>
    <row r="732" spans="2:7">
      <c r="B732" s="425"/>
      <c r="E732" s="660"/>
      <c r="F732" s="660"/>
      <c r="G732" s="425"/>
    </row>
    <row r="733" spans="2:7">
      <c r="B733" s="425"/>
      <c r="E733" s="660"/>
      <c r="F733" s="660"/>
      <c r="G733" s="425"/>
    </row>
    <row r="734" spans="2:7">
      <c r="B734" s="425"/>
      <c r="E734" s="660"/>
      <c r="F734" s="660"/>
      <c r="G734" s="425"/>
    </row>
    <row r="735" spans="2:7">
      <c r="B735" s="425"/>
      <c r="E735" s="660"/>
      <c r="F735" s="660"/>
      <c r="G735" s="425"/>
    </row>
    <row r="736" spans="2:7">
      <c r="B736" s="425"/>
      <c r="E736" s="660"/>
      <c r="F736" s="660"/>
      <c r="G736" s="425"/>
    </row>
    <row r="737" spans="2:7">
      <c r="B737" s="425"/>
      <c r="E737" s="660"/>
      <c r="F737" s="660"/>
      <c r="G737" s="425"/>
    </row>
    <row r="738" spans="2:7">
      <c r="B738" s="425"/>
      <c r="E738" s="660"/>
      <c r="F738" s="660"/>
      <c r="G738" s="425"/>
    </row>
    <row r="739" spans="2:7">
      <c r="B739" s="425"/>
      <c r="E739" s="660"/>
      <c r="F739" s="660"/>
      <c r="G739" s="425"/>
    </row>
    <row r="740" spans="2:7">
      <c r="B740" s="425"/>
      <c r="E740" s="660"/>
      <c r="F740" s="660"/>
      <c r="G740" s="425"/>
    </row>
    <row r="741" spans="2:7">
      <c r="B741" s="425"/>
      <c r="E741" s="660"/>
      <c r="F741" s="660"/>
      <c r="G741" s="425"/>
    </row>
    <row r="742" spans="2:7">
      <c r="B742" s="425"/>
      <c r="E742" s="660"/>
      <c r="F742" s="660"/>
      <c r="G742" s="425"/>
    </row>
    <row r="743" spans="2:7">
      <c r="B743" s="425"/>
      <c r="E743" s="660"/>
      <c r="F743" s="660"/>
      <c r="G743" s="425"/>
    </row>
    <row r="744" spans="2:7">
      <c r="B744" s="425"/>
      <c r="E744" s="660"/>
      <c r="F744" s="660"/>
      <c r="G744" s="425"/>
    </row>
    <row r="745" spans="2:7">
      <c r="B745" s="425"/>
      <c r="E745" s="660"/>
      <c r="F745" s="660"/>
      <c r="G745" s="425"/>
    </row>
    <row r="746" spans="2:7">
      <c r="B746" s="425"/>
      <c r="E746" s="660"/>
      <c r="F746" s="660"/>
      <c r="G746" s="425"/>
    </row>
    <row r="747" spans="2:7">
      <c r="B747" s="425"/>
      <c r="E747" s="660"/>
      <c r="F747" s="660"/>
      <c r="G747" s="425"/>
    </row>
    <row r="748" spans="2:7">
      <c r="B748" s="425"/>
      <c r="E748" s="660"/>
      <c r="F748" s="660"/>
      <c r="G748" s="425"/>
    </row>
    <row r="749" spans="2:7">
      <c r="B749" s="425"/>
      <c r="E749" s="660"/>
      <c r="F749" s="660"/>
      <c r="G749" s="425"/>
    </row>
    <row r="750" spans="2:7">
      <c r="B750" s="425"/>
      <c r="E750" s="660"/>
      <c r="F750" s="660"/>
      <c r="G750" s="425"/>
    </row>
    <row r="751" spans="2:7">
      <c r="B751" s="425"/>
      <c r="E751" s="660"/>
      <c r="F751" s="660"/>
      <c r="G751" s="425"/>
    </row>
    <row r="752" spans="2:7">
      <c r="B752" s="425"/>
      <c r="E752" s="660"/>
      <c r="F752" s="660"/>
      <c r="G752" s="425"/>
    </row>
    <row r="753" spans="2:7">
      <c r="B753" s="425"/>
      <c r="E753" s="660"/>
      <c r="F753" s="660"/>
      <c r="G753" s="425"/>
    </row>
    <row r="754" spans="2:7">
      <c r="B754" s="425"/>
      <c r="E754" s="660"/>
      <c r="F754" s="660"/>
      <c r="G754" s="425"/>
    </row>
    <row r="755" spans="2:7">
      <c r="B755" s="425"/>
      <c r="E755" s="660"/>
      <c r="F755" s="660"/>
      <c r="G755" s="425"/>
    </row>
    <row r="756" spans="2:7">
      <c r="B756" s="425"/>
      <c r="E756" s="660"/>
      <c r="F756" s="660"/>
      <c r="G756" s="425"/>
    </row>
    <row r="757" spans="2:7">
      <c r="B757" s="425"/>
      <c r="E757" s="660"/>
      <c r="F757" s="660"/>
      <c r="G757" s="425"/>
    </row>
    <row r="758" spans="2:7">
      <c r="B758" s="425"/>
      <c r="E758" s="660"/>
      <c r="F758" s="660"/>
      <c r="G758" s="425"/>
    </row>
    <row r="759" spans="2:7">
      <c r="B759" s="425"/>
      <c r="E759" s="660"/>
      <c r="F759" s="660"/>
      <c r="G759" s="425"/>
    </row>
    <row r="760" spans="2:7">
      <c r="B760" s="425"/>
      <c r="E760" s="660"/>
      <c r="F760" s="660"/>
      <c r="G760" s="425"/>
    </row>
    <row r="761" spans="2:7">
      <c r="B761" s="425"/>
      <c r="E761" s="660"/>
      <c r="F761" s="660"/>
      <c r="G761" s="425"/>
    </row>
    <row r="762" spans="2:7">
      <c r="B762" s="425"/>
      <c r="E762" s="660"/>
      <c r="F762" s="660"/>
      <c r="G762" s="425"/>
    </row>
    <row r="763" spans="2:7">
      <c r="B763" s="425"/>
      <c r="E763" s="660"/>
      <c r="F763" s="660"/>
      <c r="G763" s="425"/>
    </row>
    <row r="764" spans="2:7">
      <c r="B764" s="425"/>
      <c r="E764" s="660"/>
      <c r="F764" s="660"/>
      <c r="G764" s="425"/>
    </row>
    <row r="765" spans="2:7">
      <c r="B765" s="425"/>
      <c r="E765" s="660"/>
      <c r="F765" s="660"/>
      <c r="G765" s="425"/>
    </row>
    <row r="766" spans="2:7">
      <c r="B766" s="425"/>
      <c r="E766" s="660"/>
      <c r="F766" s="660"/>
      <c r="G766" s="425"/>
    </row>
    <row r="767" spans="2:7">
      <c r="B767" s="425"/>
      <c r="E767" s="660"/>
      <c r="F767" s="660"/>
      <c r="G767" s="425"/>
    </row>
    <row r="768" spans="2:7">
      <c r="B768" s="425"/>
      <c r="E768" s="660"/>
      <c r="F768" s="660"/>
      <c r="G768" s="425"/>
    </row>
    <row r="769" spans="2:7">
      <c r="B769" s="425"/>
      <c r="E769" s="660"/>
      <c r="F769" s="660"/>
      <c r="G769" s="425"/>
    </row>
    <row r="770" spans="2:7">
      <c r="B770" s="425"/>
      <c r="E770" s="660"/>
      <c r="F770" s="660"/>
      <c r="G770" s="425"/>
    </row>
    <row r="771" spans="2:7">
      <c r="B771" s="425"/>
      <c r="E771" s="660"/>
      <c r="F771" s="660"/>
      <c r="G771" s="425"/>
    </row>
    <row r="772" spans="2:7">
      <c r="B772" s="425"/>
      <c r="E772" s="660"/>
      <c r="F772" s="660"/>
      <c r="G772" s="425"/>
    </row>
    <row r="773" spans="2:7">
      <c r="B773" s="425"/>
      <c r="E773" s="660"/>
      <c r="F773" s="660"/>
      <c r="G773" s="425"/>
    </row>
    <row r="774" spans="2:7">
      <c r="B774" s="425"/>
      <c r="E774" s="660"/>
      <c r="F774" s="660"/>
      <c r="G774" s="425"/>
    </row>
    <row r="775" spans="2:7">
      <c r="B775" s="425"/>
      <c r="E775" s="660"/>
      <c r="F775" s="660"/>
      <c r="G775" s="425"/>
    </row>
    <row r="776" spans="2:7">
      <c r="B776" s="425"/>
      <c r="E776" s="660"/>
      <c r="F776" s="660"/>
      <c r="G776" s="425"/>
    </row>
    <row r="777" spans="2:7">
      <c r="B777" s="425"/>
      <c r="E777" s="660"/>
      <c r="F777" s="660"/>
      <c r="G777" s="425"/>
    </row>
    <row r="778" spans="2:7">
      <c r="B778" s="425"/>
      <c r="E778" s="660"/>
      <c r="F778" s="660"/>
      <c r="G778" s="425"/>
    </row>
    <row r="779" spans="2:7">
      <c r="B779" s="425"/>
      <c r="E779" s="660"/>
      <c r="F779" s="660"/>
      <c r="G779" s="425"/>
    </row>
    <row r="780" spans="2:7">
      <c r="B780" s="425"/>
      <c r="E780" s="660"/>
      <c r="F780" s="660"/>
      <c r="G780" s="425"/>
    </row>
    <row r="781" spans="2:7">
      <c r="B781" s="425"/>
      <c r="E781" s="660"/>
      <c r="F781" s="660"/>
      <c r="G781" s="425"/>
    </row>
    <row r="782" spans="2:7">
      <c r="B782" s="425"/>
      <c r="E782" s="660"/>
      <c r="F782" s="660"/>
      <c r="G782" s="425"/>
    </row>
    <row r="783" spans="2:7">
      <c r="B783" s="425"/>
      <c r="E783" s="660"/>
      <c r="F783" s="660"/>
      <c r="G783" s="425"/>
    </row>
    <row r="784" spans="2:7">
      <c r="B784" s="425"/>
      <c r="E784" s="660"/>
      <c r="F784" s="660"/>
      <c r="G784" s="425"/>
    </row>
    <row r="785" spans="2:7">
      <c r="B785" s="425"/>
      <c r="E785" s="660"/>
      <c r="F785" s="660"/>
      <c r="G785" s="425"/>
    </row>
    <row r="786" spans="2:7">
      <c r="B786" s="425"/>
      <c r="E786" s="660"/>
      <c r="F786" s="660"/>
      <c r="G786" s="425"/>
    </row>
    <row r="787" spans="2:7">
      <c r="B787" s="425"/>
      <c r="E787" s="660"/>
      <c r="F787" s="660"/>
      <c r="G787" s="425"/>
    </row>
    <row r="788" spans="2:7">
      <c r="B788" s="425"/>
      <c r="E788" s="660"/>
      <c r="F788" s="660"/>
      <c r="G788" s="425"/>
    </row>
    <row r="789" spans="2:7">
      <c r="B789" s="425"/>
      <c r="E789" s="660"/>
      <c r="F789" s="660"/>
      <c r="G789" s="425"/>
    </row>
    <row r="790" spans="2:7">
      <c r="B790" s="425"/>
      <c r="E790" s="660"/>
      <c r="F790" s="660"/>
      <c r="G790" s="425"/>
    </row>
    <row r="791" spans="2:7">
      <c r="B791" s="425"/>
      <c r="E791" s="660"/>
      <c r="F791" s="660"/>
      <c r="G791" s="425"/>
    </row>
    <row r="792" spans="2:7">
      <c r="B792" s="425"/>
      <c r="E792" s="660"/>
      <c r="F792" s="660"/>
      <c r="G792" s="425"/>
    </row>
    <row r="793" spans="2:7">
      <c r="B793" s="425"/>
      <c r="E793" s="660"/>
      <c r="F793" s="660"/>
      <c r="G793" s="425"/>
    </row>
    <row r="794" spans="2:7">
      <c r="B794" s="425"/>
      <c r="E794" s="660"/>
      <c r="F794" s="660"/>
      <c r="G794" s="425"/>
    </row>
    <row r="795" spans="2:7">
      <c r="B795" s="425"/>
      <c r="E795" s="660"/>
      <c r="F795" s="660"/>
      <c r="G795" s="425"/>
    </row>
    <row r="796" spans="2:7">
      <c r="B796" s="425"/>
      <c r="E796" s="660"/>
      <c r="F796" s="660"/>
      <c r="G796" s="425"/>
    </row>
    <row r="797" spans="2:7">
      <c r="B797" s="425"/>
      <c r="E797" s="660"/>
      <c r="F797" s="660"/>
      <c r="G797" s="425"/>
    </row>
    <row r="798" spans="2:7">
      <c r="B798" s="425"/>
      <c r="E798" s="660"/>
      <c r="F798" s="660"/>
      <c r="G798" s="425"/>
    </row>
    <row r="799" spans="2:7">
      <c r="B799" s="425"/>
      <c r="E799" s="660"/>
      <c r="F799" s="660"/>
      <c r="G799" s="425"/>
    </row>
    <row r="800" spans="2:7">
      <c r="B800" s="425"/>
      <c r="E800" s="660"/>
      <c r="F800" s="660"/>
      <c r="G800" s="425"/>
    </row>
    <row r="801" spans="2:7">
      <c r="B801" s="425"/>
      <c r="E801" s="660"/>
      <c r="F801" s="660"/>
      <c r="G801" s="425"/>
    </row>
    <row r="802" spans="2:7">
      <c r="B802" s="425"/>
      <c r="E802" s="660"/>
      <c r="F802" s="660"/>
      <c r="G802" s="425"/>
    </row>
    <row r="803" spans="2:7">
      <c r="B803" s="425"/>
      <c r="E803" s="660"/>
      <c r="F803" s="660"/>
      <c r="G803" s="425"/>
    </row>
    <row r="804" spans="2:7">
      <c r="B804" s="425"/>
      <c r="E804" s="660"/>
      <c r="F804" s="660"/>
      <c r="G804" s="425"/>
    </row>
    <row r="805" spans="2:7">
      <c r="B805" s="425"/>
      <c r="E805" s="660"/>
      <c r="F805" s="660"/>
      <c r="G805" s="425"/>
    </row>
    <row r="806" spans="2:7">
      <c r="B806" s="425"/>
      <c r="E806" s="660"/>
      <c r="F806" s="660"/>
      <c r="G806" s="425"/>
    </row>
    <row r="807" spans="2:7">
      <c r="B807" s="425"/>
      <c r="E807" s="660"/>
      <c r="F807" s="660"/>
      <c r="G807" s="425"/>
    </row>
    <row r="808" spans="2:7">
      <c r="B808" s="425"/>
      <c r="E808" s="660"/>
      <c r="F808" s="660"/>
      <c r="G808" s="425"/>
    </row>
    <row r="809" spans="2:7">
      <c r="B809" s="425"/>
      <c r="E809" s="660"/>
      <c r="F809" s="660"/>
      <c r="G809" s="425"/>
    </row>
    <row r="810" spans="2:7">
      <c r="B810" s="425"/>
      <c r="E810" s="660"/>
      <c r="F810" s="660"/>
      <c r="G810" s="425"/>
    </row>
    <row r="811" spans="2:7">
      <c r="B811" s="425"/>
      <c r="E811" s="660"/>
      <c r="F811" s="660"/>
      <c r="G811" s="425"/>
    </row>
    <row r="812" spans="2:7">
      <c r="B812" s="425"/>
      <c r="E812" s="660"/>
      <c r="F812" s="660"/>
      <c r="G812" s="425"/>
    </row>
    <row r="813" spans="2:7">
      <c r="B813" s="425"/>
      <c r="E813" s="660"/>
      <c r="F813" s="660"/>
      <c r="G813" s="425"/>
    </row>
    <row r="814" spans="2:7">
      <c r="B814" s="425"/>
      <c r="E814" s="660"/>
      <c r="F814" s="660"/>
      <c r="G814" s="425"/>
    </row>
    <row r="815" spans="2:7">
      <c r="B815" s="425"/>
      <c r="E815" s="660"/>
      <c r="F815" s="660"/>
      <c r="G815" s="425"/>
    </row>
    <row r="816" spans="2:7">
      <c r="B816" s="425"/>
      <c r="E816" s="660"/>
      <c r="F816" s="660"/>
      <c r="G816" s="425"/>
    </row>
    <row r="817" spans="2:7">
      <c r="B817" s="425"/>
      <c r="E817" s="660"/>
      <c r="F817" s="660"/>
      <c r="G817" s="425"/>
    </row>
    <row r="818" spans="2:7">
      <c r="B818" s="425"/>
      <c r="E818" s="660"/>
      <c r="F818" s="660"/>
      <c r="G818" s="425"/>
    </row>
    <row r="819" spans="2:7">
      <c r="B819" s="425"/>
      <c r="E819" s="660"/>
      <c r="F819" s="660"/>
      <c r="G819" s="425"/>
    </row>
    <row r="820" spans="2:7">
      <c r="B820" s="425"/>
      <c r="E820" s="660"/>
      <c r="F820" s="660"/>
      <c r="G820" s="425"/>
    </row>
    <row r="821" spans="2:7">
      <c r="B821" s="425"/>
      <c r="E821" s="660"/>
      <c r="F821" s="660"/>
      <c r="G821" s="425"/>
    </row>
    <row r="822" spans="2:7">
      <c r="B822" s="425"/>
      <c r="E822" s="660"/>
      <c r="F822" s="660"/>
      <c r="G822" s="425"/>
    </row>
    <row r="823" spans="2:7">
      <c r="B823" s="425"/>
      <c r="E823" s="660"/>
      <c r="F823" s="660"/>
      <c r="G823" s="425"/>
    </row>
    <row r="824" spans="2:7">
      <c r="B824" s="425"/>
      <c r="E824" s="660"/>
      <c r="F824" s="660"/>
      <c r="G824" s="425"/>
    </row>
    <row r="825" spans="2:7">
      <c r="B825" s="425"/>
      <c r="E825" s="660"/>
      <c r="F825" s="660"/>
      <c r="G825" s="425"/>
    </row>
    <row r="826" spans="2:7">
      <c r="B826" s="425"/>
      <c r="E826" s="660"/>
      <c r="F826" s="660"/>
      <c r="G826" s="425"/>
    </row>
    <row r="827" spans="2:7">
      <c r="B827" s="425"/>
      <c r="E827" s="660"/>
      <c r="F827" s="660"/>
      <c r="G827" s="425"/>
    </row>
    <row r="828" spans="2:7">
      <c r="B828" s="425"/>
      <c r="E828" s="660"/>
      <c r="F828" s="660"/>
      <c r="G828" s="425"/>
    </row>
    <row r="829" spans="2:7">
      <c r="B829" s="425"/>
      <c r="E829" s="660"/>
      <c r="F829" s="660"/>
      <c r="G829" s="425"/>
    </row>
    <row r="830" spans="2:7">
      <c r="B830" s="425"/>
      <c r="E830" s="660"/>
      <c r="F830" s="660"/>
      <c r="G830" s="425"/>
    </row>
    <row r="831" spans="2:7">
      <c r="B831" s="425"/>
      <c r="E831" s="660"/>
      <c r="F831" s="660"/>
      <c r="G831" s="425"/>
    </row>
    <row r="832" spans="2:7">
      <c r="B832" s="425"/>
      <c r="E832" s="660"/>
      <c r="F832" s="660"/>
      <c r="G832" s="425"/>
    </row>
    <row r="833" spans="2:7">
      <c r="B833" s="425"/>
      <c r="E833" s="660"/>
      <c r="F833" s="660"/>
      <c r="G833" s="425"/>
    </row>
    <row r="834" spans="2:7">
      <c r="B834" s="425"/>
      <c r="E834" s="660"/>
      <c r="F834" s="660"/>
      <c r="G834" s="425"/>
    </row>
    <row r="835" spans="2:7">
      <c r="B835" s="425"/>
      <c r="E835" s="660"/>
      <c r="F835" s="660"/>
      <c r="G835" s="425"/>
    </row>
    <row r="836" spans="2:7">
      <c r="B836" s="425"/>
      <c r="E836" s="660"/>
      <c r="F836" s="660"/>
      <c r="G836" s="425"/>
    </row>
    <row r="837" spans="2:7">
      <c r="B837" s="425"/>
      <c r="E837" s="660"/>
      <c r="F837" s="660"/>
      <c r="G837" s="425"/>
    </row>
    <row r="838" spans="2:7">
      <c r="B838" s="425"/>
      <c r="E838" s="660"/>
      <c r="F838" s="660"/>
      <c r="G838" s="425"/>
    </row>
    <row r="839" spans="2:7">
      <c r="B839" s="425"/>
      <c r="E839" s="660"/>
      <c r="F839" s="660"/>
      <c r="G839" s="425"/>
    </row>
    <row r="840" spans="2:7">
      <c r="B840" s="425"/>
      <c r="E840" s="660"/>
      <c r="F840" s="660"/>
      <c r="G840" s="425"/>
    </row>
    <row r="841" spans="2:7">
      <c r="B841" s="425"/>
      <c r="E841" s="660"/>
      <c r="F841" s="660"/>
      <c r="G841" s="425"/>
    </row>
    <row r="842" spans="2:7">
      <c r="B842" s="425"/>
      <c r="E842" s="660"/>
      <c r="F842" s="660"/>
      <c r="G842" s="425"/>
    </row>
    <row r="843" spans="2:7">
      <c r="B843" s="425"/>
      <c r="E843" s="660"/>
      <c r="F843" s="660"/>
      <c r="G843" s="425"/>
    </row>
    <row r="844" spans="2:7">
      <c r="B844" s="425"/>
      <c r="E844" s="660"/>
      <c r="F844" s="660"/>
      <c r="G844" s="425"/>
    </row>
    <row r="845" spans="2:7">
      <c r="B845" s="425"/>
      <c r="E845" s="660"/>
      <c r="F845" s="660"/>
      <c r="G845" s="425"/>
    </row>
    <row r="846" spans="2:7">
      <c r="B846" s="425"/>
      <c r="E846" s="660"/>
      <c r="F846" s="660"/>
      <c r="G846" s="425"/>
    </row>
    <row r="847" spans="2:7">
      <c r="B847" s="425"/>
      <c r="E847" s="660"/>
      <c r="F847" s="660"/>
      <c r="G847" s="425"/>
    </row>
    <row r="848" spans="2:7">
      <c r="B848" s="425"/>
      <c r="E848" s="660"/>
      <c r="F848" s="660"/>
      <c r="G848" s="425"/>
    </row>
    <row r="849" spans="2:7">
      <c r="B849" s="425"/>
      <c r="E849" s="660"/>
      <c r="F849" s="660"/>
      <c r="G849" s="425"/>
    </row>
    <row r="850" spans="2:7">
      <c r="B850" s="425"/>
      <c r="E850" s="660"/>
      <c r="F850" s="660"/>
      <c r="G850" s="425"/>
    </row>
    <row r="851" spans="2:7">
      <c r="B851" s="425"/>
      <c r="E851" s="660"/>
      <c r="F851" s="660"/>
      <c r="G851" s="425"/>
    </row>
    <row r="852" spans="2:7">
      <c r="B852" s="425"/>
      <c r="E852" s="660"/>
      <c r="F852" s="660"/>
      <c r="G852" s="425"/>
    </row>
    <row r="853" spans="2:7">
      <c r="B853" s="425"/>
      <c r="E853" s="660"/>
      <c r="F853" s="660"/>
      <c r="G853" s="425"/>
    </row>
    <row r="854" spans="2:7">
      <c r="B854" s="425"/>
      <c r="E854" s="660"/>
      <c r="F854" s="660"/>
      <c r="G854" s="425"/>
    </row>
    <row r="855" spans="2:7">
      <c r="B855" s="425"/>
      <c r="E855" s="660"/>
      <c r="F855" s="660"/>
      <c r="G855" s="425"/>
    </row>
    <row r="856" spans="2:7">
      <c r="B856" s="425"/>
      <c r="E856" s="660"/>
      <c r="F856" s="660"/>
      <c r="G856" s="425"/>
    </row>
    <row r="857" spans="2:7">
      <c r="B857" s="425"/>
      <c r="E857" s="660"/>
      <c r="F857" s="660"/>
      <c r="G857" s="425"/>
    </row>
    <row r="858" spans="2:7">
      <c r="B858" s="425"/>
      <c r="E858" s="660"/>
      <c r="F858" s="660"/>
      <c r="G858" s="425"/>
    </row>
    <row r="859" spans="2:7">
      <c r="B859" s="425"/>
      <c r="E859" s="660"/>
      <c r="F859" s="660"/>
      <c r="G859" s="425"/>
    </row>
    <row r="860" spans="2:7">
      <c r="B860" s="425"/>
      <c r="E860" s="660"/>
      <c r="F860" s="660"/>
      <c r="G860" s="425"/>
    </row>
    <row r="861" spans="2:7">
      <c r="B861" s="425"/>
      <c r="E861" s="660"/>
      <c r="F861" s="660"/>
      <c r="G861" s="425"/>
    </row>
    <row r="862" spans="2:7">
      <c r="B862" s="425"/>
      <c r="E862" s="660"/>
      <c r="F862" s="660"/>
      <c r="G862" s="425"/>
    </row>
    <row r="863" spans="2:7">
      <c r="B863" s="425"/>
      <c r="E863" s="660"/>
      <c r="F863" s="660"/>
      <c r="G863" s="425"/>
    </row>
    <row r="864" spans="2:7">
      <c r="B864" s="425"/>
      <c r="E864" s="660"/>
      <c r="F864" s="660"/>
      <c r="G864" s="425"/>
    </row>
    <row r="865" spans="2:7">
      <c r="B865" s="425"/>
      <c r="E865" s="660"/>
      <c r="F865" s="660"/>
      <c r="G865" s="425"/>
    </row>
    <row r="866" spans="2:7">
      <c r="B866" s="425"/>
      <c r="E866" s="660"/>
      <c r="F866" s="660"/>
      <c r="G866" s="425"/>
    </row>
    <row r="867" spans="2:7">
      <c r="B867" s="425"/>
      <c r="E867" s="660"/>
      <c r="F867" s="660"/>
      <c r="G867" s="425"/>
    </row>
    <row r="868" spans="2:7">
      <c r="B868" s="425"/>
      <c r="E868" s="660"/>
      <c r="F868" s="660"/>
      <c r="G868" s="425"/>
    </row>
    <row r="869" spans="2:7">
      <c r="B869" s="425"/>
      <c r="E869" s="660"/>
      <c r="F869" s="660"/>
      <c r="G869" s="425"/>
    </row>
    <row r="870" spans="2:7">
      <c r="B870" s="425"/>
      <c r="E870" s="660"/>
      <c r="F870" s="660"/>
      <c r="G870" s="425"/>
    </row>
    <row r="871" spans="2:7">
      <c r="B871" s="425"/>
      <c r="E871" s="660"/>
      <c r="F871" s="660"/>
      <c r="G871" s="425"/>
    </row>
    <row r="872" spans="2:7">
      <c r="B872" s="425"/>
      <c r="E872" s="660"/>
      <c r="F872" s="660"/>
      <c r="G872" s="425"/>
    </row>
    <row r="873" spans="2:7">
      <c r="B873" s="425"/>
      <c r="E873" s="660"/>
      <c r="F873" s="660"/>
      <c r="G873" s="425"/>
    </row>
    <row r="874" spans="2:7">
      <c r="B874" s="425"/>
      <c r="E874" s="660"/>
      <c r="F874" s="660"/>
      <c r="G874" s="425"/>
    </row>
    <row r="875" spans="2:7">
      <c r="B875" s="425"/>
      <c r="E875" s="660"/>
      <c r="F875" s="660"/>
      <c r="G875" s="425"/>
    </row>
    <row r="876" spans="2:7">
      <c r="B876" s="425"/>
      <c r="E876" s="660"/>
      <c r="F876" s="660"/>
      <c r="G876" s="425"/>
    </row>
    <row r="877" spans="2:7">
      <c r="B877" s="425"/>
      <c r="E877" s="660"/>
      <c r="F877" s="660"/>
      <c r="G877" s="425"/>
    </row>
    <row r="878" spans="2:7">
      <c r="B878" s="425"/>
      <c r="E878" s="660"/>
      <c r="F878" s="660"/>
      <c r="G878" s="425"/>
    </row>
    <row r="879" spans="2:7">
      <c r="B879" s="425"/>
      <c r="E879" s="660"/>
      <c r="F879" s="660"/>
      <c r="G879" s="425"/>
    </row>
    <row r="880" spans="2:7">
      <c r="B880" s="425"/>
      <c r="E880" s="660"/>
      <c r="F880" s="660"/>
      <c r="G880" s="425"/>
    </row>
    <row r="881" spans="2:7">
      <c r="B881" s="425"/>
      <c r="E881" s="660"/>
      <c r="F881" s="660"/>
      <c r="G881" s="425"/>
    </row>
    <row r="882" spans="2:7">
      <c r="B882" s="425"/>
      <c r="E882" s="660"/>
      <c r="F882" s="660"/>
      <c r="G882" s="425"/>
    </row>
    <row r="883" spans="2:7">
      <c r="B883" s="425"/>
      <c r="E883" s="660"/>
      <c r="F883" s="660"/>
      <c r="G883" s="425"/>
    </row>
    <row r="884" spans="2:7">
      <c r="B884" s="425"/>
      <c r="E884" s="660"/>
      <c r="F884" s="660"/>
      <c r="G884" s="425"/>
    </row>
    <row r="885" spans="2:7">
      <c r="B885" s="425"/>
      <c r="E885" s="660"/>
      <c r="F885" s="660"/>
      <c r="G885" s="425"/>
    </row>
    <row r="886" spans="2:7">
      <c r="B886" s="425"/>
      <c r="E886" s="660"/>
      <c r="F886" s="660"/>
      <c r="G886" s="425"/>
    </row>
    <row r="887" spans="2:7">
      <c r="B887" s="425"/>
      <c r="E887" s="660"/>
      <c r="F887" s="660"/>
      <c r="G887" s="425"/>
    </row>
    <row r="888" spans="2:7">
      <c r="B888" s="425"/>
      <c r="E888" s="660"/>
      <c r="F888" s="660"/>
      <c r="G888" s="425"/>
    </row>
    <row r="889" spans="2:7">
      <c r="B889" s="425"/>
      <c r="E889" s="660"/>
      <c r="F889" s="660"/>
      <c r="G889" s="425"/>
    </row>
    <row r="890" spans="2:7">
      <c r="B890" s="425"/>
      <c r="E890" s="660"/>
      <c r="F890" s="660"/>
      <c r="G890" s="425"/>
    </row>
    <row r="891" spans="2:7">
      <c r="B891" s="425"/>
      <c r="E891" s="660"/>
      <c r="F891" s="660"/>
      <c r="G891" s="425"/>
    </row>
    <row r="892" spans="2:7">
      <c r="B892" s="425"/>
      <c r="E892" s="660"/>
      <c r="F892" s="660"/>
      <c r="G892" s="425"/>
    </row>
    <row r="893" spans="2:7">
      <c r="B893" s="425"/>
      <c r="E893" s="660"/>
      <c r="F893" s="660"/>
      <c r="G893" s="425"/>
    </row>
    <row r="894" spans="2:7">
      <c r="B894" s="425"/>
      <c r="E894" s="660"/>
      <c r="F894" s="660"/>
      <c r="G894" s="425"/>
    </row>
    <row r="895" spans="2:7">
      <c r="B895" s="425"/>
      <c r="E895" s="660"/>
      <c r="F895" s="660"/>
      <c r="G895" s="425"/>
    </row>
    <row r="896" spans="2:7">
      <c r="B896" s="425"/>
      <c r="E896" s="660"/>
      <c r="F896" s="660"/>
      <c r="G896" s="425"/>
    </row>
    <row r="897" spans="2:7">
      <c r="B897" s="425"/>
      <c r="E897" s="660"/>
      <c r="F897" s="660"/>
      <c r="G897" s="425"/>
    </row>
    <row r="898" spans="2:7">
      <c r="B898" s="425"/>
      <c r="E898" s="660"/>
      <c r="F898" s="660"/>
      <c r="G898" s="425"/>
    </row>
    <row r="899" spans="2:7">
      <c r="B899" s="425"/>
      <c r="E899" s="660"/>
      <c r="F899" s="660"/>
      <c r="G899" s="425"/>
    </row>
    <row r="900" spans="2:7">
      <c r="B900" s="425"/>
      <c r="E900" s="660"/>
      <c r="F900" s="660"/>
      <c r="G900" s="425"/>
    </row>
    <row r="901" spans="2:7">
      <c r="B901" s="425"/>
      <c r="E901" s="660"/>
      <c r="F901" s="660"/>
      <c r="G901" s="425"/>
    </row>
    <row r="902" spans="2:7">
      <c r="B902" s="425"/>
      <c r="E902" s="660"/>
      <c r="F902" s="660"/>
      <c r="G902" s="425"/>
    </row>
    <row r="903" spans="2:7">
      <c r="B903" s="425"/>
      <c r="E903" s="660"/>
      <c r="F903" s="660"/>
      <c r="G903" s="425"/>
    </row>
    <row r="904" spans="2:7">
      <c r="B904" s="425"/>
      <c r="E904" s="660"/>
      <c r="F904" s="660"/>
      <c r="G904" s="425"/>
    </row>
    <row r="905" spans="2:7">
      <c r="B905" s="425"/>
      <c r="E905" s="660"/>
      <c r="F905" s="660"/>
      <c r="G905" s="425"/>
    </row>
    <row r="906" spans="2:7">
      <c r="B906" s="425"/>
      <c r="E906" s="660"/>
      <c r="F906" s="660"/>
      <c r="G906" s="425"/>
    </row>
    <row r="907" spans="2:7">
      <c r="B907" s="425"/>
      <c r="E907" s="660"/>
      <c r="F907" s="660"/>
      <c r="G907" s="425"/>
    </row>
    <row r="908" spans="2:7">
      <c r="B908" s="425"/>
      <c r="E908" s="660"/>
      <c r="F908" s="660"/>
      <c r="G908" s="425"/>
    </row>
    <row r="909" spans="2:7">
      <c r="B909" s="425"/>
      <c r="E909" s="660"/>
      <c r="F909" s="660"/>
      <c r="G909" s="425"/>
    </row>
    <row r="910" spans="2:7">
      <c r="B910" s="425"/>
      <c r="E910" s="660"/>
      <c r="F910" s="660"/>
      <c r="G910" s="425"/>
    </row>
    <row r="911" spans="2:7">
      <c r="B911" s="425"/>
      <c r="E911" s="660"/>
      <c r="F911" s="660"/>
      <c r="G911" s="425"/>
    </row>
    <row r="912" spans="2:7">
      <c r="B912" s="425"/>
      <c r="E912" s="660"/>
      <c r="F912" s="660"/>
      <c r="G912" s="425"/>
    </row>
    <row r="913" spans="2:7">
      <c r="B913" s="425"/>
      <c r="E913" s="660"/>
      <c r="F913" s="660"/>
      <c r="G913" s="425"/>
    </row>
    <row r="914" spans="2:7">
      <c r="B914" s="425"/>
      <c r="E914" s="660"/>
      <c r="F914" s="660"/>
      <c r="G914" s="425"/>
    </row>
    <row r="915" spans="2:7">
      <c r="B915" s="425"/>
      <c r="E915" s="660"/>
      <c r="F915" s="660"/>
      <c r="G915" s="425"/>
    </row>
    <row r="916" spans="2:7">
      <c r="B916" s="425"/>
      <c r="E916" s="660"/>
      <c r="F916" s="660"/>
      <c r="G916" s="425"/>
    </row>
    <row r="917" spans="2:7">
      <c r="B917" s="425"/>
      <c r="E917" s="660"/>
      <c r="F917" s="660"/>
      <c r="G917" s="425"/>
    </row>
    <row r="918" spans="2:7">
      <c r="B918" s="425"/>
      <c r="E918" s="660"/>
      <c r="F918" s="660"/>
      <c r="G918" s="425"/>
    </row>
    <row r="919" spans="2:7">
      <c r="B919" s="425"/>
      <c r="E919" s="660"/>
      <c r="F919" s="660"/>
      <c r="G919" s="425"/>
    </row>
    <row r="920" spans="2:7">
      <c r="B920" s="425"/>
      <c r="E920" s="660"/>
      <c r="F920" s="660"/>
      <c r="G920" s="425"/>
    </row>
    <row r="921" spans="2:7">
      <c r="B921" s="425"/>
      <c r="E921" s="660"/>
      <c r="F921" s="660"/>
      <c r="G921" s="425"/>
    </row>
    <row r="922" spans="2:7">
      <c r="B922" s="425"/>
      <c r="E922" s="660"/>
      <c r="F922" s="660"/>
      <c r="G922" s="425"/>
    </row>
    <row r="923" spans="2:7">
      <c r="B923" s="425"/>
      <c r="E923" s="660"/>
      <c r="F923" s="660"/>
      <c r="G923" s="425"/>
    </row>
    <row r="924" spans="2:7">
      <c r="B924" s="425"/>
      <c r="E924" s="660"/>
      <c r="F924" s="660"/>
      <c r="G924" s="425"/>
    </row>
    <row r="925" spans="2:7">
      <c r="B925" s="425"/>
      <c r="E925" s="660"/>
      <c r="F925" s="660"/>
      <c r="G925" s="425"/>
    </row>
    <row r="926" spans="2:7">
      <c r="B926" s="425"/>
      <c r="E926" s="660"/>
      <c r="F926" s="660"/>
      <c r="G926" s="425"/>
    </row>
    <row r="927" spans="2:7">
      <c r="B927" s="425"/>
      <c r="E927" s="660"/>
      <c r="F927" s="660"/>
      <c r="G927" s="425"/>
    </row>
    <row r="928" spans="2:7">
      <c r="B928" s="425"/>
      <c r="E928" s="660"/>
      <c r="F928" s="660"/>
      <c r="G928" s="425"/>
    </row>
    <row r="929" spans="2:7">
      <c r="B929" s="425"/>
      <c r="E929" s="660"/>
      <c r="F929" s="660"/>
      <c r="G929" s="425"/>
    </row>
    <row r="930" spans="2:7">
      <c r="B930" s="425"/>
      <c r="E930" s="660"/>
      <c r="F930" s="660"/>
      <c r="G930" s="425"/>
    </row>
    <row r="931" spans="2:7">
      <c r="B931" s="425"/>
      <c r="E931" s="660"/>
      <c r="F931" s="660"/>
      <c r="G931" s="425"/>
    </row>
    <row r="932" spans="2:7">
      <c r="B932" s="425"/>
      <c r="E932" s="660"/>
      <c r="F932" s="660"/>
      <c r="G932" s="425"/>
    </row>
    <row r="933" spans="2:7">
      <c r="B933" s="425"/>
      <c r="E933" s="660"/>
      <c r="F933" s="660"/>
      <c r="G933" s="425"/>
    </row>
    <row r="934" spans="2:7">
      <c r="B934" s="425"/>
      <c r="E934" s="660"/>
      <c r="F934" s="660"/>
      <c r="G934" s="425"/>
    </row>
    <row r="935" spans="2:7">
      <c r="B935" s="425"/>
      <c r="E935" s="660"/>
      <c r="F935" s="660"/>
      <c r="G935" s="425"/>
    </row>
    <row r="936" spans="2:7">
      <c r="B936" s="425"/>
      <c r="E936" s="660"/>
      <c r="F936" s="660"/>
      <c r="G936" s="425"/>
    </row>
    <row r="937" spans="2:7">
      <c r="B937" s="425"/>
      <c r="E937" s="660"/>
      <c r="F937" s="660"/>
      <c r="G937" s="425"/>
    </row>
    <row r="938" spans="2:7">
      <c r="B938" s="425"/>
      <c r="E938" s="660"/>
      <c r="F938" s="660"/>
      <c r="G938" s="425"/>
    </row>
    <row r="939" spans="2:7">
      <c r="B939" s="425"/>
      <c r="E939" s="660"/>
      <c r="F939" s="660"/>
      <c r="G939" s="425"/>
    </row>
    <row r="940" spans="2:7">
      <c r="B940" s="425"/>
      <c r="E940" s="660"/>
      <c r="F940" s="660"/>
      <c r="G940" s="425"/>
    </row>
    <row r="941" spans="2:7">
      <c r="B941" s="425"/>
      <c r="E941" s="660"/>
      <c r="F941" s="660"/>
      <c r="G941" s="425"/>
    </row>
    <row r="942" spans="2:7">
      <c r="B942" s="425"/>
      <c r="E942" s="660"/>
      <c r="F942" s="660"/>
      <c r="G942" s="425"/>
    </row>
    <row r="943" spans="2:7">
      <c r="B943" s="425"/>
      <c r="E943" s="660"/>
      <c r="F943" s="660"/>
      <c r="G943" s="425"/>
    </row>
    <row r="944" spans="2:7">
      <c r="B944" s="425"/>
      <c r="E944" s="660"/>
      <c r="F944" s="660"/>
      <c r="G944" s="425"/>
    </row>
    <row r="945" spans="2:7">
      <c r="B945" s="425"/>
      <c r="E945" s="660"/>
      <c r="F945" s="660"/>
      <c r="G945" s="425"/>
    </row>
    <row r="946" spans="2:7">
      <c r="B946" s="425"/>
      <c r="E946" s="660"/>
      <c r="F946" s="660"/>
      <c r="G946" s="425"/>
    </row>
    <row r="947" spans="2:7">
      <c r="B947" s="425"/>
      <c r="E947" s="660"/>
      <c r="F947" s="660"/>
      <c r="G947" s="425"/>
    </row>
    <row r="948" spans="2:7">
      <c r="B948" s="425"/>
      <c r="E948" s="660"/>
      <c r="F948" s="660"/>
      <c r="G948" s="425"/>
    </row>
    <row r="949" spans="2:7">
      <c r="B949" s="425"/>
      <c r="E949" s="660"/>
      <c r="F949" s="660"/>
      <c r="G949" s="425"/>
    </row>
    <row r="950" spans="2:7">
      <c r="B950" s="425"/>
      <c r="E950" s="660"/>
      <c r="F950" s="660"/>
      <c r="G950" s="425"/>
    </row>
    <row r="951" spans="2:7">
      <c r="B951" s="425"/>
      <c r="E951" s="660"/>
      <c r="F951" s="660"/>
      <c r="G951" s="425"/>
    </row>
    <row r="952" spans="2:7">
      <c r="B952" s="425"/>
      <c r="E952" s="660"/>
      <c r="F952" s="660"/>
      <c r="G952" s="425"/>
    </row>
    <row r="953" spans="2:7">
      <c r="B953" s="425"/>
      <c r="E953" s="660"/>
      <c r="F953" s="660"/>
      <c r="G953" s="425"/>
    </row>
    <row r="954" spans="2:7">
      <c r="B954" s="425"/>
      <c r="E954" s="660"/>
      <c r="F954" s="660"/>
      <c r="G954" s="425"/>
    </row>
    <row r="955" spans="2:7">
      <c r="B955" s="425"/>
      <c r="E955" s="660"/>
      <c r="F955" s="660"/>
      <c r="G955" s="425"/>
    </row>
    <row r="956" spans="2:7">
      <c r="B956" s="425"/>
      <c r="E956" s="660"/>
      <c r="F956" s="660"/>
      <c r="G956" s="425"/>
    </row>
    <row r="957" spans="2:7">
      <c r="B957" s="425"/>
      <c r="E957" s="660"/>
      <c r="F957" s="660"/>
      <c r="G957" s="425"/>
    </row>
    <row r="958" spans="2:7">
      <c r="B958" s="425"/>
      <c r="E958" s="660"/>
      <c r="F958" s="660"/>
      <c r="G958" s="425"/>
    </row>
    <row r="959" spans="2:7">
      <c r="B959" s="425"/>
      <c r="E959" s="660"/>
      <c r="F959" s="660"/>
      <c r="G959" s="425"/>
    </row>
    <row r="960" spans="2:7">
      <c r="B960" s="425"/>
      <c r="E960" s="660"/>
      <c r="F960" s="660"/>
      <c r="G960" s="425"/>
    </row>
    <row r="961" spans="2:7">
      <c r="B961" s="425"/>
      <c r="E961" s="660"/>
      <c r="F961" s="660"/>
      <c r="G961" s="425"/>
    </row>
    <row r="962" spans="2:7">
      <c r="B962" s="425"/>
      <c r="E962" s="660"/>
      <c r="F962" s="660"/>
      <c r="G962" s="425"/>
    </row>
    <row r="963" spans="2:7">
      <c r="B963" s="425"/>
      <c r="E963" s="660"/>
      <c r="F963" s="660"/>
      <c r="G963" s="425"/>
    </row>
    <row r="964" spans="2:7">
      <c r="B964" s="425"/>
      <c r="E964" s="660"/>
      <c r="F964" s="660"/>
      <c r="G964" s="425"/>
    </row>
    <row r="965" spans="2:7">
      <c r="B965" s="425"/>
      <c r="E965" s="660"/>
      <c r="F965" s="660"/>
      <c r="G965" s="425"/>
    </row>
    <row r="966" spans="2:7">
      <c r="B966" s="425"/>
      <c r="E966" s="660"/>
      <c r="F966" s="660"/>
      <c r="G966" s="425"/>
    </row>
    <row r="967" spans="2:7">
      <c r="B967" s="425"/>
      <c r="E967" s="660"/>
      <c r="F967" s="660"/>
      <c r="G967" s="425"/>
    </row>
    <row r="968" spans="2:7">
      <c r="B968" s="425"/>
      <c r="E968" s="660"/>
      <c r="F968" s="660"/>
      <c r="G968" s="425"/>
    </row>
    <row r="969" spans="2:7">
      <c r="B969" s="425"/>
      <c r="E969" s="660"/>
      <c r="F969" s="660"/>
      <c r="G969" s="425"/>
    </row>
    <row r="970" spans="2:7">
      <c r="B970" s="425"/>
      <c r="E970" s="660"/>
      <c r="F970" s="660"/>
      <c r="G970" s="425"/>
    </row>
    <row r="971" spans="2:7">
      <c r="B971" s="425"/>
      <c r="E971" s="660"/>
      <c r="F971" s="660"/>
      <c r="G971" s="425"/>
    </row>
    <row r="972" spans="2:7">
      <c r="B972" s="425"/>
      <c r="E972" s="660"/>
      <c r="F972" s="660"/>
      <c r="G972" s="425"/>
    </row>
    <row r="973" spans="2:7">
      <c r="B973" s="425"/>
      <c r="E973" s="660"/>
      <c r="F973" s="660"/>
      <c r="G973" s="425"/>
    </row>
    <row r="974" spans="2:7">
      <c r="B974" s="425"/>
      <c r="E974" s="660"/>
      <c r="F974" s="660"/>
      <c r="G974" s="425"/>
    </row>
    <row r="975" spans="2:7">
      <c r="B975" s="425"/>
      <c r="E975" s="660"/>
      <c r="F975" s="660"/>
      <c r="G975" s="425"/>
    </row>
    <row r="976" spans="2:7">
      <c r="B976" s="425"/>
      <c r="E976" s="660"/>
      <c r="F976" s="660"/>
      <c r="G976" s="425"/>
    </row>
    <row r="977" spans="2:7">
      <c r="B977" s="425"/>
      <c r="E977" s="660"/>
      <c r="F977" s="660"/>
      <c r="G977" s="425"/>
    </row>
    <row r="978" spans="2:7">
      <c r="B978" s="425"/>
      <c r="E978" s="660"/>
      <c r="F978" s="660"/>
      <c r="G978" s="425"/>
    </row>
    <row r="979" spans="2:7">
      <c r="B979" s="425"/>
      <c r="E979" s="660"/>
      <c r="F979" s="660"/>
      <c r="G979" s="425"/>
    </row>
    <row r="980" spans="2:7">
      <c r="B980" s="425"/>
      <c r="E980" s="660"/>
      <c r="F980" s="660"/>
      <c r="G980" s="425"/>
    </row>
    <row r="981" spans="2:7">
      <c r="B981" s="425"/>
      <c r="E981" s="660"/>
      <c r="F981" s="660"/>
      <c r="G981" s="425"/>
    </row>
    <row r="982" spans="2:7">
      <c r="B982" s="425"/>
      <c r="E982" s="660"/>
      <c r="F982" s="660"/>
      <c r="G982" s="425"/>
    </row>
    <row r="983" spans="2:7">
      <c r="B983" s="425"/>
      <c r="E983" s="660"/>
      <c r="F983" s="660"/>
      <c r="G983" s="425"/>
    </row>
    <row r="984" spans="2:7">
      <c r="B984" s="425"/>
      <c r="E984" s="660"/>
      <c r="F984" s="660"/>
      <c r="G984" s="425"/>
    </row>
    <row r="985" spans="2:7">
      <c r="B985" s="425"/>
      <c r="E985" s="660"/>
      <c r="F985" s="660"/>
      <c r="G985" s="425"/>
    </row>
    <row r="986" spans="2:7">
      <c r="B986" s="425"/>
      <c r="E986" s="660"/>
      <c r="F986" s="660"/>
      <c r="G986" s="425"/>
    </row>
    <row r="987" spans="2:7">
      <c r="B987" s="425"/>
      <c r="E987" s="660"/>
      <c r="F987" s="660"/>
      <c r="G987" s="425"/>
    </row>
    <row r="988" spans="2:7">
      <c r="B988" s="425"/>
      <c r="E988" s="660"/>
      <c r="F988" s="660"/>
      <c r="G988" s="425"/>
    </row>
    <row r="989" spans="2:7">
      <c r="B989" s="425"/>
      <c r="E989" s="660"/>
      <c r="F989" s="660"/>
      <c r="G989" s="425"/>
    </row>
    <row r="990" spans="2:7">
      <c r="B990" s="425"/>
      <c r="E990" s="660"/>
      <c r="F990" s="660"/>
      <c r="G990" s="425"/>
    </row>
    <row r="991" spans="2:7">
      <c r="B991" s="425"/>
      <c r="E991" s="660"/>
      <c r="F991" s="660"/>
      <c r="G991" s="425"/>
    </row>
    <row r="992" spans="2:7">
      <c r="B992" s="425"/>
      <c r="E992" s="660"/>
      <c r="F992" s="660"/>
      <c r="G992" s="425"/>
    </row>
    <row r="993" spans="2:7">
      <c r="B993" s="425"/>
      <c r="E993" s="660"/>
      <c r="F993" s="660"/>
      <c r="G993" s="425"/>
    </row>
    <row r="994" spans="2:7">
      <c r="B994" s="425"/>
      <c r="E994" s="660"/>
      <c r="F994" s="660"/>
      <c r="G994" s="425"/>
    </row>
    <row r="995" spans="2:7">
      <c r="B995" s="425"/>
      <c r="E995" s="660"/>
      <c r="F995" s="660"/>
      <c r="G995" s="425"/>
    </row>
    <row r="996" spans="2:7">
      <c r="B996" s="425"/>
      <c r="E996" s="660"/>
      <c r="F996" s="660"/>
      <c r="G996" s="425"/>
    </row>
    <row r="997" spans="2:7">
      <c r="B997" s="425"/>
      <c r="E997" s="660"/>
      <c r="F997" s="660"/>
      <c r="G997" s="425"/>
    </row>
    <row r="998" spans="2:7">
      <c r="B998" s="425"/>
      <c r="E998" s="660"/>
      <c r="F998" s="660"/>
      <c r="G998" s="425"/>
    </row>
  </sheetData>
  <mergeCells count="91">
    <mergeCell ref="H79:H80"/>
    <mergeCell ref="B55:B58"/>
    <mergeCell ref="C62:C65"/>
    <mergeCell ref="C66:C68"/>
    <mergeCell ref="C69:D69"/>
    <mergeCell ref="C70:D70"/>
    <mergeCell ref="C74:D74"/>
    <mergeCell ref="C75:D75"/>
    <mergeCell ref="B59:B76"/>
    <mergeCell ref="B77:B78"/>
    <mergeCell ref="B79:B81"/>
    <mergeCell ref="C77:D77"/>
    <mergeCell ref="C78:D78"/>
    <mergeCell ref="C79:D79"/>
    <mergeCell ref="C80:D80"/>
    <mergeCell ref="C81:D81"/>
    <mergeCell ref="B19:B21"/>
    <mergeCell ref="B22:B25"/>
    <mergeCell ref="B26:B29"/>
    <mergeCell ref="C29:D29"/>
    <mergeCell ref="C19:D19"/>
    <mergeCell ref="C20:D20"/>
    <mergeCell ref="C21:D21"/>
    <mergeCell ref="B13:B15"/>
    <mergeCell ref="C13:D13"/>
    <mergeCell ref="C14:D14"/>
    <mergeCell ref="C15:D15"/>
    <mergeCell ref="C18:D18"/>
    <mergeCell ref="C16:D16"/>
    <mergeCell ref="C17:D17"/>
    <mergeCell ref="B16:B18"/>
    <mergeCell ref="B7:D7"/>
    <mergeCell ref="C8:D8"/>
    <mergeCell ref="C9:D9"/>
    <mergeCell ref="C10:D10"/>
    <mergeCell ref="B1:D1"/>
    <mergeCell ref="B2:H2"/>
    <mergeCell ref="B3:H3"/>
    <mergeCell ref="B4:H4"/>
    <mergeCell ref="B5:H5"/>
    <mergeCell ref="C6:D6"/>
    <mergeCell ref="B8:B12"/>
    <mergeCell ref="C11:D11"/>
    <mergeCell ref="C12:D12"/>
    <mergeCell ref="C71:D71"/>
    <mergeCell ref="C76:D76"/>
    <mergeCell ref="C72:D72"/>
    <mergeCell ref="C73:D73"/>
    <mergeCell ref="C58:D58"/>
    <mergeCell ref="C59:C61"/>
    <mergeCell ref="C55:D55"/>
    <mergeCell ref="H55:H57"/>
    <mergeCell ref="C56:D56"/>
    <mergeCell ref="C57:D57"/>
    <mergeCell ref="C48:D48"/>
    <mergeCell ref="C49:D49"/>
    <mergeCell ref="C50:D50"/>
    <mergeCell ref="C51:D51"/>
    <mergeCell ref="C52:D52"/>
    <mergeCell ref="C53:D53"/>
    <mergeCell ref="C54:D54"/>
    <mergeCell ref="C35:D35"/>
    <mergeCell ref="B36:D36"/>
    <mergeCell ref="C37:D37"/>
    <mergeCell ref="B37:B42"/>
    <mergeCell ref="B43:B46"/>
    <mergeCell ref="C46:D46"/>
    <mergeCell ref="C42:D42"/>
    <mergeCell ref="C43:D43"/>
    <mergeCell ref="C44:D44"/>
    <mergeCell ref="C45:D45"/>
    <mergeCell ref="B47:B54"/>
    <mergeCell ref="H37:H41"/>
    <mergeCell ref="C38:D38"/>
    <mergeCell ref="C39:D39"/>
    <mergeCell ref="C40:D40"/>
    <mergeCell ref="C41:D41"/>
    <mergeCell ref="C47:D47"/>
    <mergeCell ref="H43:H45"/>
    <mergeCell ref="B31:H31"/>
    <mergeCell ref="B32:H32"/>
    <mergeCell ref="B33:H33"/>
    <mergeCell ref="B34:H34"/>
    <mergeCell ref="C22:D22"/>
    <mergeCell ref="C23:D23"/>
    <mergeCell ref="C24:D24"/>
    <mergeCell ref="C25:D25"/>
    <mergeCell ref="C28:D28"/>
    <mergeCell ref="C26:D26"/>
    <mergeCell ref="H26:H27"/>
    <mergeCell ref="C27:D27"/>
  </mergeCells>
  <phoneticPr fontId="106" type="noConversion"/>
  <printOptions horizontalCentered="1"/>
  <pageMargins left="0.7" right="0.7" top="0.75" bottom="0.75" header="0" footer="0"/>
  <pageSetup paperSize="9" pageOrder="overThenDown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12"/>
  <sheetViews>
    <sheetView workbookViewId="0"/>
  </sheetViews>
  <sheetFormatPr defaultColWidth="14.42578125" defaultRowHeight="15" customHeight="1"/>
  <sheetData>
    <row r="1" spans="1:14" ht="31.5" customHeight="1">
      <c r="A1" s="2722" t="s">
        <v>572</v>
      </c>
      <c r="B1" s="2577"/>
      <c r="C1" s="2577"/>
      <c r="D1" s="2577"/>
      <c r="E1" s="2723"/>
      <c r="F1" s="2724" t="s">
        <v>573</v>
      </c>
      <c r="G1" s="2577"/>
      <c r="H1" s="2577"/>
      <c r="I1" s="2577"/>
      <c r="J1" s="2578"/>
    </row>
    <row r="2" spans="1:14" ht="31.5" customHeight="1">
      <c r="A2" s="2725" t="s">
        <v>574</v>
      </c>
      <c r="B2" s="2720" t="str">
        <f>'총괄(수정금지)2025'!D5</f>
        <v>2025년 2차</v>
      </c>
      <c r="C2" s="2720" t="str">
        <f>'총괄(수정금지)2025'!E5</f>
        <v>2025년 3차</v>
      </c>
      <c r="D2" s="2722" t="s">
        <v>576</v>
      </c>
      <c r="E2" s="2723"/>
      <c r="F2" s="2726" t="s">
        <v>574</v>
      </c>
      <c r="G2" s="2720" t="str">
        <f>'총괄(수정금지)2025'!K5</f>
        <v>2025년 2차</v>
      </c>
      <c r="H2" s="2720" t="str">
        <f>'총괄(수정금지)2025'!L5</f>
        <v>2025년 3차</v>
      </c>
      <c r="I2" s="2722" t="s">
        <v>576</v>
      </c>
      <c r="J2" s="2578"/>
    </row>
    <row r="3" spans="1:14" ht="31.5" customHeight="1">
      <c r="A3" s="2721"/>
      <c r="B3" s="2721"/>
      <c r="C3" s="2721"/>
      <c r="D3" s="761" t="s">
        <v>578</v>
      </c>
      <c r="E3" s="763" t="s">
        <v>580</v>
      </c>
      <c r="F3" s="2727"/>
      <c r="G3" s="2721"/>
      <c r="H3" s="2721"/>
      <c r="I3" s="761" t="s">
        <v>578</v>
      </c>
      <c r="J3" s="761" t="s">
        <v>580</v>
      </c>
    </row>
    <row r="4" spans="1:14" ht="31.5" customHeight="1">
      <c r="A4" s="765" t="s">
        <v>581</v>
      </c>
      <c r="B4" s="766">
        <f t="shared" ref="B4:D4" si="0">SUM(B5:B10)</f>
        <v>1803956576</v>
      </c>
      <c r="C4" s="766">
        <f t="shared" si="0"/>
        <v>1713261576</v>
      </c>
      <c r="D4" s="766">
        <f t="shared" si="0"/>
        <v>-90695000</v>
      </c>
      <c r="E4" s="769">
        <f t="shared" ref="E4:E10" si="1">D4/B4</f>
        <v>-5.0275600425539288E-2</v>
      </c>
      <c r="F4" s="768" t="s">
        <v>581</v>
      </c>
      <c r="G4" s="766">
        <f t="shared" ref="G4:I4" si="2">SUM(G5:G11)</f>
        <v>1803956576</v>
      </c>
      <c r="H4" s="766">
        <f t="shared" si="2"/>
        <v>1713261576</v>
      </c>
      <c r="I4" s="766">
        <f t="shared" si="2"/>
        <v>-90695000</v>
      </c>
      <c r="J4" s="769">
        <f t="shared" ref="J4:J11" si="3">I4/G4</f>
        <v>-5.0275600425539288E-2</v>
      </c>
      <c r="K4" s="770">
        <f>B4-G4</f>
        <v>0</v>
      </c>
      <c r="L4" s="770">
        <f>C4-'총괄(수정금지)2025'!E7</f>
        <v>0</v>
      </c>
      <c r="M4" s="770">
        <f>D4-'총괄(수정금지)2025'!F7</f>
        <v>0</v>
      </c>
      <c r="N4" s="662">
        <f>D4-I4</f>
        <v>0</v>
      </c>
    </row>
    <row r="5" spans="1:14" ht="31.5" customHeight="1">
      <c r="A5" s="771" t="s">
        <v>52</v>
      </c>
      <c r="B5" s="772">
        <f>SUM('총괄(수정금지)2025'!D8)</f>
        <v>18340000</v>
      </c>
      <c r="C5" s="772">
        <f>SUM('총괄(수정금지)2025'!E8)</f>
        <v>14090000</v>
      </c>
      <c r="D5" s="772">
        <f>SUM('총괄(수정금지)2025'!F8)</f>
        <v>-4250000</v>
      </c>
      <c r="E5" s="769">
        <f t="shared" si="1"/>
        <v>-0.23173391494002182</v>
      </c>
      <c r="F5" s="774" t="s">
        <v>59</v>
      </c>
      <c r="G5" s="772">
        <f>'총괄(수정금지)2025'!K8</f>
        <v>718646450</v>
      </c>
      <c r="H5" s="772">
        <f>'총괄(수정금지)2025'!L8</f>
        <v>700809770</v>
      </c>
      <c r="I5" s="772">
        <f>'총괄(수정금지)2025'!M8</f>
        <v>-17836680</v>
      </c>
      <c r="J5" s="769">
        <f t="shared" si="3"/>
        <v>-2.4819826216354372E-2</v>
      </c>
      <c r="K5" s="662">
        <f>G4-'총괄(수정금지)2025'!K7</f>
        <v>0</v>
      </c>
      <c r="L5" s="662">
        <f>H4-'총괄(수정금지)2025'!L7</f>
        <v>0</v>
      </c>
      <c r="M5" s="662">
        <f>I4-'총괄(수정금지)2025'!M7</f>
        <v>0</v>
      </c>
    </row>
    <row r="6" spans="1:14" ht="31.5" customHeight="1">
      <c r="A6" s="771" t="s">
        <v>167</v>
      </c>
      <c r="B6" s="772">
        <f>'총괄(수정금지)2025'!D27</f>
        <v>1394578000</v>
      </c>
      <c r="C6" s="772">
        <f>'총괄(수정금지)2025'!E27</f>
        <v>1370523000</v>
      </c>
      <c r="D6" s="772">
        <f>'총괄(수정금지)2025'!F27</f>
        <v>-24055000</v>
      </c>
      <c r="E6" s="769">
        <f t="shared" si="1"/>
        <v>-1.7248945559158398E-2</v>
      </c>
      <c r="F6" s="774" t="s">
        <v>155</v>
      </c>
      <c r="G6" s="772">
        <f>'총괄(수정금지)2025'!K16</f>
        <v>12060000</v>
      </c>
      <c r="H6" s="772">
        <f>'총괄(수정금지)2025'!L16</f>
        <v>7560000</v>
      </c>
      <c r="I6" s="772">
        <f>'총괄(수정금지)2025'!M16</f>
        <v>-4500000</v>
      </c>
      <c r="J6" s="769">
        <f t="shared" si="3"/>
        <v>-0.37313432835820898</v>
      </c>
    </row>
    <row r="7" spans="1:14" ht="31.5" customHeight="1">
      <c r="A7" s="771" t="s">
        <v>208</v>
      </c>
      <c r="B7" s="772">
        <f>'총괄(수정금지)2025'!D33</f>
        <v>258100000</v>
      </c>
      <c r="C7" s="772">
        <f>'총괄(수정금지)2025'!E33</f>
        <v>195580000</v>
      </c>
      <c r="D7" s="772">
        <f>'총괄(수정금지)2025'!F33</f>
        <v>-62520000</v>
      </c>
      <c r="E7" s="769">
        <f t="shared" si="1"/>
        <v>-0.24223169314219295</v>
      </c>
      <c r="F7" s="774" t="s">
        <v>170</v>
      </c>
      <c r="G7" s="772">
        <f>'총괄(수정금지)2025'!K21</f>
        <v>89594149</v>
      </c>
      <c r="H7" s="772">
        <f>'총괄(수정금지)2025'!L21</f>
        <v>83264149</v>
      </c>
      <c r="I7" s="772">
        <f>'총괄(수정금지)2025'!M21</f>
        <v>-6330000</v>
      </c>
      <c r="J7" s="769">
        <f t="shared" si="3"/>
        <v>-7.0651935094556237E-2</v>
      </c>
    </row>
    <row r="8" spans="1:14" ht="31.5" customHeight="1">
      <c r="A8" s="771" t="s">
        <v>264</v>
      </c>
      <c r="B8" s="772">
        <f>'총괄(수정금지)2025'!D39</f>
        <v>30000000</v>
      </c>
      <c r="C8" s="772">
        <f>'총괄(수정금지)2025'!E39</f>
        <v>30000000</v>
      </c>
      <c r="D8" s="772">
        <f>'총괄(수정금지)2025'!F39</f>
        <v>0</v>
      </c>
      <c r="E8" s="769">
        <f t="shared" si="1"/>
        <v>0</v>
      </c>
      <c r="F8" s="774" t="s">
        <v>210</v>
      </c>
      <c r="G8" s="772">
        <f>'총괄(수정금지)2025'!K30</f>
        <v>20500000</v>
      </c>
      <c r="H8" s="772">
        <f>'총괄(수정금지)2025'!L30</f>
        <v>10200000</v>
      </c>
      <c r="I8" s="772">
        <f>'총괄(수정금지)2025'!M30</f>
        <v>-10300000</v>
      </c>
      <c r="J8" s="769">
        <f t="shared" si="3"/>
        <v>-0.5024390243902439</v>
      </c>
    </row>
    <row r="9" spans="1:14" ht="31.5" customHeight="1">
      <c r="A9" s="771" t="s">
        <v>304</v>
      </c>
      <c r="B9" s="772">
        <f>'총괄(수정금지)2025'!D45</f>
        <v>95138576</v>
      </c>
      <c r="C9" s="772">
        <f>'총괄(수정금지)2025'!E45</f>
        <v>95138576</v>
      </c>
      <c r="D9" s="772">
        <f>'총괄(수정금지)2025'!F45</f>
        <v>0</v>
      </c>
      <c r="E9" s="769">
        <f t="shared" si="1"/>
        <v>0</v>
      </c>
      <c r="F9" s="774" t="s">
        <v>219</v>
      </c>
      <c r="G9" s="772">
        <f>'총괄(수정금지)2025'!K36</f>
        <v>939955977</v>
      </c>
      <c r="H9" s="772">
        <f>'총괄(수정금지)2025'!L36</f>
        <v>891585977</v>
      </c>
      <c r="I9" s="772">
        <f>'총괄(수정금지)2025'!M36</f>
        <v>-48370000</v>
      </c>
      <c r="J9" s="769">
        <f t="shared" si="3"/>
        <v>-5.145985682689052E-2</v>
      </c>
    </row>
    <row r="10" spans="1:14" ht="31.5" customHeight="1">
      <c r="A10" s="771" t="s">
        <v>414</v>
      </c>
      <c r="B10" s="772">
        <f>'총괄(수정금지)2025'!D57</f>
        <v>7800000</v>
      </c>
      <c r="C10" s="772">
        <f>'총괄(수정금지)2025'!E57</f>
        <v>7930000</v>
      </c>
      <c r="D10" s="772">
        <f>'총괄(수정금지)2025'!F57</f>
        <v>130000</v>
      </c>
      <c r="E10" s="769">
        <f t="shared" si="1"/>
        <v>1.6666666666666666E-2</v>
      </c>
      <c r="F10" s="774" t="s">
        <v>440</v>
      </c>
      <c r="G10" s="772">
        <f>'총괄(수정금지)2025'!K58</f>
        <v>200000</v>
      </c>
      <c r="H10" s="772">
        <f>'총괄(수정금지)2025'!L58</f>
        <v>200000</v>
      </c>
      <c r="I10" s="772">
        <f>'총괄(수정금지)2025'!M58</f>
        <v>0</v>
      </c>
      <c r="J10" s="769">
        <f t="shared" si="3"/>
        <v>0</v>
      </c>
    </row>
    <row r="11" spans="1:14" ht="31.5" customHeight="1">
      <c r="A11" s="775"/>
      <c r="B11" s="775"/>
      <c r="C11" s="775"/>
      <c r="D11" s="775"/>
      <c r="E11" s="776"/>
      <c r="F11" s="774" t="s">
        <v>494</v>
      </c>
      <c r="G11" s="772">
        <f>'총괄(수정금지)2025'!K62</f>
        <v>23000000</v>
      </c>
      <c r="H11" s="772">
        <f>'총괄(수정금지)2025'!L62</f>
        <v>19641680</v>
      </c>
      <c r="I11" s="772">
        <f>'총괄(수정금지)2025'!M62</f>
        <v>-3358320</v>
      </c>
      <c r="J11" s="769">
        <f t="shared" si="3"/>
        <v>-0.14601391304347827</v>
      </c>
    </row>
    <row r="12" spans="1:14">
      <c r="A12" s="425"/>
      <c r="B12" s="425"/>
      <c r="C12" s="425"/>
      <c r="D12" s="425"/>
      <c r="E12" s="425"/>
      <c r="F12" s="425"/>
      <c r="G12" s="425"/>
      <c r="H12" s="425"/>
      <c r="I12" s="425"/>
      <c r="J12" s="425"/>
    </row>
  </sheetData>
  <mergeCells count="10">
    <mergeCell ref="G2:G3"/>
    <mergeCell ref="H2:H3"/>
    <mergeCell ref="A1:E1"/>
    <mergeCell ref="F1:J1"/>
    <mergeCell ref="A2:A3"/>
    <mergeCell ref="B2:B3"/>
    <mergeCell ref="C2:C3"/>
    <mergeCell ref="D2:E2"/>
    <mergeCell ref="F2:F3"/>
    <mergeCell ref="I2:J2"/>
  </mergeCells>
  <phoneticPr fontId="10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948"/>
  <sheetViews>
    <sheetView workbookViewId="0"/>
  </sheetViews>
  <sheetFormatPr defaultColWidth="14.42578125" defaultRowHeight="15" customHeight="1"/>
  <cols>
    <col min="3" max="3" width="28.5703125" customWidth="1"/>
    <col min="7" max="7" width="5.42578125" customWidth="1"/>
    <col min="11" max="11" width="19.140625" customWidth="1"/>
  </cols>
  <sheetData>
    <row r="1" spans="1:14" ht="21.75" customHeight="1">
      <c r="A1" s="2739" t="s">
        <v>601</v>
      </c>
      <c r="B1" s="2565"/>
      <c r="C1" s="2565"/>
      <c r="D1" s="2565"/>
      <c r="E1" s="2565"/>
      <c r="F1" s="2565"/>
      <c r="G1" s="425"/>
      <c r="H1" s="2739" t="s">
        <v>602</v>
      </c>
      <c r="I1" s="2565"/>
      <c r="J1" s="2565"/>
      <c r="K1" s="2565"/>
      <c r="L1" s="2565"/>
      <c r="M1" s="2565"/>
      <c r="N1" s="2565"/>
    </row>
    <row r="2" spans="1:14" ht="17.25">
      <c r="A2" s="2738" t="s">
        <v>603</v>
      </c>
      <c r="B2" s="2674"/>
      <c r="C2" s="2600"/>
      <c r="D2" s="2732" t="s">
        <v>604</v>
      </c>
      <c r="E2" s="2732" t="s">
        <v>605</v>
      </c>
      <c r="F2" s="2730" t="s">
        <v>606</v>
      </c>
      <c r="G2" s="425"/>
      <c r="H2" s="2738" t="s">
        <v>603</v>
      </c>
      <c r="I2" s="2674"/>
      <c r="J2" s="2674"/>
      <c r="K2" s="2600"/>
      <c r="L2" s="2732" t="s">
        <v>604</v>
      </c>
      <c r="M2" s="2732" t="s">
        <v>605</v>
      </c>
      <c r="N2" s="2730" t="s">
        <v>606</v>
      </c>
    </row>
    <row r="3" spans="1:14" ht="17.25">
      <c r="A3" s="812" t="s">
        <v>4</v>
      </c>
      <c r="B3" s="758" t="s">
        <v>6</v>
      </c>
      <c r="C3" s="812" t="s">
        <v>8</v>
      </c>
      <c r="D3" s="2569"/>
      <c r="E3" s="2569"/>
      <c r="F3" s="2569"/>
      <c r="G3" s="425"/>
      <c r="H3" s="812" t="s">
        <v>4</v>
      </c>
      <c r="I3" s="812" t="s">
        <v>6</v>
      </c>
      <c r="J3" s="2722" t="s">
        <v>8</v>
      </c>
      <c r="K3" s="2578"/>
      <c r="L3" s="2569"/>
      <c r="M3" s="2569"/>
      <c r="N3" s="2568"/>
    </row>
    <row r="4" spans="1:14" ht="17.25">
      <c r="A4" s="2731" t="s">
        <v>52</v>
      </c>
      <c r="B4" s="2731" t="s">
        <v>52</v>
      </c>
      <c r="C4" s="771" t="s">
        <v>56</v>
      </c>
      <c r="D4" s="815">
        <f>'총괄(수정금지)2025'!D10</f>
        <v>6600000</v>
      </c>
      <c r="E4" s="815">
        <f>'총괄(수정금지)2025'!E10</f>
        <v>4950000</v>
      </c>
      <c r="F4" s="815">
        <f>'총괄(수정금지)2025'!F10</f>
        <v>-1650000</v>
      </c>
      <c r="G4" s="425"/>
      <c r="H4" s="2731" t="s">
        <v>54</v>
      </c>
      <c r="I4" s="2731" t="s">
        <v>59</v>
      </c>
      <c r="J4" s="2733" t="s">
        <v>63</v>
      </c>
      <c r="K4" s="2578"/>
      <c r="L4" s="817">
        <f>'총괄(수정금지)2025'!K10</f>
        <v>516099920</v>
      </c>
      <c r="M4" s="817">
        <f>'총괄(수정금지)2025'!L10</f>
        <v>507619770</v>
      </c>
      <c r="N4" s="817">
        <f>'총괄(수정금지)2025'!M10</f>
        <v>-8480150</v>
      </c>
    </row>
    <row r="5" spans="1:14" ht="17.25">
      <c r="A5" s="2562"/>
      <c r="B5" s="2562"/>
      <c r="C5" s="818" t="s">
        <v>81</v>
      </c>
      <c r="D5" s="815">
        <f>'총괄(수정금지)2025'!D14</f>
        <v>8640000</v>
      </c>
      <c r="E5" s="815">
        <f>'총괄(수정금지)2025'!E14</f>
        <v>8640000</v>
      </c>
      <c r="F5" s="815">
        <f>'총괄(수정금지)2025'!F14</f>
        <v>0</v>
      </c>
      <c r="G5" s="425"/>
      <c r="H5" s="2562"/>
      <c r="I5" s="2562"/>
      <c r="J5" s="2729" t="s">
        <v>26</v>
      </c>
      <c r="K5" s="2569"/>
      <c r="L5" s="821">
        <f>'총괄(수정금지)2025'!K12</f>
        <v>84431880</v>
      </c>
      <c r="M5" s="821">
        <f>'총괄(수정금지)2025'!L12</f>
        <v>78996430</v>
      </c>
      <c r="N5" s="821">
        <f>'총괄(수정금지)2025'!M12</f>
        <v>-5435450</v>
      </c>
    </row>
    <row r="6" spans="1:14" ht="17.25">
      <c r="A6" s="2562"/>
      <c r="B6" s="2562"/>
      <c r="C6" s="818" t="s">
        <v>611</v>
      </c>
      <c r="D6" s="815">
        <f>SUM('총괄(수정금지)2025'!D17)</f>
        <v>1000000</v>
      </c>
      <c r="E6" s="815">
        <f>SUM('총괄(수정금지)2025'!E17)</f>
        <v>500000</v>
      </c>
      <c r="F6" s="815">
        <f>'총괄(수정금지)2025'!F17</f>
        <v>-500000</v>
      </c>
      <c r="G6" s="425"/>
      <c r="H6" s="2562"/>
      <c r="I6" s="2562"/>
      <c r="J6" s="2729" t="s">
        <v>129</v>
      </c>
      <c r="K6" s="2569"/>
      <c r="L6" s="821">
        <f>'총괄(수정금지)2025'!K13</f>
        <v>52044320</v>
      </c>
      <c r="M6" s="821">
        <f>'총괄(수정금지)2025'!L13</f>
        <v>49884690</v>
      </c>
      <c r="N6" s="821">
        <f>'총괄(수정금지)2025'!M13</f>
        <v>-2159630</v>
      </c>
    </row>
    <row r="7" spans="1:14" ht="17.25">
      <c r="A7" s="2562"/>
      <c r="B7" s="2562"/>
      <c r="C7" s="818" t="s">
        <v>132</v>
      </c>
      <c r="D7" s="815">
        <f>'총괄(수정금지)2025'!D19</f>
        <v>2100000</v>
      </c>
      <c r="E7" s="815">
        <f>'총괄(수정금지)2025'!E19</f>
        <v>0</v>
      </c>
      <c r="F7" s="815">
        <f>'총괄(수정금지)2025'!F19</f>
        <v>-2100000</v>
      </c>
      <c r="G7" s="425"/>
      <c r="H7" s="2562"/>
      <c r="I7" s="2562"/>
      <c r="J7" s="2729" t="s">
        <v>137</v>
      </c>
      <c r="K7" s="2569"/>
      <c r="L7" s="821">
        <f>'총괄(수정금지)2025'!K14</f>
        <v>65970330</v>
      </c>
      <c r="M7" s="821">
        <f>'총괄(수정금지)2025'!L14</f>
        <v>64208880</v>
      </c>
      <c r="N7" s="821">
        <f>'총괄(수정금지)2025'!M14</f>
        <v>-1761450</v>
      </c>
    </row>
    <row r="8" spans="1:14" ht="17.25">
      <c r="A8" s="2559"/>
      <c r="B8" s="2559"/>
      <c r="C8" s="825" t="s">
        <v>53</v>
      </c>
      <c r="D8" s="826">
        <f t="shared" ref="D8:F8" si="0">SUM(D4:D7)</f>
        <v>18340000</v>
      </c>
      <c r="E8" s="826">
        <f t="shared" si="0"/>
        <v>14090000</v>
      </c>
      <c r="F8" s="826">
        <f t="shared" si="0"/>
        <v>-4250000</v>
      </c>
      <c r="G8" s="425"/>
      <c r="H8" s="2562"/>
      <c r="I8" s="2562"/>
      <c r="J8" s="2729" t="s">
        <v>141</v>
      </c>
      <c r="K8" s="2569"/>
      <c r="L8" s="821">
        <f>'총괄(수정금지)2025'!K15</f>
        <v>100000</v>
      </c>
      <c r="M8" s="821">
        <f>'총괄(수정금지)2025'!L15</f>
        <v>100000</v>
      </c>
      <c r="N8" s="821">
        <f>'총괄(수정금지)2025'!M15</f>
        <v>0</v>
      </c>
    </row>
    <row r="9" spans="1:14" ht="17.25">
      <c r="A9" s="2731" t="s">
        <v>167</v>
      </c>
      <c r="B9" s="2731" t="s">
        <v>167</v>
      </c>
      <c r="C9" s="771" t="s">
        <v>171</v>
      </c>
      <c r="D9" s="815">
        <f>'총괄(수정금지)2025'!D29</f>
        <v>723995000</v>
      </c>
      <c r="E9" s="815">
        <f>'총괄(수정금지)2025'!E29</f>
        <v>723995000</v>
      </c>
      <c r="F9" s="815">
        <f>'총괄(수정금지)2025'!F29</f>
        <v>0</v>
      </c>
      <c r="G9" s="425"/>
      <c r="H9" s="2562"/>
      <c r="I9" s="2559"/>
      <c r="J9" s="2734" t="s">
        <v>53</v>
      </c>
      <c r="K9" s="2578"/>
      <c r="L9" s="826">
        <f t="shared" ref="L9:N9" si="1">SUM(L4:L8)</f>
        <v>718646450</v>
      </c>
      <c r="M9" s="826">
        <f t="shared" si="1"/>
        <v>700809770</v>
      </c>
      <c r="N9" s="826">
        <f t="shared" si="1"/>
        <v>-17836680</v>
      </c>
    </row>
    <row r="10" spans="1:14" ht="17.25">
      <c r="A10" s="2562"/>
      <c r="B10" s="2562"/>
      <c r="C10" s="818" t="s">
        <v>177</v>
      </c>
      <c r="D10" s="831">
        <f>'총괄(수정금지)2025'!D31</f>
        <v>670583000</v>
      </c>
      <c r="E10" s="831">
        <f>'총괄(수정금지)2025'!E31</f>
        <v>646528000</v>
      </c>
      <c r="F10" s="831">
        <f>'총괄(수정금지)2025'!F31</f>
        <v>-24055000</v>
      </c>
      <c r="G10" s="425"/>
      <c r="H10" s="2562"/>
      <c r="I10" s="2731" t="s">
        <v>155</v>
      </c>
      <c r="J10" s="2733" t="s">
        <v>156</v>
      </c>
      <c r="K10" s="2578"/>
      <c r="L10" s="817">
        <f>'총괄(수정금지)2025'!K18</f>
        <v>8500000</v>
      </c>
      <c r="M10" s="817">
        <f>'총괄(수정금지)2025'!L18</f>
        <v>5000000</v>
      </c>
      <c r="N10" s="817">
        <f>'총괄(수정금지)2025'!M18</f>
        <v>-3500000</v>
      </c>
    </row>
    <row r="11" spans="1:14" ht="17.25">
      <c r="A11" s="2559"/>
      <c r="B11" s="2559"/>
      <c r="C11" s="825" t="s">
        <v>53</v>
      </c>
      <c r="D11" s="826">
        <f t="shared" ref="D11:F11" si="2">SUM(D9:D10)</f>
        <v>1394578000</v>
      </c>
      <c r="E11" s="826">
        <f t="shared" si="2"/>
        <v>1370523000</v>
      </c>
      <c r="F11" s="826">
        <f t="shared" si="2"/>
        <v>-24055000</v>
      </c>
      <c r="G11" s="425"/>
      <c r="H11" s="2562"/>
      <c r="I11" s="2562"/>
      <c r="J11" s="2729" t="s">
        <v>162</v>
      </c>
      <c r="K11" s="2569"/>
      <c r="L11" s="817">
        <f>'총괄(수정금지)2025'!K19</f>
        <v>1500000</v>
      </c>
      <c r="M11" s="817">
        <f>'총괄(수정금지)2025'!L19</f>
        <v>500000</v>
      </c>
      <c r="N11" s="817">
        <f>'총괄(수정금지)2025'!M19</f>
        <v>-1000000</v>
      </c>
    </row>
    <row r="12" spans="1:14" ht="17.25">
      <c r="A12" s="2731" t="s">
        <v>208</v>
      </c>
      <c r="B12" s="2741" t="s">
        <v>208</v>
      </c>
      <c r="C12" s="771" t="s">
        <v>211</v>
      </c>
      <c r="D12" s="815">
        <f>'총괄(수정금지)2025'!D35</f>
        <v>198100000</v>
      </c>
      <c r="E12" s="815">
        <f>'총괄(수정금지)2025'!E35</f>
        <v>155580000</v>
      </c>
      <c r="F12" s="815">
        <f>'총괄(수정금지)2025'!F35</f>
        <v>-42520000</v>
      </c>
      <c r="G12" s="425"/>
      <c r="H12" s="2562"/>
      <c r="I12" s="2562"/>
      <c r="J12" s="2729" t="s">
        <v>163</v>
      </c>
      <c r="K12" s="2569"/>
      <c r="L12" s="817">
        <f>'총괄(수정금지)2025'!K20</f>
        <v>2060000</v>
      </c>
      <c r="M12" s="817">
        <f>'총괄(수정금지)2025'!L20</f>
        <v>2060000</v>
      </c>
      <c r="N12" s="817">
        <f>'총괄(수정금지)2025'!M20</f>
        <v>0</v>
      </c>
    </row>
    <row r="13" spans="1:14" ht="17.25">
      <c r="A13" s="2562"/>
      <c r="B13" s="2562"/>
      <c r="C13" s="818" t="s">
        <v>231</v>
      </c>
      <c r="D13" s="831">
        <f>'총괄(수정금지)2025'!D37</f>
        <v>60000000</v>
      </c>
      <c r="E13" s="831">
        <f>'총괄(수정금지)2025'!E37</f>
        <v>40000000</v>
      </c>
      <c r="F13" s="831">
        <f>'총괄(수정금지)2025'!F37</f>
        <v>-20000000</v>
      </c>
      <c r="G13" s="425"/>
      <c r="H13" s="2562"/>
      <c r="I13" s="2559"/>
      <c r="J13" s="2734" t="s">
        <v>53</v>
      </c>
      <c r="K13" s="2578"/>
      <c r="L13" s="826">
        <f t="shared" ref="L13:N13" si="3">SUM(L10:L12)</f>
        <v>12060000</v>
      </c>
      <c r="M13" s="826">
        <f t="shared" si="3"/>
        <v>7560000</v>
      </c>
      <c r="N13" s="826">
        <f t="shared" si="3"/>
        <v>-4500000</v>
      </c>
    </row>
    <row r="14" spans="1:14" ht="17.25">
      <c r="A14" s="2559"/>
      <c r="B14" s="2559"/>
      <c r="C14" s="825" t="s">
        <v>53</v>
      </c>
      <c r="D14" s="826">
        <f t="shared" ref="D14:F14" si="4">SUM(D12:D13)</f>
        <v>258100000</v>
      </c>
      <c r="E14" s="826">
        <f t="shared" si="4"/>
        <v>195580000</v>
      </c>
      <c r="F14" s="826">
        <f t="shared" si="4"/>
        <v>-62520000</v>
      </c>
      <c r="G14" s="425"/>
      <c r="H14" s="2562"/>
      <c r="I14" s="2731" t="s">
        <v>170</v>
      </c>
      <c r="J14" s="2728" t="s">
        <v>172</v>
      </c>
      <c r="K14" s="2578"/>
      <c r="L14" s="817">
        <f>'총괄(수정금지)2025'!K23</f>
        <v>400000</v>
      </c>
      <c r="M14" s="817">
        <f>'총괄(수정금지)2025'!L23</f>
        <v>400000</v>
      </c>
      <c r="N14" s="817">
        <f>'총괄(수정금지)2025'!M23</f>
        <v>0</v>
      </c>
    </row>
    <row r="15" spans="1:14" ht="17.25">
      <c r="A15" s="2731" t="s">
        <v>246</v>
      </c>
      <c r="B15" s="2731" t="s">
        <v>246</v>
      </c>
      <c r="C15" s="771" t="s">
        <v>264</v>
      </c>
      <c r="D15" s="815">
        <f>'총괄(수정금지)2025'!D41</f>
        <v>30000000</v>
      </c>
      <c r="E15" s="815">
        <f>'총괄(수정금지)2025'!E41</f>
        <v>30000000</v>
      </c>
      <c r="F15" s="815">
        <f>'총괄(수정금지)2025'!F41</f>
        <v>0</v>
      </c>
      <c r="G15" s="425"/>
      <c r="H15" s="2562"/>
      <c r="I15" s="2562"/>
      <c r="J15" s="2728" t="s">
        <v>489</v>
      </c>
      <c r="K15" s="2578"/>
      <c r="L15" s="817">
        <f>'총괄(수정금지)2025'!K24</f>
        <v>31404149</v>
      </c>
      <c r="M15" s="817">
        <f>'총괄(수정금지)2025'!L24</f>
        <v>31404149</v>
      </c>
      <c r="N15" s="817">
        <f>'총괄(수정금지)2025'!M24</f>
        <v>0</v>
      </c>
    </row>
    <row r="16" spans="1:14" ht="17.25">
      <c r="A16" s="2562"/>
      <c r="B16" s="2562"/>
      <c r="C16" s="818" t="s">
        <v>288</v>
      </c>
      <c r="D16" s="836">
        <f>'총괄(수정금지)2025'!D43</f>
        <v>0</v>
      </c>
      <c r="E16" s="836">
        <f>'총괄(수정금지)2025'!E43</f>
        <v>0</v>
      </c>
      <c r="F16" s="836">
        <f>'총괄(수정금지)2025'!F43</f>
        <v>0</v>
      </c>
      <c r="G16" s="425"/>
      <c r="H16" s="2562"/>
      <c r="I16" s="2562"/>
      <c r="J16" s="2728" t="s">
        <v>182</v>
      </c>
      <c r="K16" s="2578"/>
      <c r="L16" s="817">
        <f>'총괄(수정금지)2025'!K25</f>
        <v>20760000</v>
      </c>
      <c r="M16" s="817">
        <f>'총괄(수정금지)2025'!L25</f>
        <v>20760000</v>
      </c>
      <c r="N16" s="817">
        <f>'총괄(수정금지)2025'!M25</f>
        <v>0</v>
      </c>
    </row>
    <row r="17" spans="1:14" ht="17.25">
      <c r="A17" s="2559"/>
      <c r="B17" s="2559"/>
      <c r="C17" s="825" t="s">
        <v>53</v>
      </c>
      <c r="D17" s="826">
        <f t="shared" ref="D17:F17" si="5">SUM(D15:D16)</f>
        <v>30000000</v>
      </c>
      <c r="E17" s="826">
        <f t="shared" si="5"/>
        <v>30000000</v>
      </c>
      <c r="F17" s="826">
        <f t="shared" si="5"/>
        <v>0</v>
      </c>
      <c r="G17" s="425"/>
      <c r="H17" s="2562"/>
      <c r="I17" s="2562"/>
      <c r="J17" s="2728" t="s">
        <v>185</v>
      </c>
      <c r="K17" s="2578"/>
      <c r="L17" s="817">
        <f>'총괄(수정금지)2025'!K26</f>
        <v>8000000</v>
      </c>
      <c r="M17" s="817">
        <f>'총괄(수정금지)2025'!L26</f>
        <v>8000000</v>
      </c>
      <c r="N17" s="817">
        <f>'총괄(수정금지)2025'!M26</f>
        <v>0</v>
      </c>
    </row>
    <row r="18" spans="1:14" ht="17.25">
      <c r="A18" s="2731" t="s">
        <v>304</v>
      </c>
      <c r="B18" s="2731" t="s">
        <v>304</v>
      </c>
      <c r="C18" s="840" t="s">
        <v>331</v>
      </c>
      <c r="D18" s="815">
        <f>'총괄(수정금지)2025'!D48</f>
        <v>39708390</v>
      </c>
      <c r="E18" s="815">
        <f>'총괄(수정금지)2025'!E48</f>
        <v>39708390</v>
      </c>
      <c r="F18" s="815">
        <f>'총괄(수정금지)2025'!F48</f>
        <v>0</v>
      </c>
      <c r="G18" s="425"/>
      <c r="H18" s="2562"/>
      <c r="I18" s="2562"/>
      <c r="J18" s="2728" t="s">
        <v>193</v>
      </c>
      <c r="K18" s="2578"/>
      <c r="L18" s="817">
        <f>'총괄(수정금지)2025'!K27</f>
        <v>3360000</v>
      </c>
      <c r="M18" s="817">
        <f>'총괄(수정금지)2025'!L27</f>
        <v>3360000</v>
      </c>
      <c r="N18" s="817">
        <f>'총괄(수정금지)2025'!M27</f>
        <v>0</v>
      </c>
    </row>
    <row r="19" spans="1:14" ht="17.25">
      <c r="A19" s="2562"/>
      <c r="B19" s="2562"/>
      <c r="C19" s="840" t="s">
        <v>359</v>
      </c>
      <c r="D19" s="815">
        <f>'총괄(수정금지)2025'!D51</f>
        <v>38730024</v>
      </c>
      <c r="E19" s="815">
        <f>'총괄(수정금지)2025'!E51</f>
        <v>38730024</v>
      </c>
      <c r="F19" s="815">
        <f>'총괄(수정금지)2025'!F51</f>
        <v>0</v>
      </c>
      <c r="G19" s="425"/>
      <c r="H19" s="2562"/>
      <c r="I19" s="2562"/>
      <c r="J19" s="2728" t="s">
        <v>197</v>
      </c>
      <c r="K19" s="2578"/>
      <c r="L19" s="817">
        <f>'총괄(수정금지)2025'!K28</f>
        <v>2400000</v>
      </c>
      <c r="M19" s="817">
        <f>'총괄(수정금지)2025'!L28</f>
        <v>2400000</v>
      </c>
      <c r="N19" s="817">
        <f>'총괄(수정금지)2025'!M27</f>
        <v>0</v>
      </c>
    </row>
    <row r="20" spans="1:14" ht="17.25">
      <c r="A20" s="2562"/>
      <c r="B20" s="2562"/>
      <c r="C20" s="840" t="s">
        <v>393</v>
      </c>
      <c r="D20" s="815">
        <f>'총괄(수정금지)2025'!D55</f>
        <v>16700162</v>
      </c>
      <c r="E20" s="815">
        <f>'총괄(수정금지)2025'!E55</f>
        <v>16700162</v>
      </c>
      <c r="F20" s="815">
        <f>'총괄(수정금지)2025'!F55</f>
        <v>0</v>
      </c>
      <c r="G20" s="425"/>
      <c r="H20" s="2562"/>
      <c r="I20" s="2562"/>
      <c r="J20" s="2728" t="s">
        <v>203</v>
      </c>
      <c r="K20" s="2578"/>
      <c r="L20" s="817">
        <f>'총괄(수정금지)2025'!K29</f>
        <v>23270000</v>
      </c>
      <c r="M20" s="817">
        <f>'총괄(수정금지)2025'!L29</f>
        <v>16940000</v>
      </c>
      <c r="N20" s="817">
        <f>'총괄(수정금지)2025'!M29</f>
        <v>-6330000</v>
      </c>
    </row>
    <row r="21" spans="1:14" ht="17.25">
      <c r="A21" s="2559"/>
      <c r="B21" s="2559"/>
      <c r="C21" s="825" t="s">
        <v>53</v>
      </c>
      <c r="D21" s="826">
        <f t="shared" ref="D21:F21" si="6">SUM(D18:D20)</f>
        <v>95138576</v>
      </c>
      <c r="E21" s="826">
        <f t="shared" si="6"/>
        <v>95138576</v>
      </c>
      <c r="F21" s="826">
        <f t="shared" si="6"/>
        <v>0</v>
      </c>
      <c r="G21" s="425"/>
      <c r="H21" s="2562"/>
      <c r="I21" s="2559"/>
      <c r="J21" s="2734" t="s">
        <v>53</v>
      </c>
      <c r="K21" s="2578"/>
      <c r="L21" s="826">
        <f t="shared" ref="L21:N21" si="7">SUM(L14:L20)</f>
        <v>89594149</v>
      </c>
      <c r="M21" s="826">
        <f t="shared" si="7"/>
        <v>83264149</v>
      </c>
      <c r="N21" s="826">
        <f t="shared" si="7"/>
        <v>-6330000</v>
      </c>
    </row>
    <row r="22" spans="1:14" ht="17.25">
      <c r="A22" s="2731" t="s">
        <v>414</v>
      </c>
      <c r="B22" s="2731" t="s">
        <v>414</v>
      </c>
      <c r="C22" s="840" t="s">
        <v>460</v>
      </c>
      <c r="D22" s="815">
        <f>'총괄(수정금지)2025'!D59</f>
        <v>300000</v>
      </c>
      <c r="E22" s="815">
        <f>'총괄(수정금지)2025'!E59</f>
        <v>50000</v>
      </c>
      <c r="F22" s="815">
        <f>'총괄(수정금지)2025'!F59</f>
        <v>-250000</v>
      </c>
      <c r="G22" s="425"/>
      <c r="H22" s="2559"/>
      <c r="I22" s="2736" t="s">
        <v>55</v>
      </c>
      <c r="J22" s="2577"/>
      <c r="K22" s="2578"/>
      <c r="L22" s="826">
        <f t="shared" ref="L22:N22" si="8">SUM(L9,L13,L21)</f>
        <v>820300599</v>
      </c>
      <c r="M22" s="826">
        <f t="shared" si="8"/>
        <v>791633919</v>
      </c>
      <c r="N22" s="826">
        <f t="shared" si="8"/>
        <v>-28666680</v>
      </c>
    </row>
    <row r="23" spans="1:14" ht="17.25">
      <c r="A23" s="2562"/>
      <c r="B23" s="2562"/>
      <c r="C23" s="840" t="s">
        <v>486</v>
      </c>
      <c r="D23" s="815">
        <f>'총괄(수정금지)2025'!D63</f>
        <v>900000</v>
      </c>
      <c r="E23" s="815">
        <f>'총괄(수정금지)2025'!E63</f>
        <v>380000</v>
      </c>
      <c r="F23" s="815">
        <f>'총괄(수정금지)2025'!F63</f>
        <v>-520000</v>
      </c>
      <c r="G23" s="425"/>
      <c r="H23" s="2731" t="s">
        <v>549</v>
      </c>
      <c r="I23" s="2735" t="s">
        <v>210</v>
      </c>
      <c r="J23" s="2600"/>
      <c r="K23" s="771" t="s">
        <v>210</v>
      </c>
      <c r="L23" s="817">
        <f>'총괄(수정금지)2025'!K33</f>
        <v>6000000</v>
      </c>
      <c r="M23" s="817">
        <f>'총괄(수정금지)2025'!L33</f>
        <v>2500000</v>
      </c>
      <c r="N23" s="817">
        <f>'총괄(수정금지)2025'!M33</f>
        <v>-3500000</v>
      </c>
    </row>
    <row r="24" spans="1:14" ht="17.25">
      <c r="A24" s="2562"/>
      <c r="B24" s="2562"/>
      <c r="C24" s="840" t="s">
        <v>498</v>
      </c>
      <c r="D24" s="815">
        <f>'총괄(수정금지)2025'!D65</f>
        <v>6600000</v>
      </c>
      <c r="E24" s="815">
        <f>'총괄(수정금지)2025'!E65</f>
        <v>7500000</v>
      </c>
      <c r="F24" s="815">
        <f>'총괄(수정금지)2025'!F65</f>
        <v>900000</v>
      </c>
      <c r="G24" s="425"/>
      <c r="H24" s="2562"/>
      <c r="I24" s="2574"/>
      <c r="J24" s="2568"/>
      <c r="K24" s="771" t="s">
        <v>212</v>
      </c>
      <c r="L24" s="817">
        <f>'총괄(수정금지)2025'!K34</f>
        <v>2500000</v>
      </c>
      <c r="M24" s="817">
        <f>'총괄(수정금지)2025'!L34</f>
        <v>700000</v>
      </c>
      <c r="N24" s="817">
        <f>'총괄(수정금지)2025'!M34</f>
        <v>-1800000</v>
      </c>
    </row>
    <row r="25" spans="1:14" ht="17.25">
      <c r="A25" s="2559"/>
      <c r="B25" s="2559"/>
      <c r="C25" s="825" t="s">
        <v>53</v>
      </c>
      <c r="D25" s="826">
        <f t="shared" ref="D25:F25" si="9">SUM(D22:D24)</f>
        <v>7800000</v>
      </c>
      <c r="E25" s="826">
        <f t="shared" si="9"/>
        <v>7930000</v>
      </c>
      <c r="F25" s="826">
        <f t="shared" si="9"/>
        <v>130000</v>
      </c>
      <c r="G25" s="425"/>
      <c r="H25" s="2562"/>
      <c r="I25" s="2575"/>
      <c r="J25" s="2569"/>
      <c r="K25" s="771" t="s">
        <v>627</v>
      </c>
      <c r="L25" s="817">
        <f>'총괄(수정금지)2025'!K35</f>
        <v>12000000</v>
      </c>
      <c r="M25" s="817">
        <f>'총괄(수정금지)2025'!L35</f>
        <v>7000000</v>
      </c>
      <c r="N25" s="817">
        <f>'총괄(수정금지)2025'!M35</f>
        <v>-5000000</v>
      </c>
    </row>
    <row r="26" spans="1:14" ht="17.25">
      <c r="A26" s="2740" t="s">
        <v>629</v>
      </c>
      <c r="B26" s="2590"/>
      <c r="C26" s="2569"/>
      <c r="D26" s="849">
        <f t="shared" ref="D26:F26" si="10">SUM(D25,D21,D17,D14,D11,D8)</f>
        <v>1803956576</v>
      </c>
      <c r="E26" s="849">
        <f t="shared" si="10"/>
        <v>1713261576</v>
      </c>
      <c r="F26" s="849">
        <f t="shared" si="10"/>
        <v>-90695000</v>
      </c>
      <c r="G26" s="425"/>
      <c r="H26" s="2559"/>
      <c r="I26" s="2736" t="s">
        <v>55</v>
      </c>
      <c r="J26" s="2577"/>
      <c r="K26" s="2578"/>
      <c r="L26" s="826">
        <f t="shared" ref="L26:N26" si="11">SUM(L23:L25)</f>
        <v>20500000</v>
      </c>
      <c r="M26" s="826">
        <f t="shared" si="11"/>
        <v>10200000</v>
      </c>
      <c r="N26" s="826">
        <f t="shared" si="11"/>
        <v>-10300000</v>
      </c>
    </row>
    <row r="27" spans="1:14">
      <c r="A27" s="425"/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</row>
    <row r="28" spans="1:14" ht="17.25">
      <c r="A28" s="425"/>
      <c r="B28" s="425"/>
      <c r="C28" s="425"/>
      <c r="D28" s="425"/>
      <c r="E28" s="425"/>
      <c r="F28" s="425"/>
      <c r="G28" s="425"/>
      <c r="H28" s="2722" t="s">
        <v>603</v>
      </c>
      <c r="I28" s="2577"/>
      <c r="J28" s="2577"/>
      <c r="K28" s="2578"/>
      <c r="L28" s="2732" t="s">
        <v>604</v>
      </c>
      <c r="M28" s="2732" t="s">
        <v>605</v>
      </c>
      <c r="N28" s="2730" t="s">
        <v>606</v>
      </c>
    </row>
    <row r="29" spans="1:14" ht="17.25">
      <c r="A29" s="425"/>
      <c r="B29" s="425"/>
      <c r="C29" s="425"/>
      <c r="D29" s="855">
        <f>SUM('총괄(수정금지)2025'!D7-D26)</f>
        <v>0</v>
      </c>
      <c r="E29" s="855">
        <f>SUM('총괄(수정금지)2025'!E7-E26)</f>
        <v>0</v>
      </c>
      <c r="F29" s="855">
        <f>SUM('총괄(수정금지)2025'!F7-F26)</f>
        <v>0</v>
      </c>
      <c r="G29" s="425"/>
      <c r="H29" s="812" t="s">
        <v>4</v>
      </c>
      <c r="I29" s="812" t="s">
        <v>6</v>
      </c>
      <c r="J29" s="2722" t="s">
        <v>8</v>
      </c>
      <c r="K29" s="2578"/>
      <c r="L29" s="2569"/>
      <c r="M29" s="2569"/>
      <c r="N29" s="2568"/>
    </row>
    <row r="30" spans="1:14" ht="17.25">
      <c r="A30" s="425"/>
      <c r="B30" s="425"/>
      <c r="C30" s="425"/>
      <c r="D30" s="425"/>
      <c r="E30" s="425"/>
      <c r="F30" s="425"/>
      <c r="G30" s="425"/>
      <c r="H30" s="2731" t="s">
        <v>219</v>
      </c>
      <c r="I30" s="2731" t="s">
        <v>219</v>
      </c>
      <c r="J30" s="2733" t="s">
        <v>252</v>
      </c>
      <c r="K30" s="2578"/>
      <c r="L30" s="867">
        <f>'총괄(수정금지)2025'!K39</f>
        <v>2000000</v>
      </c>
      <c r="M30" s="867">
        <f>'총괄(수정금지)2025'!L39</f>
        <v>1000000</v>
      </c>
      <c r="N30" s="867">
        <f>'총괄(수정금지)2025'!M39</f>
        <v>-1000000</v>
      </c>
    </row>
    <row r="31" spans="1:14" ht="17.25">
      <c r="A31" s="425"/>
      <c r="B31" s="425"/>
      <c r="C31" s="425"/>
      <c r="D31" s="425"/>
      <c r="E31" s="425"/>
      <c r="F31" s="425"/>
      <c r="G31" s="425"/>
      <c r="H31" s="2562"/>
      <c r="I31" s="2562"/>
      <c r="J31" s="2733" t="s">
        <v>257</v>
      </c>
      <c r="K31" s="2578"/>
      <c r="L31" s="867">
        <f>'총괄(수정금지)2025'!K40</f>
        <v>9500000</v>
      </c>
      <c r="M31" s="867">
        <f>'총괄(수정금지)2025'!L40</f>
        <v>9500000</v>
      </c>
      <c r="N31" s="867">
        <f>'총괄(수정금지)2025'!M40</f>
        <v>0</v>
      </c>
    </row>
    <row r="32" spans="1:14" ht="17.25">
      <c r="A32" s="425"/>
      <c r="B32" s="425"/>
      <c r="C32" s="425"/>
      <c r="D32" s="425"/>
      <c r="E32" s="425"/>
      <c r="F32" s="425"/>
      <c r="G32" s="425"/>
      <c r="H32" s="2562"/>
      <c r="I32" s="2562"/>
      <c r="J32" s="2733" t="s">
        <v>272</v>
      </c>
      <c r="K32" s="2578"/>
      <c r="L32" s="867">
        <f>'총괄(수정금지)2025'!K41</f>
        <v>25500000</v>
      </c>
      <c r="M32" s="867">
        <f>'총괄(수정금지)2025'!L41</f>
        <v>18000000</v>
      </c>
      <c r="N32" s="867">
        <f>'총괄(수정금지)2025'!M41</f>
        <v>-7500000</v>
      </c>
    </row>
    <row r="33" spans="1:14" ht="17.25">
      <c r="A33" s="425"/>
      <c r="B33" s="425"/>
      <c r="C33" s="425"/>
      <c r="D33" s="425"/>
      <c r="E33" s="425"/>
      <c r="F33" s="425"/>
      <c r="G33" s="425"/>
      <c r="H33" s="2562"/>
      <c r="I33" s="2562"/>
      <c r="J33" s="2733" t="s">
        <v>283</v>
      </c>
      <c r="K33" s="2578"/>
      <c r="L33" s="867">
        <f>'총괄(수정금지)2025'!K42</f>
        <v>6600000</v>
      </c>
      <c r="M33" s="867">
        <f>'총괄(수정금지)2025'!L42</f>
        <v>1320000</v>
      </c>
      <c r="N33" s="867">
        <f>'총괄(수정금지)2025'!M42</f>
        <v>-5280000</v>
      </c>
    </row>
    <row r="34" spans="1:14" ht="17.25">
      <c r="A34" s="425"/>
      <c r="B34" s="425"/>
      <c r="C34" s="425"/>
      <c r="D34" s="425"/>
      <c r="E34" s="425"/>
      <c r="F34" s="425"/>
      <c r="G34" s="425"/>
      <c r="H34" s="2562"/>
      <c r="I34" s="2562"/>
      <c r="J34" s="2733" t="s">
        <v>298</v>
      </c>
      <c r="K34" s="2578"/>
      <c r="L34" s="867">
        <f>'총괄(수정금지)2025'!K43</f>
        <v>496440447</v>
      </c>
      <c r="M34" s="867">
        <f>'총괄(수정금지)2025'!L43</f>
        <v>459840447</v>
      </c>
      <c r="N34" s="867">
        <f>'총괄(수정금지)2025'!M43</f>
        <v>-36600000</v>
      </c>
    </row>
    <row r="35" spans="1:14" ht="17.25">
      <c r="A35" s="425"/>
      <c r="B35" s="425"/>
      <c r="C35" s="425"/>
      <c r="D35" s="425"/>
      <c r="E35" s="425"/>
      <c r="F35" s="425"/>
      <c r="G35" s="425"/>
      <c r="H35" s="2562"/>
      <c r="I35" s="2562"/>
      <c r="J35" s="2733" t="s">
        <v>302</v>
      </c>
      <c r="K35" s="2578"/>
      <c r="L35" s="867">
        <f>'총괄(수정금지)2025'!K44</f>
        <v>9100000</v>
      </c>
      <c r="M35" s="867">
        <f>'총괄(수정금지)2025'!L44</f>
        <v>7100000</v>
      </c>
      <c r="N35" s="867">
        <f>'총괄(수정금지)2025'!M44</f>
        <v>-2000000</v>
      </c>
    </row>
    <row r="36" spans="1:14" ht="17.25">
      <c r="A36" s="425"/>
      <c r="B36" s="425"/>
      <c r="C36" s="425"/>
      <c r="D36" s="425"/>
      <c r="E36" s="425"/>
      <c r="F36" s="425"/>
      <c r="G36" s="425"/>
      <c r="H36" s="2562"/>
      <c r="I36" s="2562"/>
      <c r="J36" s="2733" t="s">
        <v>308</v>
      </c>
      <c r="K36" s="2578"/>
      <c r="L36" s="867">
        <f>'총괄(수정금지)2025'!K45</f>
        <v>3100000</v>
      </c>
      <c r="M36" s="867">
        <f>'총괄(수정금지)2025'!L45</f>
        <v>3100000</v>
      </c>
      <c r="N36" s="867">
        <f>'총괄(수정금지)2025'!M45</f>
        <v>0</v>
      </c>
    </row>
    <row r="37" spans="1:14" ht="17.25">
      <c r="A37" s="425"/>
      <c r="B37" s="425"/>
      <c r="C37" s="425"/>
      <c r="D37" s="425"/>
      <c r="E37" s="425"/>
      <c r="F37" s="425"/>
      <c r="G37" s="425"/>
      <c r="H37" s="2562"/>
      <c r="I37" s="2562"/>
      <c r="J37" s="2733" t="s">
        <v>632</v>
      </c>
      <c r="K37" s="2578"/>
      <c r="L37" s="867">
        <f>'총괄(수정금지)2025'!K46</f>
        <v>6100000</v>
      </c>
      <c r="M37" s="867">
        <f>'총괄(수정금지)2025'!L46</f>
        <v>5100000</v>
      </c>
      <c r="N37" s="867">
        <f>'총괄(수정금지)2025'!M46</f>
        <v>-1000000</v>
      </c>
    </row>
    <row r="38" spans="1:14" ht="17.25">
      <c r="A38" s="425"/>
      <c r="B38" s="425"/>
      <c r="C38" s="425"/>
      <c r="D38" s="425"/>
      <c r="E38" s="425"/>
      <c r="F38" s="425"/>
      <c r="G38" s="425"/>
      <c r="H38" s="2562"/>
      <c r="I38" s="2562"/>
      <c r="J38" s="2733" t="s">
        <v>633</v>
      </c>
      <c r="K38" s="2578"/>
      <c r="L38" s="867">
        <f>'총괄(수정금지)2025'!K47</f>
        <v>70100000</v>
      </c>
      <c r="M38" s="867">
        <f>'총괄(수정금지)2025'!L47</f>
        <v>64160000</v>
      </c>
      <c r="N38" s="867">
        <f>'총괄(수정금지)2025'!M47</f>
        <v>-5940000</v>
      </c>
    </row>
    <row r="39" spans="1:14" ht="17.25">
      <c r="A39" s="425"/>
      <c r="B39" s="425"/>
      <c r="C39" s="425"/>
      <c r="D39" s="425"/>
      <c r="E39" s="425"/>
      <c r="F39" s="425"/>
      <c r="G39" s="425"/>
      <c r="H39" s="2562"/>
      <c r="I39" s="2562"/>
      <c r="J39" s="2733" t="s">
        <v>342</v>
      </c>
      <c r="K39" s="2578"/>
      <c r="L39" s="867">
        <f>'총괄(수정금지)2025'!K48</f>
        <v>17500000</v>
      </c>
      <c r="M39" s="867">
        <f>'총괄(수정금지)2025'!L48</f>
        <v>28000000</v>
      </c>
      <c r="N39" s="867">
        <f>'총괄(수정금지)2025'!M48</f>
        <v>10500000</v>
      </c>
    </row>
    <row r="40" spans="1:14" ht="17.25">
      <c r="A40" s="425"/>
      <c r="B40" s="425"/>
      <c r="C40" s="425"/>
      <c r="D40" s="425"/>
      <c r="E40" s="425"/>
      <c r="F40" s="425"/>
      <c r="G40" s="425"/>
      <c r="H40" s="2562"/>
      <c r="I40" s="2562"/>
      <c r="J40" s="2733" t="s">
        <v>635</v>
      </c>
      <c r="K40" s="2578"/>
      <c r="L40" s="867">
        <f>'총괄(수정금지)2025'!K49</f>
        <v>46182000</v>
      </c>
      <c r="M40" s="867">
        <f>'총괄(수정금지)2025'!L49</f>
        <v>46182000</v>
      </c>
      <c r="N40" s="867">
        <f>'총괄(수정금지)2025'!M49</f>
        <v>0</v>
      </c>
    </row>
    <row r="41" spans="1:14" ht="17.25">
      <c r="A41" s="425"/>
      <c r="B41" s="425"/>
      <c r="C41" s="425"/>
      <c r="D41" s="425"/>
      <c r="E41" s="425"/>
      <c r="F41" s="425"/>
      <c r="G41" s="425"/>
      <c r="H41" s="2562"/>
      <c r="I41" s="2562"/>
      <c r="J41" s="2733" t="s">
        <v>636</v>
      </c>
      <c r="K41" s="2578"/>
      <c r="L41" s="867">
        <f>'총괄(수정금지)2025'!K50</f>
        <v>36100000</v>
      </c>
      <c r="M41" s="867">
        <f>'총괄(수정금지)2025'!L50</f>
        <v>36100000</v>
      </c>
      <c r="N41" s="867">
        <f>'총괄(수정금지)2025'!M50</f>
        <v>0</v>
      </c>
    </row>
    <row r="42" spans="1:14" ht="17.25">
      <c r="A42" s="425"/>
      <c r="B42" s="425"/>
      <c r="C42" s="425"/>
      <c r="D42" s="425"/>
      <c r="E42" s="425"/>
      <c r="F42" s="425"/>
      <c r="G42" s="425"/>
      <c r="H42" s="2562"/>
      <c r="I42" s="2562"/>
      <c r="J42" s="2733" t="s">
        <v>637</v>
      </c>
      <c r="K42" s="2578"/>
      <c r="L42" s="867">
        <f>'총괄(수정금지)2025'!K51</f>
        <v>103135530</v>
      </c>
      <c r="M42" s="867">
        <f>'총괄(수정금지)2025'!L51</f>
        <v>103135530</v>
      </c>
      <c r="N42" s="867">
        <f>'총괄(수정금지)2025'!M51</f>
        <v>0</v>
      </c>
    </row>
    <row r="43" spans="1:14" ht="17.25">
      <c r="A43" s="425"/>
      <c r="B43" s="425"/>
      <c r="C43" s="425"/>
      <c r="D43" s="425"/>
      <c r="E43" s="425"/>
      <c r="F43" s="425"/>
      <c r="G43" s="425"/>
      <c r="H43" s="2562"/>
      <c r="I43" s="2562"/>
      <c r="J43" s="2733" t="s">
        <v>639</v>
      </c>
      <c r="K43" s="2578"/>
      <c r="L43" s="867">
        <f>'총괄(수정금지)2025'!K52</f>
        <v>44998000</v>
      </c>
      <c r="M43" s="867">
        <f>'총괄(수정금지)2025'!L52</f>
        <v>45448000</v>
      </c>
      <c r="N43" s="867">
        <f>'총괄(수정금지)2025'!M52</f>
        <v>450000</v>
      </c>
    </row>
    <row r="44" spans="1:14" ht="17.25">
      <c r="A44" s="425"/>
      <c r="B44" s="425"/>
      <c r="C44" s="425"/>
      <c r="D44" s="425"/>
      <c r="E44" s="425"/>
      <c r="F44" s="425"/>
      <c r="G44" s="425"/>
      <c r="H44" s="2562"/>
      <c r="I44" s="2562"/>
      <c r="J44" s="2733" t="s">
        <v>640</v>
      </c>
      <c r="K44" s="2578"/>
      <c r="L44" s="867">
        <f>'총괄(수정금지)2025'!K53</f>
        <v>27500000</v>
      </c>
      <c r="M44" s="867">
        <f>'총괄(수정금지)2025'!L53</f>
        <v>27500000</v>
      </c>
      <c r="N44" s="867">
        <f>'총괄(수정금지)2025'!M53</f>
        <v>0</v>
      </c>
    </row>
    <row r="45" spans="1:14" ht="17.25">
      <c r="A45" s="425"/>
      <c r="B45" s="425"/>
      <c r="C45" s="425"/>
      <c r="D45" s="425"/>
      <c r="E45" s="425"/>
      <c r="F45" s="425"/>
      <c r="G45" s="425"/>
      <c r="H45" s="2562"/>
      <c r="I45" s="2562"/>
      <c r="J45" s="2733" t="s">
        <v>641</v>
      </c>
      <c r="K45" s="2578"/>
      <c r="L45" s="867">
        <f>'총괄(수정금지)2025'!K54</f>
        <v>36100000</v>
      </c>
      <c r="M45" s="867">
        <f>'총괄(수정금지)2025'!L54</f>
        <v>36100000</v>
      </c>
      <c r="N45" s="867">
        <f>'총괄(수정금지)2025'!M54</f>
        <v>0</v>
      </c>
    </row>
    <row r="46" spans="1:14" ht="17.25">
      <c r="A46" s="425"/>
      <c r="B46" s="425"/>
      <c r="C46" s="425"/>
      <c r="D46" s="425"/>
      <c r="E46" s="425"/>
      <c r="F46" s="425"/>
      <c r="G46" s="425"/>
      <c r="H46" s="2562"/>
      <c r="I46" s="2559"/>
      <c r="J46" s="2733" t="s">
        <v>642</v>
      </c>
      <c r="K46" s="2578"/>
      <c r="L46" s="867">
        <f>'총괄(수정금지)2025'!K55</f>
        <v>0</v>
      </c>
      <c r="M46" s="867">
        <f>'총괄(수정금지)2025'!L55</f>
        <v>0</v>
      </c>
      <c r="N46" s="867">
        <f>'총괄(수정금지)2025'!M55</f>
        <v>0</v>
      </c>
    </row>
    <row r="47" spans="1:14" ht="17.25">
      <c r="A47" s="425"/>
      <c r="B47" s="425"/>
      <c r="C47" s="425"/>
      <c r="D47" s="425"/>
      <c r="E47" s="425"/>
      <c r="F47" s="425"/>
      <c r="G47" s="425"/>
      <c r="H47" s="2559"/>
      <c r="I47" s="2736" t="s">
        <v>55</v>
      </c>
      <c r="J47" s="2577"/>
      <c r="K47" s="2578"/>
      <c r="L47" s="882">
        <f t="shared" ref="L47:N47" si="12">SUM(L30:L46)</f>
        <v>939955977</v>
      </c>
      <c r="M47" s="882">
        <f t="shared" si="12"/>
        <v>891585977</v>
      </c>
      <c r="N47" s="882">
        <f t="shared" si="12"/>
        <v>-48370000</v>
      </c>
    </row>
    <row r="48" spans="1:14" ht="17.25">
      <c r="A48" s="425"/>
      <c r="B48" s="425"/>
      <c r="C48" s="425"/>
      <c r="D48" s="425"/>
      <c r="E48" s="425"/>
      <c r="F48" s="425"/>
      <c r="G48" s="425"/>
      <c r="H48" s="2731" t="s">
        <v>440</v>
      </c>
      <c r="I48" s="2733" t="s">
        <v>440</v>
      </c>
      <c r="J48" s="2578"/>
      <c r="K48" s="771" t="s">
        <v>440</v>
      </c>
      <c r="L48" s="883">
        <f>'총괄(수정금지)2025'!K59</f>
        <v>200000</v>
      </c>
      <c r="M48" s="883">
        <f>'총괄(수정금지)2025'!L59</f>
        <v>200000</v>
      </c>
      <c r="N48" s="883">
        <f>'총괄(수정금지)2025'!M59</f>
        <v>0</v>
      </c>
    </row>
    <row r="49" spans="1:14" ht="17.25">
      <c r="A49" s="425"/>
      <c r="B49" s="425"/>
      <c r="C49" s="425"/>
      <c r="D49" s="425"/>
      <c r="E49" s="425"/>
      <c r="F49" s="425"/>
      <c r="G49" s="425"/>
      <c r="H49" s="2559"/>
      <c r="I49" s="2736" t="s">
        <v>55</v>
      </c>
      <c r="J49" s="2577"/>
      <c r="K49" s="2578"/>
      <c r="L49" s="882">
        <f t="shared" ref="L49:N49" si="13">SUM(L48)</f>
        <v>200000</v>
      </c>
      <c r="M49" s="882">
        <f t="shared" si="13"/>
        <v>200000</v>
      </c>
      <c r="N49" s="882">
        <f t="shared" si="13"/>
        <v>0</v>
      </c>
    </row>
    <row r="50" spans="1:14" ht="17.25">
      <c r="A50" s="425"/>
      <c r="B50" s="425"/>
      <c r="C50" s="425"/>
      <c r="D50" s="425"/>
      <c r="E50" s="425"/>
      <c r="F50" s="425"/>
      <c r="G50" s="425"/>
      <c r="H50" s="2731" t="s">
        <v>645</v>
      </c>
      <c r="I50" s="2735" t="s">
        <v>646</v>
      </c>
      <c r="J50" s="2600"/>
      <c r="K50" s="771" t="s">
        <v>495</v>
      </c>
      <c r="L50" s="867">
        <f>'총괄(수정금지)2025'!K64</f>
        <v>3000000</v>
      </c>
      <c r="M50" s="867">
        <f>'총괄(수정금지)2025'!L64</f>
        <v>2630000</v>
      </c>
      <c r="N50" s="867">
        <f>'총괄(수정금지)2025'!M64</f>
        <v>-370000</v>
      </c>
    </row>
    <row r="51" spans="1:14" ht="17.25">
      <c r="A51" s="425"/>
      <c r="B51" s="425"/>
      <c r="C51" s="425"/>
      <c r="D51" s="425"/>
      <c r="E51" s="425"/>
      <c r="F51" s="425"/>
      <c r="G51" s="425"/>
      <c r="H51" s="2562"/>
      <c r="I51" s="2575"/>
      <c r="J51" s="2569"/>
      <c r="K51" s="771" t="s">
        <v>505</v>
      </c>
      <c r="L51" s="867">
        <f>'총괄(수정금지)2025'!K66</f>
        <v>20000000</v>
      </c>
      <c r="M51" s="867">
        <f>'총괄(수정금지)2025'!L66</f>
        <v>17011680</v>
      </c>
      <c r="N51" s="867">
        <f>'총괄(수정금지)2025'!M66</f>
        <v>-2988320</v>
      </c>
    </row>
    <row r="52" spans="1:14" ht="17.25">
      <c r="A52" s="425"/>
      <c r="B52" s="425"/>
      <c r="C52" s="425"/>
      <c r="D52" s="425"/>
      <c r="E52" s="425"/>
      <c r="F52" s="425"/>
      <c r="G52" s="425"/>
      <c r="H52" s="2559"/>
      <c r="I52" s="2736" t="s">
        <v>55</v>
      </c>
      <c r="J52" s="2577"/>
      <c r="K52" s="2578"/>
      <c r="L52" s="882">
        <f t="shared" ref="L52:N52" si="14">SUM(L50:L51)</f>
        <v>23000000</v>
      </c>
      <c r="M52" s="882">
        <f t="shared" si="14"/>
        <v>19641680</v>
      </c>
      <c r="N52" s="882">
        <f t="shared" si="14"/>
        <v>-3358320</v>
      </c>
    </row>
    <row r="53" spans="1:14" ht="17.25">
      <c r="A53" s="425"/>
      <c r="B53" s="425"/>
      <c r="C53" s="425"/>
      <c r="D53" s="425"/>
      <c r="E53" s="425"/>
      <c r="F53" s="425"/>
      <c r="G53" s="425"/>
      <c r="H53" s="2737" t="s">
        <v>648</v>
      </c>
      <c r="I53" s="2577"/>
      <c r="J53" s="2577"/>
      <c r="K53" s="2578"/>
      <c r="L53" s="886">
        <f t="shared" ref="L53:N53" si="15">SUM(L52,L49,L47,L26,L22)</f>
        <v>1803956576</v>
      </c>
      <c r="M53" s="886">
        <f t="shared" si="15"/>
        <v>1713261576</v>
      </c>
      <c r="N53" s="886">
        <f t="shared" si="15"/>
        <v>-90695000</v>
      </c>
    </row>
    <row r="54" spans="1:14">
      <c r="A54" s="425"/>
      <c r="B54" s="425"/>
      <c r="C54" s="425"/>
      <c r="D54" s="425"/>
      <c r="E54" s="425"/>
      <c r="F54" s="425"/>
      <c r="G54" s="425"/>
      <c r="H54" s="425"/>
      <c r="I54" s="425"/>
      <c r="J54" s="425"/>
      <c r="K54" s="425"/>
      <c r="L54" s="425"/>
      <c r="M54" s="425"/>
      <c r="N54" s="425"/>
    </row>
    <row r="55" spans="1:14">
      <c r="A55" s="425"/>
      <c r="B55" s="425"/>
      <c r="C55" s="425"/>
      <c r="D55" s="425"/>
      <c r="E55" s="425"/>
      <c r="F55" s="425"/>
      <c r="G55" s="425"/>
      <c r="H55" s="425"/>
      <c r="I55" s="425"/>
      <c r="J55" s="425"/>
      <c r="K55" s="425"/>
      <c r="L55" s="855">
        <f>'총괄(수정금지)2025'!K7-L53</f>
        <v>0</v>
      </c>
      <c r="M55" s="855">
        <f>'총괄(수정금지)2025'!L7-M53</f>
        <v>0</v>
      </c>
      <c r="N55" s="855">
        <f>'총괄(수정금지)2025'!M7-N53</f>
        <v>0</v>
      </c>
    </row>
    <row r="56" spans="1:14">
      <c r="A56" s="425"/>
      <c r="B56" s="425"/>
      <c r="C56" s="425"/>
      <c r="D56" s="425"/>
      <c r="E56" s="425"/>
      <c r="F56" s="425"/>
      <c r="G56" s="425"/>
      <c r="H56" s="425"/>
      <c r="I56" s="425"/>
      <c r="J56" s="425"/>
      <c r="K56" s="425"/>
      <c r="L56" s="425"/>
      <c r="M56" s="425"/>
      <c r="N56" s="425"/>
    </row>
    <row r="57" spans="1:14">
      <c r="A57" s="425"/>
      <c r="B57" s="425"/>
      <c r="C57" s="425"/>
      <c r="D57" s="425"/>
      <c r="E57" s="425"/>
      <c r="F57" s="425"/>
      <c r="G57" s="425"/>
      <c r="H57" s="425"/>
      <c r="I57" s="425"/>
      <c r="J57" s="425"/>
      <c r="K57" s="425"/>
      <c r="L57" s="660">
        <f t="shared" ref="L57:N57" si="16">SUM(D26-L53)</f>
        <v>0</v>
      </c>
      <c r="M57" s="660">
        <f t="shared" si="16"/>
        <v>0</v>
      </c>
      <c r="N57" s="660">
        <f t="shared" si="16"/>
        <v>0</v>
      </c>
    </row>
    <row r="58" spans="1:14">
      <c r="A58" s="425"/>
      <c r="B58" s="425"/>
      <c r="C58" s="425"/>
      <c r="D58" s="425"/>
      <c r="E58" s="425"/>
      <c r="F58" s="425"/>
      <c r="G58" s="425"/>
      <c r="H58" s="425"/>
      <c r="I58" s="425"/>
      <c r="J58" s="425"/>
      <c r="K58" s="425"/>
      <c r="L58" s="425"/>
      <c r="M58" s="425"/>
      <c r="N58" s="425"/>
    </row>
    <row r="59" spans="1:14">
      <c r="A59" s="425"/>
      <c r="B59" s="425"/>
      <c r="C59" s="425"/>
      <c r="D59" s="425"/>
      <c r="E59" s="425"/>
      <c r="F59" s="425"/>
      <c r="G59" s="425"/>
      <c r="H59" s="425"/>
      <c r="I59" s="425"/>
      <c r="J59" s="425"/>
      <c r="K59" s="425"/>
      <c r="L59" s="425"/>
      <c r="M59" s="425"/>
      <c r="N59" s="425"/>
    </row>
    <row r="60" spans="1:14">
      <c r="A60" s="425"/>
      <c r="B60" s="425"/>
      <c r="C60" s="425"/>
      <c r="D60" s="425"/>
      <c r="E60" s="425"/>
      <c r="F60" s="425"/>
      <c r="G60" s="425"/>
      <c r="H60" s="425"/>
      <c r="I60" s="425"/>
      <c r="J60" s="425"/>
      <c r="K60" s="425"/>
      <c r="L60" s="425"/>
      <c r="M60" s="425"/>
      <c r="N60" s="425"/>
    </row>
    <row r="61" spans="1:14">
      <c r="A61" s="425"/>
      <c r="B61" s="425"/>
      <c r="C61" s="425"/>
      <c r="D61" s="425"/>
      <c r="E61" s="425"/>
      <c r="F61" s="425"/>
      <c r="G61" s="425"/>
      <c r="H61" s="425"/>
      <c r="I61" s="425"/>
      <c r="J61" s="425"/>
      <c r="K61" s="425"/>
      <c r="L61" s="425"/>
      <c r="M61" s="425"/>
      <c r="N61" s="425"/>
    </row>
    <row r="62" spans="1:14">
      <c r="A62" s="425"/>
      <c r="B62" s="425"/>
      <c r="C62" s="425"/>
      <c r="D62" s="425"/>
      <c r="E62" s="425"/>
      <c r="F62" s="425"/>
      <c r="G62" s="425"/>
      <c r="H62" s="425"/>
      <c r="I62" s="425"/>
      <c r="J62" s="425"/>
      <c r="K62" s="425"/>
      <c r="L62" s="425"/>
      <c r="M62" s="425"/>
      <c r="N62" s="425"/>
    </row>
    <row r="63" spans="1:14">
      <c r="A63" s="425"/>
      <c r="B63" s="425"/>
      <c r="C63" s="425"/>
      <c r="D63" s="425"/>
      <c r="E63" s="425"/>
      <c r="F63" s="425"/>
      <c r="G63" s="425"/>
      <c r="H63" s="425"/>
      <c r="I63" s="425"/>
      <c r="J63" s="425"/>
      <c r="K63" s="425"/>
      <c r="L63" s="425"/>
      <c r="M63" s="425"/>
      <c r="N63" s="425"/>
    </row>
    <row r="64" spans="1:14">
      <c r="A64" s="425"/>
      <c r="B64" s="425"/>
      <c r="C64" s="425"/>
      <c r="D64" s="425"/>
      <c r="E64" s="425"/>
      <c r="F64" s="425"/>
      <c r="G64" s="425"/>
      <c r="H64" s="425"/>
      <c r="I64" s="425"/>
      <c r="J64" s="425"/>
      <c r="K64" s="425"/>
      <c r="L64" s="425"/>
      <c r="M64" s="425"/>
      <c r="N64" s="425"/>
    </row>
    <row r="65" spans="1:14">
      <c r="A65" s="425"/>
      <c r="B65" s="425"/>
      <c r="C65" s="425"/>
      <c r="D65" s="425"/>
      <c r="E65" s="425"/>
      <c r="F65" s="425"/>
      <c r="G65" s="425"/>
      <c r="H65" s="425"/>
      <c r="I65" s="425"/>
      <c r="J65" s="425"/>
      <c r="K65" s="425"/>
      <c r="L65" s="425"/>
      <c r="M65" s="425"/>
      <c r="N65" s="425"/>
    </row>
    <row r="66" spans="1:14">
      <c r="A66" s="425"/>
      <c r="B66" s="425"/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  <c r="N66" s="425"/>
    </row>
    <row r="67" spans="1:14">
      <c r="A67" s="425"/>
      <c r="B67" s="425"/>
      <c r="C67" s="425"/>
      <c r="D67" s="425"/>
      <c r="E67" s="425"/>
      <c r="F67" s="425"/>
      <c r="G67" s="425"/>
      <c r="H67" s="425"/>
      <c r="I67" s="425"/>
      <c r="J67" s="425"/>
      <c r="K67" s="425"/>
      <c r="L67" s="425"/>
      <c r="M67" s="425"/>
      <c r="N67" s="425"/>
    </row>
    <row r="68" spans="1:14">
      <c r="A68" s="425"/>
      <c r="B68" s="425"/>
      <c r="C68" s="425"/>
      <c r="D68" s="425"/>
      <c r="E68" s="425"/>
      <c r="F68" s="425"/>
      <c r="G68" s="425"/>
      <c r="H68" s="425"/>
      <c r="I68" s="425"/>
      <c r="J68" s="425"/>
      <c r="K68" s="425"/>
      <c r="L68" s="425"/>
      <c r="M68" s="425"/>
      <c r="N68" s="425"/>
    </row>
    <row r="69" spans="1:14">
      <c r="A69" s="425"/>
      <c r="B69" s="425"/>
      <c r="C69" s="425"/>
      <c r="D69" s="425"/>
      <c r="E69" s="425"/>
      <c r="F69" s="425"/>
      <c r="G69" s="425"/>
      <c r="H69" s="425"/>
      <c r="I69" s="425"/>
      <c r="J69" s="425"/>
      <c r="K69" s="425"/>
      <c r="L69" s="425"/>
      <c r="M69" s="425"/>
      <c r="N69" s="425"/>
    </row>
    <row r="70" spans="1:14">
      <c r="A70" s="425"/>
      <c r="B70" s="425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  <c r="N70" s="425"/>
    </row>
    <row r="71" spans="1:14">
      <c r="A71" s="425"/>
      <c r="B71" s="425"/>
      <c r="C71" s="425"/>
      <c r="D71" s="425"/>
      <c r="E71" s="425"/>
      <c r="F71" s="425"/>
      <c r="G71" s="425"/>
      <c r="H71" s="425"/>
      <c r="I71" s="425"/>
      <c r="J71" s="425"/>
      <c r="K71" s="425"/>
      <c r="L71" s="425"/>
      <c r="M71" s="425"/>
      <c r="N71" s="425"/>
    </row>
    <row r="72" spans="1:14">
      <c r="A72" s="425"/>
      <c r="B72" s="425"/>
      <c r="C72" s="425"/>
      <c r="D72" s="425"/>
      <c r="E72" s="425"/>
      <c r="F72" s="425"/>
      <c r="G72" s="425"/>
      <c r="H72" s="425"/>
      <c r="I72" s="425"/>
      <c r="J72" s="425"/>
      <c r="K72" s="425"/>
      <c r="L72" s="425"/>
      <c r="M72" s="425"/>
      <c r="N72" s="425"/>
    </row>
    <row r="73" spans="1:14">
      <c r="A73" s="425"/>
      <c r="B73" s="425"/>
      <c r="C73" s="425"/>
      <c r="D73" s="425"/>
      <c r="E73" s="425"/>
      <c r="F73" s="425"/>
      <c r="G73" s="425"/>
      <c r="H73" s="425"/>
      <c r="I73" s="425"/>
      <c r="J73" s="425"/>
      <c r="K73" s="425"/>
      <c r="L73" s="425"/>
      <c r="M73" s="425"/>
      <c r="N73" s="425"/>
    </row>
    <row r="74" spans="1:14">
      <c r="A74" s="425"/>
      <c r="B74" s="425"/>
      <c r="C74" s="425"/>
      <c r="D74" s="425"/>
      <c r="E74" s="425"/>
      <c r="F74" s="425"/>
      <c r="G74" s="425"/>
      <c r="H74" s="425"/>
      <c r="I74" s="425"/>
      <c r="J74" s="425"/>
      <c r="K74" s="425"/>
      <c r="L74" s="425"/>
      <c r="M74" s="425"/>
      <c r="N74" s="425"/>
    </row>
    <row r="75" spans="1:14">
      <c r="A75" s="425"/>
      <c r="B75" s="425"/>
      <c r="C75" s="425"/>
      <c r="D75" s="425"/>
      <c r="E75" s="425"/>
      <c r="F75" s="425"/>
      <c r="G75" s="425"/>
      <c r="H75" s="425"/>
      <c r="I75" s="425"/>
      <c r="J75" s="425"/>
      <c r="K75" s="425"/>
      <c r="L75" s="425"/>
      <c r="M75" s="425"/>
      <c r="N75" s="425"/>
    </row>
    <row r="76" spans="1:14">
      <c r="A76" s="425"/>
      <c r="B76" s="425"/>
      <c r="C76" s="425"/>
      <c r="D76" s="425"/>
      <c r="E76" s="425"/>
      <c r="F76" s="425"/>
      <c r="G76" s="425"/>
      <c r="H76" s="425"/>
      <c r="I76" s="425"/>
      <c r="J76" s="425"/>
      <c r="K76" s="425"/>
      <c r="L76" s="425"/>
      <c r="M76" s="425"/>
      <c r="N76" s="425"/>
    </row>
    <row r="77" spans="1:14">
      <c r="A77" s="425"/>
      <c r="B77" s="425"/>
      <c r="C77" s="425"/>
      <c r="D77" s="425"/>
      <c r="E77" s="425"/>
      <c r="F77" s="425"/>
      <c r="G77" s="425"/>
      <c r="H77" s="425"/>
      <c r="I77" s="425"/>
      <c r="J77" s="425"/>
      <c r="K77" s="425"/>
      <c r="L77" s="425"/>
      <c r="M77" s="425"/>
      <c r="N77" s="425"/>
    </row>
    <row r="78" spans="1:14">
      <c r="A78" s="425"/>
      <c r="B78" s="425"/>
      <c r="C78" s="425"/>
      <c r="D78" s="425"/>
      <c r="E78" s="425"/>
      <c r="F78" s="425"/>
      <c r="G78" s="425"/>
      <c r="H78" s="425"/>
      <c r="I78" s="425"/>
      <c r="J78" s="425"/>
      <c r="K78" s="425"/>
      <c r="L78" s="425"/>
      <c r="M78" s="425"/>
      <c r="N78" s="425"/>
    </row>
    <row r="79" spans="1:14">
      <c r="A79" s="425"/>
      <c r="B79" s="425"/>
      <c r="C79" s="425"/>
      <c r="D79" s="425"/>
      <c r="E79" s="425"/>
      <c r="F79" s="425"/>
      <c r="G79" s="425"/>
      <c r="H79" s="425"/>
      <c r="I79" s="425"/>
      <c r="J79" s="425"/>
      <c r="K79" s="425"/>
      <c r="L79" s="425"/>
      <c r="M79" s="425"/>
      <c r="N79" s="425"/>
    </row>
    <row r="80" spans="1:14">
      <c r="A80" s="425"/>
      <c r="B80" s="425"/>
      <c r="C80" s="425"/>
      <c r="D80" s="425"/>
      <c r="E80" s="425"/>
      <c r="F80" s="425"/>
      <c r="G80" s="425"/>
      <c r="H80" s="425"/>
      <c r="I80" s="425"/>
      <c r="J80" s="425"/>
      <c r="K80" s="425"/>
      <c r="L80" s="425"/>
      <c r="M80" s="425"/>
      <c r="N80" s="425"/>
    </row>
    <row r="81" spans="1:14">
      <c r="A81" s="425"/>
      <c r="B81" s="425"/>
      <c r="C81" s="425"/>
      <c r="D81" s="425"/>
      <c r="E81" s="425"/>
      <c r="F81" s="425"/>
      <c r="G81" s="425"/>
      <c r="H81" s="425"/>
      <c r="I81" s="425"/>
      <c r="J81" s="425"/>
      <c r="K81" s="425"/>
      <c r="L81" s="425"/>
      <c r="M81" s="425"/>
      <c r="N81" s="425"/>
    </row>
    <row r="82" spans="1:14">
      <c r="A82" s="425"/>
      <c r="B82" s="425"/>
      <c r="C82" s="425"/>
      <c r="D82" s="425"/>
      <c r="E82" s="425"/>
      <c r="F82" s="425"/>
      <c r="G82" s="425"/>
      <c r="H82" s="425"/>
      <c r="I82" s="425"/>
      <c r="J82" s="425"/>
      <c r="K82" s="425"/>
      <c r="L82" s="425"/>
      <c r="M82" s="425"/>
      <c r="N82" s="425"/>
    </row>
    <row r="83" spans="1:14">
      <c r="A83" s="425"/>
      <c r="B83" s="425"/>
      <c r="C83" s="425"/>
      <c r="D83" s="425"/>
      <c r="E83" s="425"/>
      <c r="F83" s="425"/>
      <c r="G83" s="425"/>
      <c r="H83" s="425"/>
      <c r="I83" s="425"/>
      <c r="J83" s="425"/>
      <c r="K83" s="425"/>
      <c r="L83" s="425"/>
      <c r="M83" s="425"/>
      <c r="N83" s="425"/>
    </row>
    <row r="84" spans="1:14">
      <c r="A84" s="425"/>
      <c r="B84" s="425"/>
      <c r="C84" s="425"/>
      <c r="D84" s="425"/>
      <c r="E84" s="425"/>
      <c r="F84" s="425"/>
      <c r="G84" s="425"/>
      <c r="H84" s="425"/>
      <c r="I84" s="425"/>
      <c r="J84" s="425"/>
      <c r="K84" s="425"/>
      <c r="L84" s="425"/>
      <c r="M84" s="425"/>
      <c r="N84" s="425"/>
    </row>
    <row r="85" spans="1:14">
      <c r="A85" s="425"/>
      <c r="B85" s="425"/>
      <c r="C85" s="425"/>
      <c r="D85" s="425"/>
      <c r="E85" s="425"/>
      <c r="F85" s="425"/>
      <c r="G85" s="425"/>
      <c r="H85" s="425"/>
      <c r="I85" s="425"/>
      <c r="J85" s="425"/>
      <c r="K85" s="425"/>
      <c r="L85" s="425"/>
      <c r="M85" s="425"/>
      <c r="N85" s="425"/>
    </row>
    <row r="86" spans="1:14">
      <c r="A86" s="425"/>
      <c r="B86" s="425"/>
      <c r="C86" s="425"/>
      <c r="D86" s="425"/>
      <c r="E86" s="425"/>
      <c r="F86" s="425"/>
      <c r="G86" s="425"/>
      <c r="H86" s="425"/>
      <c r="I86" s="425"/>
      <c r="J86" s="425"/>
      <c r="K86" s="425"/>
      <c r="L86" s="425"/>
      <c r="M86" s="425"/>
      <c r="N86" s="425"/>
    </row>
    <row r="87" spans="1:14">
      <c r="A87" s="425"/>
      <c r="B87" s="425"/>
      <c r="C87" s="425"/>
      <c r="D87" s="425"/>
      <c r="E87" s="425"/>
      <c r="F87" s="425"/>
      <c r="G87" s="425"/>
      <c r="H87" s="425"/>
      <c r="I87" s="425"/>
      <c r="J87" s="425"/>
      <c r="K87" s="425"/>
      <c r="L87" s="425"/>
      <c r="M87" s="425"/>
      <c r="N87" s="425"/>
    </row>
    <row r="88" spans="1:14">
      <c r="A88" s="425"/>
      <c r="B88" s="425"/>
      <c r="C88" s="425"/>
      <c r="D88" s="425"/>
      <c r="E88" s="425"/>
      <c r="F88" s="425"/>
      <c r="G88" s="425"/>
      <c r="H88" s="425"/>
      <c r="I88" s="425"/>
      <c r="J88" s="425"/>
      <c r="K88" s="425"/>
      <c r="L88" s="425"/>
      <c r="M88" s="425"/>
      <c r="N88" s="425"/>
    </row>
    <row r="89" spans="1:14">
      <c r="A89" s="425"/>
      <c r="B89" s="425"/>
      <c r="C89" s="425"/>
      <c r="D89" s="425"/>
      <c r="E89" s="425"/>
      <c r="F89" s="425"/>
      <c r="G89" s="425"/>
      <c r="H89" s="425"/>
      <c r="I89" s="425"/>
      <c r="J89" s="425"/>
      <c r="K89" s="425"/>
      <c r="L89" s="425"/>
      <c r="M89" s="425"/>
      <c r="N89" s="425"/>
    </row>
    <row r="90" spans="1:14">
      <c r="A90" s="425"/>
      <c r="B90" s="425"/>
      <c r="C90" s="425"/>
      <c r="D90" s="425"/>
      <c r="E90" s="425"/>
      <c r="F90" s="425"/>
      <c r="G90" s="425"/>
      <c r="H90" s="425"/>
      <c r="I90" s="425"/>
      <c r="J90" s="425"/>
      <c r="K90" s="425"/>
      <c r="L90" s="425"/>
      <c r="M90" s="425"/>
      <c r="N90" s="425"/>
    </row>
    <row r="91" spans="1:14">
      <c r="A91" s="425"/>
      <c r="B91" s="425"/>
      <c r="C91" s="425"/>
      <c r="D91" s="425"/>
      <c r="E91" s="425"/>
      <c r="F91" s="425"/>
      <c r="G91" s="425"/>
      <c r="H91" s="425"/>
      <c r="I91" s="425"/>
      <c r="J91" s="425"/>
      <c r="K91" s="425"/>
      <c r="L91" s="425"/>
      <c r="M91" s="425"/>
      <c r="N91" s="425"/>
    </row>
    <row r="92" spans="1:14">
      <c r="A92" s="425"/>
      <c r="B92" s="425"/>
      <c r="C92" s="425"/>
      <c r="D92" s="425"/>
      <c r="E92" s="425"/>
      <c r="F92" s="425"/>
      <c r="G92" s="425"/>
      <c r="H92" s="425"/>
      <c r="I92" s="425"/>
      <c r="J92" s="425"/>
      <c r="K92" s="425"/>
      <c r="L92" s="425"/>
      <c r="M92" s="425"/>
      <c r="N92" s="425"/>
    </row>
    <row r="93" spans="1:14">
      <c r="A93" s="425"/>
      <c r="B93" s="425"/>
      <c r="C93" s="425"/>
      <c r="D93" s="425"/>
      <c r="E93" s="425"/>
      <c r="F93" s="425"/>
      <c r="G93" s="425"/>
      <c r="H93" s="425"/>
      <c r="I93" s="425"/>
      <c r="J93" s="425"/>
      <c r="K93" s="425"/>
      <c r="L93" s="425"/>
      <c r="M93" s="425"/>
      <c r="N93" s="425"/>
    </row>
    <row r="94" spans="1:14">
      <c r="A94" s="425"/>
      <c r="B94" s="425"/>
      <c r="C94" s="425"/>
      <c r="D94" s="425"/>
      <c r="E94" s="425"/>
      <c r="F94" s="425"/>
      <c r="G94" s="425"/>
      <c r="H94" s="425"/>
      <c r="I94" s="425"/>
      <c r="J94" s="425"/>
      <c r="K94" s="425"/>
      <c r="L94" s="425"/>
      <c r="M94" s="425"/>
      <c r="N94" s="425"/>
    </row>
    <row r="95" spans="1:14">
      <c r="A95" s="425"/>
      <c r="B95" s="425"/>
      <c r="C95" s="425"/>
      <c r="D95" s="425"/>
      <c r="E95" s="425"/>
      <c r="F95" s="425"/>
      <c r="G95" s="425"/>
      <c r="H95" s="425"/>
      <c r="I95" s="425"/>
      <c r="J95" s="425"/>
      <c r="K95" s="425"/>
      <c r="L95" s="425"/>
      <c r="M95" s="425"/>
      <c r="N95" s="425"/>
    </row>
    <row r="96" spans="1:14">
      <c r="A96" s="425"/>
      <c r="B96" s="425"/>
      <c r="C96" s="425"/>
      <c r="D96" s="425"/>
      <c r="E96" s="425"/>
      <c r="F96" s="425"/>
      <c r="G96" s="425"/>
      <c r="H96" s="425"/>
      <c r="I96" s="425"/>
      <c r="J96" s="425"/>
      <c r="K96" s="425"/>
      <c r="L96" s="425"/>
      <c r="M96" s="425"/>
      <c r="N96" s="425"/>
    </row>
    <row r="97" spans="1:14">
      <c r="A97" s="425"/>
      <c r="B97" s="425"/>
      <c r="C97" s="425"/>
      <c r="D97" s="425"/>
      <c r="E97" s="425"/>
      <c r="F97" s="425"/>
      <c r="G97" s="425"/>
      <c r="H97" s="425"/>
      <c r="I97" s="425"/>
      <c r="J97" s="425"/>
      <c r="K97" s="425"/>
      <c r="L97" s="425"/>
      <c r="M97" s="425"/>
      <c r="N97" s="425"/>
    </row>
    <row r="98" spans="1:14">
      <c r="A98" s="425"/>
      <c r="B98" s="425"/>
      <c r="C98" s="425"/>
      <c r="D98" s="425"/>
      <c r="E98" s="425"/>
      <c r="F98" s="425"/>
      <c r="G98" s="425"/>
      <c r="H98" s="425"/>
      <c r="I98" s="425"/>
      <c r="J98" s="425"/>
      <c r="K98" s="425"/>
      <c r="L98" s="425"/>
      <c r="M98" s="425"/>
      <c r="N98" s="425"/>
    </row>
    <row r="99" spans="1:14">
      <c r="A99" s="425"/>
      <c r="B99" s="425"/>
      <c r="C99" s="425"/>
      <c r="D99" s="425"/>
      <c r="E99" s="425"/>
      <c r="F99" s="425"/>
      <c r="G99" s="425"/>
      <c r="H99" s="425"/>
      <c r="I99" s="425"/>
      <c r="J99" s="425"/>
      <c r="K99" s="425"/>
      <c r="L99" s="425"/>
      <c r="M99" s="425"/>
      <c r="N99" s="425"/>
    </row>
    <row r="100" spans="1:14">
      <c r="A100" s="425"/>
      <c r="B100" s="425"/>
      <c r="C100" s="425"/>
      <c r="D100" s="425"/>
      <c r="E100" s="425"/>
      <c r="F100" s="425"/>
      <c r="G100" s="425"/>
      <c r="H100" s="425"/>
      <c r="I100" s="425"/>
      <c r="J100" s="425"/>
      <c r="K100" s="425"/>
      <c r="L100" s="425"/>
      <c r="M100" s="425"/>
      <c r="N100" s="425"/>
    </row>
    <row r="101" spans="1:14">
      <c r="A101" s="425"/>
      <c r="B101" s="425"/>
      <c r="C101" s="425"/>
      <c r="D101" s="425"/>
      <c r="E101" s="425"/>
      <c r="F101" s="425"/>
      <c r="G101" s="425"/>
      <c r="H101" s="425"/>
      <c r="I101" s="425"/>
      <c r="J101" s="425"/>
      <c r="K101" s="425"/>
      <c r="L101" s="425"/>
      <c r="M101" s="425"/>
      <c r="N101" s="425"/>
    </row>
    <row r="102" spans="1:14">
      <c r="A102" s="425"/>
      <c r="B102" s="425"/>
      <c r="C102" s="425"/>
      <c r="D102" s="425"/>
      <c r="E102" s="425"/>
      <c r="F102" s="425"/>
      <c r="G102" s="425"/>
      <c r="H102" s="425"/>
      <c r="I102" s="425"/>
      <c r="J102" s="425"/>
      <c r="K102" s="425"/>
      <c r="L102" s="425"/>
      <c r="M102" s="425"/>
      <c r="N102" s="425"/>
    </row>
    <row r="103" spans="1:14">
      <c r="A103" s="425"/>
      <c r="B103" s="425"/>
      <c r="C103" s="425"/>
      <c r="D103" s="425"/>
      <c r="E103" s="425"/>
      <c r="F103" s="425"/>
      <c r="G103" s="425"/>
      <c r="H103" s="425"/>
      <c r="I103" s="425"/>
      <c r="J103" s="425"/>
      <c r="K103" s="425"/>
      <c r="L103" s="425"/>
      <c r="M103" s="425"/>
      <c r="N103" s="425"/>
    </row>
    <row r="104" spans="1:14">
      <c r="A104" s="425"/>
      <c r="B104" s="425"/>
      <c r="C104" s="425"/>
      <c r="D104" s="425"/>
      <c r="E104" s="425"/>
      <c r="F104" s="425"/>
      <c r="G104" s="425"/>
      <c r="H104" s="425"/>
      <c r="I104" s="425"/>
      <c r="J104" s="425"/>
      <c r="K104" s="425"/>
      <c r="L104" s="425"/>
      <c r="M104" s="425"/>
      <c r="N104" s="425"/>
    </row>
    <row r="105" spans="1:14">
      <c r="A105" s="425"/>
      <c r="B105" s="425"/>
      <c r="C105" s="425"/>
      <c r="D105" s="425"/>
      <c r="E105" s="425"/>
      <c r="F105" s="425"/>
      <c r="G105" s="425"/>
      <c r="H105" s="425"/>
      <c r="I105" s="425"/>
      <c r="J105" s="425"/>
      <c r="K105" s="425"/>
      <c r="L105" s="425"/>
      <c r="M105" s="425"/>
      <c r="N105" s="425"/>
    </row>
    <row r="106" spans="1:14">
      <c r="A106" s="425"/>
      <c r="B106" s="425"/>
      <c r="C106" s="425"/>
      <c r="D106" s="425"/>
      <c r="E106" s="425"/>
      <c r="F106" s="425"/>
      <c r="G106" s="425"/>
      <c r="H106" s="425"/>
      <c r="I106" s="425"/>
      <c r="J106" s="425"/>
      <c r="K106" s="425"/>
      <c r="L106" s="425"/>
      <c r="M106" s="425"/>
      <c r="N106" s="425"/>
    </row>
    <row r="107" spans="1:14">
      <c r="A107" s="425"/>
      <c r="B107" s="425"/>
      <c r="C107" s="425"/>
      <c r="D107" s="425"/>
      <c r="E107" s="425"/>
      <c r="F107" s="425"/>
      <c r="G107" s="425"/>
      <c r="H107" s="425"/>
      <c r="I107" s="425"/>
      <c r="J107" s="425"/>
      <c r="K107" s="425"/>
      <c r="L107" s="425"/>
      <c r="M107" s="425"/>
      <c r="N107" s="425"/>
    </row>
    <row r="108" spans="1:14">
      <c r="A108" s="425"/>
      <c r="B108" s="425"/>
      <c r="C108" s="425"/>
      <c r="D108" s="425"/>
      <c r="E108" s="425"/>
      <c r="F108" s="425"/>
      <c r="G108" s="425"/>
      <c r="H108" s="425"/>
      <c r="I108" s="425"/>
      <c r="J108" s="425"/>
      <c r="K108" s="425"/>
      <c r="L108" s="425"/>
      <c r="M108" s="425"/>
      <c r="N108" s="425"/>
    </row>
    <row r="109" spans="1:14">
      <c r="A109" s="425"/>
      <c r="B109" s="425"/>
      <c r="C109" s="425"/>
      <c r="D109" s="425"/>
      <c r="E109" s="425"/>
      <c r="F109" s="425"/>
      <c r="G109" s="425"/>
      <c r="H109" s="425"/>
      <c r="I109" s="425"/>
      <c r="J109" s="425"/>
      <c r="K109" s="425"/>
      <c r="L109" s="425"/>
      <c r="M109" s="425"/>
      <c r="N109" s="425"/>
    </row>
    <row r="110" spans="1:14">
      <c r="A110" s="425"/>
      <c r="B110" s="425"/>
      <c r="C110" s="425"/>
      <c r="D110" s="425"/>
      <c r="E110" s="425"/>
      <c r="F110" s="425"/>
      <c r="G110" s="425"/>
      <c r="H110" s="425"/>
      <c r="I110" s="425"/>
      <c r="J110" s="425"/>
      <c r="K110" s="425"/>
      <c r="L110" s="425"/>
      <c r="M110" s="425"/>
      <c r="N110" s="425"/>
    </row>
    <row r="111" spans="1:14">
      <c r="A111" s="425"/>
      <c r="B111" s="425"/>
      <c r="C111" s="425"/>
      <c r="D111" s="425"/>
      <c r="E111" s="425"/>
      <c r="F111" s="425"/>
      <c r="G111" s="425"/>
      <c r="H111" s="425"/>
      <c r="I111" s="425"/>
      <c r="J111" s="425"/>
      <c r="K111" s="425"/>
      <c r="L111" s="425"/>
      <c r="M111" s="425"/>
      <c r="N111" s="425"/>
    </row>
    <row r="112" spans="1:14">
      <c r="A112" s="425"/>
      <c r="B112" s="425"/>
      <c r="C112" s="425"/>
      <c r="D112" s="425"/>
      <c r="E112" s="425"/>
      <c r="F112" s="425"/>
      <c r="G112" s="425"/>
      <c r="H112" s="425"/>
      <c r="I112" s="425"/>
      <c r="J112" s="425"/>
      <c r="K112" s="425"/>
      <c r="L112" s="425"/>
      <c r="M112" s="425"/>
      <c r="N112" s="425"/>
    </row>
    <row r="113" spans="1:14">
      <c r="A113" s="425"/>
      <c r="B113" s="425"/>
      <c r="C113" s="425"/>
      <c r="D113" s="425"/>
      <c r="E113" s="425"/>
      <c r="F113" s="425"/>
      <c r="G113" s="425"/>
      <c r="H113" s="425"/>
      <c r="I113" s="425"/>
      <c r="J113" s="425"/>
      <c r="K113" s="425"/>
      <c r="L113" s="425"/>
      <c r="M113" s="425"/>
      <c r="N113" s="425"/>
    </row>
    <row r="114" spans="1:14">
      <c r="A114" s="425"/>
      <c r="B114" s="425"/>
      <c r="C114" s="425"/>
      <c r="D114" s="425"/>
      <c r="E114" s="425"/>
      <c r="F114" s="425"/>
      <c r="G114" s="425"/>
      <c r="H114" s="425"/>
      <c r="I114" s="425"/>
      <c r="J114" s="425"/>
      <c r="K114" s="425"/>
      <c r="L114" s="425"/>
      <c r="M114" s="425"/>
      <c r="N114" s="425"/>
    </row>
    <row r="115" spans="1:14">
      <c r="A115" s="425"/>
      <c r="B115" s="425"/>
      <c r="C115" s="425"/>
      <c r="D115" s="425"/>
      <c r="E115" s="425"/>
      <c r="F115" s="425"/>
      <c r="G115" s="425"/>
      <c r="H115" s="425"/>
      <c r="I115" s="425"/>
      <c r="J115" s="425"/>
      <c r="K115" s="425"/>
      <c r="L115" s="425"/>
      <c r="M115" s="425"/>
      <c r="N115" s="425"/>
    </row>
    <row r="116" spans="1:14">
      <c r="A116" s="425"/>
      <c r="B116" s="425"/>
      <c r="C116" s="425"/>
      <c r="D116" s="425"/>
      <c r="E116" s="425"/>
      <c r="F116" s="425"/>
      <c r="G116" s="425"/>
      <c r="H116" s="425"/>
      <c r="I116" s="425"/>
      <c r="J116" s="425"/>
      <c r="K116" s="425"/>
      <c r="L116" s="425"/>
      <c r="M116" s="425"/>
      <c r="N116" s="425"/>
    </row>
    <row r="117" spans="1:14">
      <c r="A117" s="425"/>
      <c r="B117" s="425"/>
      <c r="C117" s="425"/>
      <c r="D117" s="425"/>
      <c r="E117" s="425"/>
      <c r="F117" s="425"/>
      <c r="G117" s="425"/>
      <c r="H117" s="425"/>
      <c r="I117" s="425"/>
      <c r="J117" s="425"/>
      <c r="K117" s="425"/>
      <c r="L117" s="425"/>
      <c r="M117" s="425"/>
      <c r="N117" s="425"/>
    </row>
    <row r="118" spans="1:14">
      <c r="A118" s="425"/>
      <c r="B118" s="425"/>
      <c r="C118" s="425"/>
      <c r="D118" s="425"/>
      <c r="E118" s="425"/>
      <c r="F118" s="425"/>
      <c r="G118" s="425"/>
      <c r="H118" s="425"/>
      <c r="I118" s="425"/>
      <c r="J118" s="425"/>
      <c r="K118" s="425"/>
      <c r="L118" s="425"/>
      <c r="M118" s="425"/>
      <c r="N118" s="425"/>
    </row>
    <row r="119" spans="1:14">
      <c r="A119" s="425"/>
      <c r="B119" s="425"/>
      <c r="C119" s="425"/>
      <c r="D119" s="425"/>
      <c r="E119" s="425"/>
      <c r="F119" s="425"/>
      <c r="G119" s="425"/>
      <c r="H119" s="425"/>
      <c r="I119" s="425"/>
      <c r="J119" s="425"/>
      <c r="K119" s="425"/>
      <c r="L119" s="425"/>
      <c r="M119" s="425"/>
      <c r="N119" s="425"/>
    </row>
    <row r="120" spans="1:14">
      <c r="A120" s="425"/>
      <c r="B120" s="425"/>
      <c r="C120" s="425"/>
      <c r="D120" s="425"/>
      <c r="E120" s="425"/>
      <c r="F120" s="425"/>
      <c r="G120" s="425"/>
      <c r="H120" s="425"/>
      <c r="I120" s="425"/>
      <c r="J120" s="425"/>
      <c r="K120" s="425"/>
      <c r="L120" s="425"/>
      <c r="M120" s="425"/>
      <c r="N120" s="425"/>
    </row>
    <row r="121" spans="1:14">
      <c r="A121" s="425"/>
      <c r="B121" s="425"/>
      <c r="C121" s="425"/>
      <c r="D121" s="425"/>
      <c r="E121" s="425"/>
      <c r="F121" s="425"/>
      <c r="G121" s="425"/>
      <c r="H121" s="425"/>
      <c r="I121" s="425"/>
      <c r="J121" s="425"/>
      <c r="K121" s="425"/>
      <c r="L121" s="425"/>
      <c r="M121" s="425"/>
      <c r="N121" s="425"/>
    </row>
    <row r="122" spans="1:14">
      <c r="A122" s="425"/>
      <c r="B122" s="425"/>
      <c r="C122" s="425"/>
      <c r="D122" s="425"/>
      <c r="E122" s="425"/>
      <c r="F122" s="425"/>
      <c r="G122" s="425"/>
      <c r="H122" s="425"/>
      <c r="I122" s="425"/>
      <c r="J122" s="425"/>
      <c r="K122" s="425"/>
      <c r="L122" s="425"/>
      <c r="M122" s="425"/>
      <c r="N122" s="425"/>
    </row>
    <row r="123" spans="1:14">
      <c r="A123" s="425"/>
      <c r="B123" s="425"/>
      <c r="C123" s="425"/>
      <c r="D123" s="425"/>
      <c r="E123" s="425"/>
      <c r="F123" s="425"/>
      <c r="G123" s="425"/>
      <c r="H123" s="425"/>
      <c r="I123" s="425"/>
      <c r="J123" s="425"/>
      <c r="K123" s="425"/>
      <c r="L123" s="425"/>
      <c r="M123" s="425"/>
      <c r="N123" s="425"/>
    </row>
    <row r="124" spans="1:14">
      <c r="A124" s="425"/>
      <c r="B124" s="425"/>
      <c r="C124" s="425"/>
      <c r="D124" s="425"/>
      <c r="E124" s="425"/>
      <c r="F124" s="425"/>
      <c r="G124" s="425"/>
      <c r="H124" s="425"/>
      <c r="I124" s="425"/>
      <c r="J124" s="425"/>
      <c r="K124" s="425"/>
      <c r="L124" s="425"/>
      <c r="M124" s="425"/>
      <c r="N124" s="425"/>
    </row>
    <row r="125" spans="1:14">
      <c r="A125" s="425"/>
      <c r="B125" s="425"/>
      <c r="C125" s="425"/>
      <c r="D125" s="425"/>
      <c r="E125" s="425"/>
      <c r="F125" s="425"/>
      <c r="G125" s="425"/>
      <c r="H125" s="425"/>
      <c r="I125" s="425"/>
      <c r="J125" s="425"/>
      <c r="K125" s="425"/>
      <c r="L125" s="425"/>
      <c r="M125" s="425"/>
      <c r="N125" s="425"/>
    </row>
    <row r="126" spans="1:14">
      <c r="A126" s="425"/>
      <c r="B126" s="425"/>
      <c r="C126" s="425"/>
      <c r="D126" s="425"/>
      <c r="E126" s="425"/>
      <c r="F126" s="425"/>
      <c r="G126" s="425"/>
      <c r="H126" s="425"/>
      <c r="I126" s="425"/>
      <c r="J126" s="425"/>
      <c r="K126" s="425"/>
      <c r="L126" s="425"/>
      <c r="M126" s="425"/>
      <c r="N126" s="425"/>
    </row>
    <row r="127" spans="1:14">
      <c r="A127" s="425"/>
      <c r="B127" s="425"/>
      <c r="C127" s="425"/>
      <c r="D127" s="425"/>
      <c r="E127" s="425"/>
      <c r="F127" s="425"/>
      <c r="G127" s="425"/>
      <c r="H127" s="425"/>
      <c r="I127" s="425"/>
      <c r="J127" s="425"/>
      <c r="K127" s="425"/>
      <c r="L127" s="425"/>
      <c r="M127" s="425"/>
      <c r="N127" s="425"/>
    </row>
    <row r="128" spans="1:14">
      <c r="A128" s="425"/>
      <c r="B128" s="425"/>
      <c r="C128" s="425"/>
      <c r="D128" s="425"/>
      <c r="E128" s="425"/>
      <c r="F128" s="425"/>
      <c r="G128" s="425"/>
      <c r="H128" s="425"/>
      <c r="I128" s="425"/>
      <c r="J128" s="425"/>
      <c r="K128" s="425"/>
      <c r="L128" s="425"/>
      <c r="M128" s="425"/>
      <c r="N128" s="425"/>
    </row>
    <row r="129" spans="1:14">
      <c r="A129" s="425"/>
      <c r="B129" s="425"/>
      <c r="C129" s="425"/>
      <c r="D129" s="425"/>
      <c r="E129" s="425"/>
      <c r="F129" s="425"/>
      <c r="G129" s="425"/>
      <c r="H129" s="425"/>
      <c r="I129" s="425"/>
      <c r="J129" s="425"/>
      <c r="K129" s="425"/>
      <c r="L129" s="425"/>
      <c r="M129" s="425"/>
      <c r="N129" s="425"/>
    </row>
    <row r="130" spans="1:14">
      <c r="A130" s="425"/>
      <c r="B130" s="425"/>
      <c r="C130" s="425"/>
      <c r="D130" s="425"/>
      <c r="E130" s="425"/>
      <c r="F130" s="425"/>
      <c r="G130" s="425"/>
      <c r="H130" s="425"/>
      <c r="I130" s="425"/>
      <c r="J130" s="425"/>
      <c r="K130" s="425"/>
      <c r="L130" s="425"/>
      <c r="M130" s="425"/>
      <c r="N130" s="425"/>
    </row>
    <row r="131" spans="1:14">
      <c r="A131" s="425"/>
      <c r="B131" s="425"/>
      <c r="C131" s="425"/>
      <c r="D131" s="425"/>
      <c r="E131" s="425"/>
      <c r="F131" s="425"/>
      <c r="G131" s="425"/>
      <c r="H131" s="425"/>
      <c r="I131" s="425"/>
      <c r="J131" s="425"/>
      <c r="K131" s="425"/>
      <c r="L131" s="425"/>
      <c r="M131" s="425"/>
      <c r="N131" s="425"/>
    </row>
    <row r="132" spans="1:14">
      <c r="A132" s="425"/>
      <c r="B132" s="425"/>
      <c r="C132" s="425"/>
      <c r="D132" s="425"/>
      <c r="E132" s="425"/>
      <c r="F132" s="425"/>
      <c r="G132" s="425"/>
      <c r="H132" s="425"/>
      <c r="I132" s="425"/>
      <c r="J132" s="425"/>
      <c r="K132" s="425"/>
      <c r="L132" s="425"/>
      <c r="M132" s="425"/>
      <c r="N132" s="425"/>
    </row>
    <row r="133" spans="1:14">
      <c r="A133" s="425"/>
      <c r="B133" s="425"/>
      <c r="C133" s="425"/>
      <c r="D133" s="425"/>
      <c r="E133" s="425"/>
      <c r="F133" s="425"/>
      <c r="G133" s="425"/>
      <c r="H133" s="425"/>
      <c r="I133" s="425"/>
      <c r="J133" s="425"/>
      <c r="K133" s="425"/>
      <c r="L133" s="425"/>
      <c r="M133" s="425"/>
      <c r="N133" s="425"/>
    </row>
    <row r="134" spans="1:14">
      <c r="A134" s="425"/>
      <c r="B134" s="425"/>
      <c r="C134" s="425"/>
      <c r="D134" s="425"/>
      <c r="E134" s="425"/>
      <c r="F134" s="425"/>
      <c r="G134" s="425"/>
      <c r="H134" s="425"/>
      <c r="I134" s="425"/>
      <c r="J134" s="425"/>
      <c r="K134" s="425"/>
      <c r="L134" s="425"/>
      <c r="M134" s="425"/>
      <c r="N134" s="425"/>
    </row>
    <row r="135" spans="1:14">
      <c r="A135" s="425"/>
      <c r="B135" s="425"/>
      <c r="C135" s="425"/>
      <c r="D135" s="425"/>
      <c r="E135" s="425"/>
      <c r="F135" s="425"/>
      <c r="G135" s="425"/>
      <c r="H135" s="425"/>
      <c r="I135" s="425"/>
      <c r="J135" s="425"/>
      <c r="K135" s="425"/>
      <c r="L135" s="425"/>
      <c r="M135" s="425"/>
      <c r="N135" s="425"/>
    </row>
    <row r="136" spans="1:14">
      <c r="A136" s="425"/>
      <c r="B136" s="425"/>
      <c r="C136" s="425"/>
      <c r="D136" s="425"/>
      <c r="E136" s="425"/>
      <c r="F136" s="425"/>
      <c r="G136" s="425"/>
      <c r="H136" s="425"/>
      <c r="I136" s="425"/>
      <c r="J136" s="425"/>
      <c r="K136" s="425"/>
      <c r="L136" s="425"/>
      <c r="M136" s="425"/>
      <c r="N136" s="425"/>
    </row>
    <row r="137" spans="1:14">
      <c r="A137" s="425"/>
      <c r="B137" s="425"/>
      <c r="C137" s="425"/>
      <c r="D137" s="425"/>
      <c r="E137" s="425"/>
      <c r="F137" s="425"/>
      <c r="G137" s="425"/>
      <c r="H137" s="425"/>
      <c r="I137" s="425"/>
      <c r="J137" s="425"/>
      <c r="K137" s="425"/>
      <c r="L137" s="425"/>
      <c r="M137" s="425"/>
      <c r="N137" s="425"/>
    </row>
    <row r="138" spans="1:14">
      <c r="A138" s="425"/>
      <c r="B138" s="425"/>
      <c r="C138" s="425"/>
      <c r="D138" s="425"/>
      <c r="E138" s="425"/>
      <c r="F138" s="425"/>
      <c r="G138" s="425"/>
      <c r="H138" s="425"/>
      <c r="I138" s="425"/>
      <c r="J138" s="425"/>
      <c r="K138" s="425"/>
      <c r="L138" s="425"/>
      <c r="M138" s="425"/>
      <c r="N138" s="425"/>
    </row>
    <row r="139" spans="1:14">
      <c r="A139" s="425"/>
      <c r="B139" s="425"/>
      <c r="C139" s="425"/>
      <c r="D139" s="425"/>
      <c r="E139" s="425"/>
      <c r="F139" s="425"/>
      <c r="G139" s="425"/>
      <c r="H139" s="425"/>
      <c r="I139" s="425"/>
      <c r="J139" s="425"/>
      <c r="K139" s="425"/>
      <c r="L139" s="425"/>
      <c r="M139" s="425"/>
      <c r="N139" s="425"/>
    </row>
    <row r="140" spans="1:14">
      <c r="A140" s="425"/>
      <c r="B140" s="425"/>
      <c r="C140" s="425"/>
      <c r="D140" s="425"/>
      <c r="E140" s="425"/>
      <c r="F140" s="425"/>
      <c r="G140" s="425"/>
      <c r="H140" s="425"/>
      <c r="I140" s="425"/>
      <c r="J140" s="425"/>
      <c r="K140" s="425"/>
      <c r="L140" s="425"/>
      <c r="M140" s="425"/>
      <c r="N140" s="425"/>
    </row>
    <row r="141" spans="1:14">
      <c r="A141" s="425"/>
      <c r="B141" s="425"/>
      <c r="C141" s="425"/>
      <c r="D141" s="425"/>
      <c r="E141" s="425"/>
      <c r="F141" s="425"/>
      <c r="G141" s="425"/>
      <c r="H141" s="425"/>
      <c r="I141" s="425"/>
      <c r="J141" s="425"/>
      <c r="K141" s="425"/>
      <c r="L141" s="425"/>
      <c r="M141" s="425"/>
      <c r="N141" s="425"/>
    </row>
    <row r="142" spans="1:14">
      <c r="A142" s="425"/>
      <c r="B142" s="425"/>
      <c r="C142" s="425"/>
      <c r="D142" s="425"/>
      <c r="E142" s="425"/>
      <c r="F142" s="425"/>
      <c r="G142" s="425"/>
      <c r="H142" s="425"/>
      <c r="I142" s="425"/>
      <c r="J142" s="425"/>
      <c r="K142" s="425"/>
      <c r="L142" s="425"/>
      <c r="M142" s="425"/>
      <c r="N142" s="425"/>
    </row>
    <row r="143" spans="1:14">
      <c r="A143" s="425"/>
      <c r="B143" s="425"/>
      <c r="C143" s="425"/>
      <c r="D143" s="425"/>
      <c r="E143" s="425"/>
      <c r="F143" s="425"/>
      <c r="G143" s="425"/>
      <c r="H143" s="425"/>
      <c r="I143" s="425"/>
      <c r="J143" s="425"/>
      <c r="K143" s="425"/>
      <c r="L143" s="425"/>
      <c r="M143" s="425"/>
      <c r="N143" s="425"/>
    </row>
    <row r="144" spans="1:14">
      <c r="A144" s="425"/>
      <c r="B144" s="425"/>
      <c r="C144" s="425"/>
      <c r="D144" s="425"/>
      <c r="E144" s="425"/>
      <c r="F144" s="425"/>
      <c r="G144" s="425"/>
      <c r="H144" s="425"/>
      <c r="I144" s="425"/>
      <c r="J144" s="425"/>
      <c r="K144" s="425"/>
      <c r="L144" s="425"/>
      <c r="M144" s="425"/>
      <c r="N144" s="425"/>
    </row>
    <row r="145" spans="1:14">
      <c r="A145" s="425"/>
      <c r="B145" s="425"/>
      <c r="C145" s="425"/>
      <c r="D145" s="425"/>
      <c r="E145" s="425"/>
      <c r="F145" s="425"/>
      <c r="G145" s="425"/>
      <c r="H145" s="425"/>
      <c r="I145" s="425"/>
      <c r="J145" s="425"/>
      <c r="K145" s="425"/>
      <c r="L145" s="425"/>
      <c r="M145" s="425"/>
      <c r="N145" s="425"/>
    </row>
    <row r="146" spans="1:14">
      <c r="A146" s="425"/>
      <c r="B146" s="425"/>
      <c r="C146" s="425"/>
      <c r="D146" s="425"/>
      <c r="E146" s="425"/>
      <c r="F146" s="425"/>
      <c r="G146" s="425"/>
      <c r="H146" s="425"/>
      <c r="I146" s="425"/>
      <c r="J146" s="425"/>
      <c r="K146" s="425"/>
      <c r="L146" s="425"/>
      <c r="M146" s="425"/>
      <c r="N146" s="425"/>
    </row>
    <row r="147" spans="1:14">
      <c r="A147" s="425"/>
      <c r="B147" s="425"/>
      <c r="C147" s="425"/>
      <c r="D147" s="425"/>
      <c r="E147" s="425"/>
      <c r="F147" s="425"/>
      <c r="G147" s="425"/>
      <c r="H147" s="425"/>
      <c r="I147" s="425"/>
      <c r="J147" s="425"/>
      <c r="K147" s="425"/>
      <c r="L147" s="425"/>
      <c r="M147" s="425"/>
      <c r="N147" s="425"/>
    </row>
    <row r="148" spans="1:14">
      <c r="A148" s="425"/>
      <c r="B148" s="425"/>
      <c r="C148" s="425"/>
      <c r="D148" s="425"/>
      <c r="E148" s="425"/>
      <c r="F148" s="425"/>
      <c r="G148" s="425"/>
      <c r="H148" s="425"/>
      <c r="I148" s="425"/>
      <c r="J148" s="425"/>
      <c r="K148" s="425"/>
      <c r="L148" s="425"/>
      <c r="M148" s="425"/>
      <c r="N148" s="425"/>
    </row>
    <row r="149" spans="1:14">
      <c r="A149" s="425"/>
      <c r="B149" s="425"/>
      <c r="C149" s="425"/>
      <c r="D149" s="425"/>
      <c r="E149" s="425"/>
      <c r="F149" s="425"/>
      <c r="G149" s="425"/>
      <c r="H149" s="425"/>
      <c r="I149" s="425"/>
      <c r="J149" s="425"/>
      <c r="K149" s="425"/>
      <c r="L149" s="425"/>
      <c r="M149" s="425"/>
      <c r="N149" s="425"/>
    </row>
    <row r="150" spans="1:14">
      <c r="A150" s="425"/>
      <c r="B150" s="425"/>
      <c r="C150" s="425"/>
      <c r="D150" s="425"/>
      <c r="E150" s="425"/>
      <c r="F150" s="425"/>
      <c r="G150" s="425"/>
      <c r="H150" s="425"/>
      <c r="I150" s="425"/>
      <c r="J150" s="425"/>
      <c r="K150" s="425"/>
      <c r="L150" s="425"/>
      <c r="M150" s="425"/>
      <c r="N150" s="425"/>
    </row>
    <row r="151" spans="1:14">
      <c r="A151" s="425"/>
      <c r="B151" s="425"/>
      <c r="C151" s="425"/>
      <c r="D151" s="425"/>
      <c r="E151" s="425"/>
      <c r="F151" s="425"/>
      <c r="G151" s="425"/>
      <c r="H151" s="425"/>
      <c r="I151" s="425"/>
      <c r="J151" s="425"/>
      <c r="K151" s="425"/>
      <c r="L151" s="425"/>
      <c r="M151" s="425"/>
      <c r="N151" s="425"/>
    </row>
    <row r="152" spans="1:14">
      <c r="A152" s="425"/>
      <c r="B152" s="425"/>
      <c r="C152" s="425"/>
      <c r="D152" s="425"/>
      <c r="E152" s="425"/>
      <c r="F152" s="425"/>
      <c r="G152" s="425"/>
      <c r="H152" s="425"/>
      <c r="I152" s="425"/>
      <c r="J152" s="425"/>
      <c r="K152" s="425"/>
      <c r="L152" s="425"/>
      <c r="M152" s="425"/>
      <c r="N152" s="425"/>
    </row>
    <row r="153" spans="1:14">
      <c r="A153" s="425"/>
      <c r="B153" s="425"/>
      <c r="C153" s="425"/>
      <c r="D153" s="425"/>
      <c r="E153" s="425"/>
      <c r="F153" s="425"/>
      <c r="G153" s="425"/>
      <c r="H153" s="425"/>
      <c r="I153" s="425"/>
      <c r="J153" s="425"/>
      <c r="K153" s="425"/>
      <c r="L153" s="425"/>
      <c r="M153" s="425"/>
      <c r="N153" s="425"/>
    </row>
    <row r="154" spans="1:14">
      <c r="A154" s="425"/>
      <c r="B154" s="425"/>
      <c r="C154" s="425"/>
      <c r="D154" s="425"/>
      <c r="E154" s="425"/>
      <c r="F154" s="425"/>
      <c r="G154" s="425"/>
      <c r="H154" s="425"/>
      <c r="I154" s="425"/>
      <c r="J154" s="425"/>
      <c r="K154" s="425"/>
      <c r="L154" s="425"/>
      <c r="M154" s="425"/>
      <c r="N154" s="425"/>
    </row>
    <row r="155" spans="1:14">
      <c r="A155" s="425"/>
      <c r="B155" s="425"/>
      <c r="C155" s="425"/>
      <c r="D155" s="425"/>
      <c r="E155" s="425"/>
      <c r="F155" s="425"/>
      <c r="G155" s="425"/>
      <c r="H155" s="425"/>
      <c r="I155" s="425"/>
      <c r="J155" s="425"/>
      <c r="K155" s="425"/>
      <c r="L155" s="425"/>
      <c r="M155" s="425"/>
      <c r="N155" s="425"/>
    </row>
    <row r="156" spans="1:14">
      <c r="A156" s="425"/>
      <c r="B156" s="425"/>
      <c r="C156" s="425"/>
      <c r="D156" s="425"/>
      <c r="E156" s="425"/>
      <c r="F156" s="425"/>
      <c r="G156" s="425"/>
      <c r="H156" s="425"/>
      <c r="I156" s="425"/>
      <c r="J156" s="425"/>
      <c r="K156" s="425"/>
      <c r="L156" s="425"/>
      <c r="M156" s="425"/>
      <c r="N156" s="425"/>
    </row>
    <row r="157" spans="1:14">
      <c r="A157" s="425"/>
      <c r="B157" s="425"/>
      <c r="C157" s="425"/>
      <c r="D157" s="425"/>
      <c r="E157" s="425"/>
      <c r="F157" s="425"/>
      <c r="G157" s="425"/>
      <c r="H157" s="425"/>
      <c r="I157" s="425"/>
      <c r="J157" s="425"/>
      <c r="K157" s="425"/>
      <c r="L157" s="425"/>
      <c r="M157" s="425"/>
      <c r="N157" s="425"/>
    </row>
    <row r="158" spans="1:14">
      <c r="A158" s="425"/>
      <c r="B158" s="425"/>
      <c r="C158" s="425"/>
      <c r="D158" s="425"/>
      <c r="E158" s="425"/>
      <c r="F158" s="425"/>
      <c r="G158" s="425"/>
      <c r="H158" s="425"/>
      <c r="I158" s="425"/>
      <c r="J158" s="425"/>
      <c r="K158" s="425"/>
      <c r="L158" s="425"/>
      <c r="M158" s="425"/>
      <c r="N158" s="425"/>
    </row>
    <row r="159" spans="1:14">
      <c r="A159" s="425"/>
      <c r="B159" s="425"/>
      <c r="C159" s="425"/>
      <c r="D159" s="425"/>
      <c r="E159" s="425"/>
      <c r="F159" s="425"/>
      <c r="G159" s="425"/>
      <c r="H159" s="425"/>
      <c r="I159" s="425"/>
      <c r="J159" s="425"/>
      <c r="K159" s="425"/>
      <c r="L159" s="425"/>
      <c r="M159" s="425"/>
      <c r="N159" s="425"/>
    </row>
    <row r="160" spans="1:14">
      <c r="A160" s="425"/>
      <c r="B160" s="425"/>
      <c r="C160" s="425"/>
      <c r="D160" s="425"/>
      <c r="E160" s="425"/>
      <c r="F160" s="425"/>
      <c r="G160" s="425"/>
      <c r="H160" s="425"/>
      <c r="I160" s="425"/>
      <c r="J160" s="425"/>
      <c r="K160" s="425"/>
      <c r="L160" s="425"/>
      <c r="M160" s="425"/>
      <c r="N160" s="425"/>
    </row>
    <row r="161" spans="1:14">
      <c r="A161" s="425"/>
      <c r="B161" s="425"/>
      <c r="C161" s="425"/>
      <c r="D161" s="425"/>
      <c r="E161" s="425"/>
      <c r="F161" s="425"/>
      <c r="G161" s="425"/>
      <c r="H161" s="425"/>
      <c r="I161" s="425"/>
      <c r="J161" s="425"/>
      <c r="K161" s="425"/>
      <c r="L161" s="425"/>
      <c r="M161" s="425"/>
      <c r="N161" s="425"/>
    </row>
    <row r="162" spans="1:14">
      <c r="A162" s="425"/>
      <c r="B162" s="425"/>
      <c r="C162" s="425"/>
      <c r="D162" s="425"/>
      <c r="E162" s="425"/>
      <c r="F162" s="425"/>
      <c r="G162" s="425"/>
      <c r="H162" s="425"/>
      <c r="I162" s="425"/>
      <c r="J162" s="425"/>
      <c r="K162" s="425"/>
      <c r="L162" s="425"/>
      <c r="M162" s="425"/>
      <c r="N162" s="425"/>
    </row>
    <row r="163" spans="1:14">
      <c r="A163" s="425"/>
      <c r="B163" s="425"/>
      <c r="C163" s="425"/>
      <c r="D163" s="425"/>
      <c r="E163" s="425"/>
      <c r="F163" s="425"/>
      <c r="G163" s="425"/>
      <c r="H163" s="425"/>
      <c r="I163" s="425"/>
      <c r="J163" s="425"/>
      <c r="K163" s="425"/>
      <c r="L163" s="425"/>
      <c r="M163" s="425"/>
      <c r="N163" s="425"/>
    </row>
    <row r="164" spans="1:14">
      <c r="A164" s="425"/>
      <c r="B164" s="425"/>
      <c r="C164" s="425"/>
      <c r="D164" s="425"/>
      <c r="E164" s="425"/>
      <c r="F164" s="425"/>
      <c r="G164" s="425"/>
      <c r="H164" s="425"/>
      <c r="I164" s="425"/>
      <c r="J164" s="425"/>
      <c r="K164" s="425"/>
      <c r="L164" s="425"/>
      <c r="M164" s="425"/>
      <c r="N164" s="425"/>
    </row>
    <row r="165" spans="1:14">
      <c r="A165" s="425"/>
      <c r="B165" s="425"/>
      <c r="C165" s="425"/>
      <c r="D165" s="425"/>
      <c r="E165" s="425"/>
      <c r="F165" s="425"/>
      <c r="G165" s="425"/>
      <c r="H165" s="425"/>
      <c r="I165" s="425"/>
      <c r="J165" s="425"/>
      <c r="K165" s="425"/>
      <c r="L165" s="425"/>
      <c r="M165" s="425"/>
      <c r="N165" s="425"/>
    </row>
    <row r="166" spans="1:14">
      <c r="A166" s="425"/>
      <c r="B166" s="425"/>
      <c r="C166" s="425"/>
      <c r="D166" s="425"/>
      <c r="E166" s="425"/>
      <c r="F166" s="425"/>
      <c r="G166" s="425"/>
      <c r="H166" s="425"/>
      <c r="I166" s="425"/>
      <c r="J166" s="425"/>
      <c r="K166" s="425"/>
      <c r="L166" s="425"/>
      <c r="M166" s="425"/>
      <c r="N166" s="425"/>
    </row>
    <row r="167" spans="1:14">
      <c r="A167" s="425"/>
      <c r="B167" s="425"/>
      <c r="C167" s="425"/>
      <c r="D167" s="425"/>
      <c r="E167" s="425"/>
      <c r="F167" s="425"/>
      <c r="G167" s="425"/>
      <c r="H167" s="425"/>
      <c r="I167" s="425"/>
      <c r="J167" s="425"/>
      <c r="K167" s="425"/>
      <c r="L167" s="425"/>
      <c r="M167" s="425"/>
      <c r="N167" s="425"/>
    </row>
    <row r="168" spans="1:14">
      <c r="A168" s="425"/>
      <c r="B168" s="425"/>
      <c r="C168" s="425"/>
      <c r="D168" s="425"/>
      <c r="E168" s="425"/>
      <c r="F168" s="425"/>
      <c r="G168" s="425"/>
      <c r="H168" s="425"/>
      <c r="I168" s="425"/>
      <c r="J168" s="425"/>
      <c r="K168" s="425"/>
      <c r="L168" s="425"/>
      <c r="M168" s="425"/>
      <c r="N168" s="425"/>
    </row>
    <row r="169" spans="1:14">
      <c r="A169" s="425"/>
      <c r="B169" s="425"/>
      <c r="C169" s="425"/>
      <c r="D169" s="425"/>
      <c r="E169" s="425"/>
      <c r="F169" s="425"/>
      <c r="G169" s="425"/>
      <c r="H169" s="425"/>
      <c r="I169" s="425"/>
      <c r="J169" s="425"/>
      <c r="K169" s="425"/>
      <c r="L169" s="425"/>
      <c r="M169" s="425"/>
      <c r="N169" s="425"/>
    </row>
    <row r="170" spans="1:14">
      <c r="A170" s="425"/>
      <c r="B170" s="425"/>
      <c r="C170" s="425"/>
      <c r="D170" s="425"/>
      <c r="E170" s="425"/>
      <c r="F170" s="425"/>
      <c r="G170" s="425"/>
      <c r="H170" s="425"/>
      <c r="I170" s="425"/>
      <c r="J170" s="425"/>
      <c r="K170" s="425"/>
      <c r="L170" s="425"/>
      <c r="M170" s="425"/>
      <c r="N170" s="425"/>
    </row>
    <row r="171" spans="1:14">
      <c r="A171" s="425"/>
      <c r="B171" s="425"/>
      <c r="C171" s="425"/>
      <c r="D171" s="425"/>
      <c r="E171" s="425"/>
      <c r="F171" s="425"/>
      <c r="G171" s="425"/>
      <c r="H171" s="425"/>
      <c r="I171" s="425"/>
      <c r="J171" s="425"/>
      <c r="K171" s="425"/>
      <c r="L171" s="425"/>
      <c r="M171" s="425"/>
      <c r="N171" s="425"/>
    </row>
    <row r="172" spans="1:14">
      <c r="A172" s="425"/>
      <c r="B172" s="425"/>
      <c r="C172" s="425"/>
      <c r="D172" s="425"/>
      <c r="E172" s="425"/>
      <c r="F172" s="425"/>
      <c r="G172" s="425"/>
      <c r="H172" s="425"/>
      <c r="I172" s="425"/>
      <c r="J172" s="425"/>
      <c r="K172" s="425"/>
      <c r="L172" s="425"/>
      <c r="M172" s="425"/>
      <c r="N172" s="425"/>
    </row>
    <row r="173" spans="1:14">
      <c r="A173" s="425"/>
      <c r="B173" s="425"/>
      <c r="C173" s="425"/>
      <c r="D173" s="425"/>
      <c r="E173" s="425"/>
      <c r="F173" s="425"/>
      <c r="G173" s="425"/>
      <c r="H173" s="425"/>
      <c r="I173" s="425"/>
      <c r="J173" s="425"/>
      <c r="K173" s="425"/>
      <c r="L173" s="425"/>
      <c r="M173" s="425"/>
      <c r="N173" s="425"/>
    </row>
    <row r="174" spans="1:14">
      <c r="A174" s="425"/>
      <c r="B174" s="425"/>
      <c r="C174" s="425"/>
      <c r="D174" s="425"/>
      <c r="E174" s="425"/>
      <c r="F174" s="425"/>
      <c r="G174" s="425"/>
      <c r="H174" s="425"/>
      <c r="I174" s="425"/>
      <c r="J174" s="425"/>
      <c r="K174" s="425"/>
      <c r="L174" s="425"/>
      <c r="M174" s="425"/>
      <c r="N174" s="425"/>
    </row>
    <row r="175" spans="1:14">
      <c r="A175" s="425"/>
      <c r="B175" s="425"/>
      <c r="C175" s="425"/>
      <c r="D175" s="425"/>
      <c r="E175" s="425"/>
      <c r="F175" s="425"/>
      <c r="G175" s="425"/>
      <c r="H175" s="425"/>
      <c r="I175" s="425"/>
      <c r="J175" s="425"/>
      <c r="K175" s="425"/>
      <c r="L175" s="425"/>
      <c r="M175" s="425"/>
      <c r="N175" s="425"/>
    </row>
    <row r="176" spans="1:14">
      <c r="A176" s="425"/>
      <c r="B176" s="425"/>
      <c r="C176" s="425"/>
      <c r="D176" s="425"/>
      <c r="E176" s="425"/>
      <c r="F176" s="425"/>
      <c r="G176" s="425"/>
      <c r="H176" s="425"/>
      <c r="I176" s="425"/>
      <c r="J176" s="425"/>
      <c r="K176" s="425"/>
      <c r="L176" s="425"/>
      <c r="M176" s="425"/>
      <c r="N176" s="425"/>
    </row>
    <row r="177" spans="1:14">
      <c r="A177" s="425"/>
      <c r="B177" s="425"/>
      <c r="C177" s="425"/>
      <c r="D177" s="425"/>
      <c r="E177" s="425"/>
      <c r="F177" s="425"/>
      <c r="G177" s="425"/>
      <c r="H177" s="425"/>
      <c r="I177" s="425"/>
      <c r="J177" s="425"/>
      <c r="K177" s="425"/>
      <c r="L177" s="425"/>
      <c r="M177" s="425"/>
      <c r="N177" s="425"/>
    </row>
    <row r="178" spans="1:14">
      <c r="A178" s="425"/>
      <c r="B178" s="425"/>
      <c r="C178" s="425"/>
      <c r="D178" s="425"/>
      <c r="E178" s="425"/>
      <c r="F178" s="425"/>
      <c r="G178" s="425"/>
      <c r="H178" s="425"/>
      <c r="I178" s="425"/>
      <c r="J178" s="425"/>
      <c r="K178" s="425"/>
      <c r="L178" s="425"/>
      <c r="M178" s="425"/>
      <c r="N178" s="425"/>
    </row>
    <row r="179" spans="1:14">
      <c r="A179" s="425"/>
      <c r="B179" s="425"/>
      <c r="C179" s="425"/>
      <c r="D179" s="425"/>
      <c r="E179" s="425"/>
      <c r="F179" s="425"/>
      <c r="G179" s="425"/>
      <c r="H179" s="425"/>
      <c r="I179" s="425"/>
      <c r="J179" s="425"/>
      <c r="K179" s="425"/>
      <c r="L179" s="425"/>
      <c r="M179" s="425"/>
      <c r="N179" s="425"/>
    </row>
    <row r="180" spans="1:14">
      <c r="A180" s="425"/>
      <c r="B180" s="425"/>
      <c r="C180" s="425"/>
      <c r="D180" s="425"/>
      <c r="E180" s="425"/>
      <c r="F180" s="425"/>
      <c r="G180" s="425"/>
      <c r="H180" s="425"/>
      <c r="I180" s="425"/>
      <c r="J180" s="425"/>
      <c r="K180" s="425"/>
      <c r="L180" s="425"/>
      <c r="M180" s="425"/>
      <c r="N180" s="425"/>
    </row>
    <row r="181" spans="1:14">
      <c r="A181" s="425"/>
      <c r="B181" s="425"/>
      <c r="C181" s="425"/>
      <c r="D181" s="425"/>
      <c r="E181" s="425"/>
      <c r="F181" s="425"/>
      <c r="G181" s="425"/>
      <c r="H181" s="425"/>
      <c r="I181" s="425"/>
      <c r="J181" s="425"/>
      <c r="K181" s="425"/>
      <c r="L181" s="425"/>
      <c r="M181" s="425"/>
      <c r="N181" s="425"/>
    </row>
    <row r="182" spans="1:14">
      <c r="A182" s="425"/>
      <c r="B182" s="425"/>
      <c r="C182" s="425"/>
      <c r="D182" s="425"/>
      <c r="E182" s="425"/>
      <c r="F182" s="425"/>
      <c r="G182" s="425"/>
      <c r="H182" s="425"/>
      <c r="I182" s="425"/>
      <c r="J182" s="425"/>
      <c r="K182" s="425"/>
      <c r="L182" s="425"/>
      <c r="M182" s="425"/>
      <c r="N182" s="425"/>
    </row>
    <row r="183" spans="1:14">
      <c r="A183" s="425"/>
      <c r="B183" s="425"/>
      <c r="C183" s="425"/>
      <c r="D183" s="425"/>
      <c r="E183" s="425"/>
      <c r="F183" s="425"/>
      <c r="G183" s="425"/>
      <c r="H183" s="425"/>
      <c r="I183" s="425"/>
      <c r="J183" s="425"/>
      <c r="K183" s="425"/>
      <c r="L183" s="425"/>
      <c r="M183" s="425"/>
      <c r="N183" s="425"/>
    </row>
    <row r="184" spans="1:14">
      <c r="A184" s="425"/>
      <c r="B184" s="425"/>
      <c r="C184" s="425"/>
      <c r="D184" s="425"/>
      <c r="E184" s="425"/>
      <c r="F184" s="425"/>
      <c r="G184" s="425"/>
      <c r="H184" s="425"/>
      <c r="I184" s="425"/>
      <c r="J184" s="425"/>
      <c r="K184" s="425"/>
      <c r="L184" s="425"/>
      <c r="M184" s="425"/>
      <c r="N184" s="425"/>
    </row>
    <row r="185" spans="1:14">
      <c r="A185" s="425"/>
      <c r="B185" s="425"/>
      <c r="C185" s="425"/>
      <c r="D185" s="425"/>
      <c r="E185" s="425"/>
      <c r="F185" s="425"/>
      <c r="G185" s="425"/>
      <c r="H185" s="425"/>
      <c r="I185" s="425"/>
      <c r="J185" s="425"/>
      <c r="K185" s="425"/>
      <c r="L185" s="425"/>
      <c r="M185" s="425"/>
      <c r="N185" s="425"/>
    </row>
    <row r="186" spans="1:14">
      <c r="A186" s="425"/>
      <c r="B186" s="425"/>
      <c r="C186" s="425"/>
      <c r="D186" s="425"/>
      <c r="E186" s="425"/>
      <c r="F186" s="425"/>
      <c r="G186" s="425"/>
      <c r="H186" s="425"/>
      <c r="I186" s="425"/>
      <c r="J186" s="425"/>
      <c r="K186" s="425"/>
      <c r="L186" s="425"/>
      <c r="M186" s="425"/>
      <c r="N186" s="425"/>
    </row>
    <row r="187" spans="1:14">
      <c r="A187" s="425"/>
      <c r="B187" s="425"/>
      <c r="C187" s="425"/>
      <c r="D187" s="425"/>
      <c r="E187" s="425"/>
      <c r="F187" s="425"/>
      <c r="G187" s="425"/>
      <c r="H187" s="425"/>
      <c r="I187" s="425"/>
      <c r="J187" s="425"/>
      <c r="K187" s="425"/>
      <c r="L187" s="425"/>
      <c r="M187" s="425"/>
      <c r="N187" s="425"/>
    </row>
    <row r="188" spans="1:14">
      <c r="A188" s="425"/>
      <c r="B188" s="425"/>
      <c r="C188" s="425"/>
      <c r="D188" s="425"/>
      <c r="E188" s="425"/>
      <c r="F188" s="425"/>
      <c r="G188" s="425"/>
      <c r="H188" s="425"/>
      <c r="I188" s="425"/>
      <c r="J188" s="425"/>
      <c r="K188" s="425"/>
      <c r="L188" s="425"/>
      <c r="M188" s="425"/>
      <c r="N188" s="425"/>
    </row>
    <row r="189" spans="1:14">
      <c r="A189" s="425"/>
      <c r="B189" s="425"/>
      <c r="C189" s="425"/>
      <c r="D189" s="425"/>
      <c r="E189" s="425"/>
      <c r="F189" s="425"/>
      <c r="G189" s="425"/>
      <c r="H189" s="425"/>
      <c r="I189" s="425"/>
      <c r="J189" s="425"/>
      <c r="K189" s="425"/>
      <c r="L189" s="425"/>
      <c r="M189" s="425"/>
      <c r="N189" s="425"/>
    </row>
    <row r="190" spans="1:14">
      <c r="A190" s="425"/>
      <c r="B190" s="425"/>
      <c r="C190" s="425"/>
      <c r="D190" s="425"/>
      <c r="E190" s="425"/>
      <c r="F190" s="425"/>
      <c r="G190" s="425"/>
      <c r="H190" s="425"/>
      <c r="I190" s="425"/>
      <c r="J190" s="425"/>
      <c r="K190" s="425"/>
      <c r="L190" s="425"/>
      <c r="M190" s="425"/>
      <c r="N190" s="425"/>
    </row>
    <row r="191" spans="1:14">
      <c r="A191" s="425"/>
      <c r="B191" s="425"/>
      <c r="C191" s="425"/>
      <c r="D191" s="425"/>
      <c r="E191" s="425"/>
      <c r="F191" s="425"/>
      <c r="G191" s="425"/>
      <c r="H191" s="425"/>
      <c r="I191" s="425"/>
      <c r="J191" s="425"/>
      <c r="K191" s="425"/>
      <c r="L191" s="425"/>
      <c r="M191" s="425"/>
      <c r="N191" s="425"/>
    </row>
    <row r="192" spans="1:14">
      <c r="A192" s="425"/>
      <c r="B192" s="425"/>
      <c r="C192" s="425"/>
      <c r="D192" s="425"/>
      <c r="E192" s="425"/>
      <c r="F192" s="425"/>
      <c r="G192" s="425"/>
      <c r="H192" s="425"/>
      <c r="I192" s="425"/>
      <c r="J192" s="425"/>
      <c r="K192" s="425"/>
      <c r="L192" s="425"/>
      <c r="M192" s="425"/>
      <c r="N192" s="425"/>
    </row>
    <row r="193" spans="1:14">
      <c r="A193" s="425"/>
      <c r="B193" s="425"/>
      <c r="C193" s="425"/>
      <c r="D193" s="425"/>
      <c r="E193" s="425"/>
      <c r="F193" s="425"/>
      <c r="G193" s="425"/>
      <c r="H193" s="425"/>
      <c r="I193" s="425"/>
      <c r="J193" s="425"/>
      <c r="K193" s="425"/>
      <c r="L193" s="425"/>
      <c r="M193" s="425"/>
      <c r="N193" s="425"/>
    </row>
    <row r="194" spans="1:14">
      <c r="A194" s="425"/>
      <c r="B194" s="425"/>
      <c r="C194" s="425"/>
      <c r="D194" s="425"/>
      <c r="E194" s="425"/>
      <c r="F194" s="425"/>
      <c r="G194" s="425"/>
      <c r="H194" s="425"/>
      <c r="I194" s="425"/>
      <c r="J194" s="425"/>
      <c r="K194" s="425"/>
      <c r="L194" s="425"/>
      <c r="M194" s="425"/>
      <c r="N194" s="425"/>
    </row>
    <row r="195" spans="1:14">
      <c r="A195" s="425"/>
      <c r="B195" s="425"/>
      <c r="C195" s="425"/>
      <c r="D195" s="425"/>
      <c r="E195" s="425"/>
      <c r="F195" s="425"/>
      <c r="G195" s="425"/>
      <c r="H195" s="425"/>
      <c r="I195" s="425"/>
      <c r="J195" s="425"/>
      <c r="K195" s="425"/>
      <c r="L195" s="425"/>
      <c r="M195" s="425"/>
      <c r="N195" s="425"/>
    </row>
    <row r="196" spans="1:14">
      <c r="A196" s="425"/>
      <c r="B196" s="425"/>
      <c r="C196" s="425"/>
      <c r="D196" s="425"/>
      <c r="E196" s="425"/>
      <c r="F196" s="425"/>
      <c r="G196" s="425"/>
      <c r="H196" s="425"/>
      <c r="I196" s="425"/>
      <c r="J196" s="425"/>
      <c r="K196" s="425"/>
      <c r="L196" s="425"/>
      <c r="M196" s="425"/>
      <c r="N196" s="425"/>
    </row>
    <row r="197" spans="1:14">
      <c r="A197" s="425"/>
      <c r="B197" s="425"/>
      <c r="C197" s="425"/>
      <c r="D197" s="425"/>
      <c r="E197" s="425"/>
      <c r="F197" s="425"/>
      <c r="G197" s="425"/>
      <c r="H197" s="425"/>
      <c r="I197" s="425"/>
      <c r="J197" s="425"/>
      <c r="K197" s="425"/>
      <c r="L197" s="425"/>
      <c r="M197" s="425"/>
      <c r="N197" s="425"/>
    </row>
    <row r="198" spans="1:14">
      <c r="A198" s="425"/>
      <c r="B198" s="425"/>
      <c r="C198" s="425"/>
      <c r="D198" s="425"/>
      <c r="E198" s="425"/>
      <c r="F198" s="425"/>
      <c r="G198" s="425"/>
      <c r="H198" s="425"/>
      <c r="I198" s="425"/>
      <c r="J198" s="425"/>
      <c r="K198" s="425"/>
      <c r="L198" s="425"/>
      <c r="M198" s="425"/>
      <c r="N198" s="425"/>
    </row>
    <row r="199" spans="1:14">
      <c r="A199" s="425"/>
      <c r="B199" s="425"/>
      <c r="C199" s="425"/>
      <c r="D199" s="425"/>
      <c r="E199" s="425"/>
      <c r="F199" s="425"/>
      <c r="G199" s="425"/>
      <c r="H199" s="425"/>
      <c r="I199" s="425"/>
      <c r="J199" s="425"/>
      <c r="K199" s="425"/>
      <c r="L199" s="425"/>
      <c r="M199" s="425"/>
      <c r="N199" s="425"/>
    </row>
    <row r="200" spans="1:14">
      <c r="A200" s="425"/>
      <c r="B200" s="425"/>
      <c r="C200" s="425"/>
      <c r="D200" s="425"/>
      <c r="E200" s="425"/>
      <c r="F200" s="425"/>
      <c r="G200" s="425"/>
      <c r="H200" s="425"/>
      <c r="I200" s="425"/>
      <c r="J200" s="425"/>
      <c r="K200" s="425"/>
      <c r="L200" s="425"/>
      <c r="M200" s="425"/>
      <c r="N200" s="425"/>
    </row>
    <row r="201" spans="1:14">
      <c r="A201" s="425"/>
      <c r="B201" s="425"/>
      <c r="C201" s="425"/>
      <c r="D201" s="425"/>
      <c r="E201" s="425"/>
      <c r="F201" s="425"/>
      <c r="G201" s="425"/>
      <c r="H201" s="425"/>
      <c r="I201" s="425"/>
      <c r="J201" s="425"/>
      <c r="K201" s="425"/>
      <c r="L201" s="425"/>
      <c r="M201" s="425"/>
      <c r="N201" s="425"/>
    </row>
    <row r="202" spans="1:14">
      <c r="A202" s="425"/>
      <c r="B202" s="425"/>
      <c r="C202" s="425"/>
      <c r="D202" s="425"/>
      <c r="E202" s="425"/>
      <c r="F202" s="425"/>
      <c r="G202" s="425"/>
      <c r="H202" s="425"/>
      <c r="I202" s="425"/>
      <c r="J202" s="425"/>
      <c r="K202" s="425"/>
      <c r="L202" s="425"/>
      <c r="M202" s="425"/>
      <c r="N202" s="425"/>
    </row>
    <row r="203" spans="1:14">
      <c r="A203" s="425"/>
      <c r="B203" s="425"/>
      <c r="C203" s="425"/>
      <c r="D203" s="425"/>
      <c r="E203" s="425"/>
      <c r="F203" s="425"/>
      <c r="G203" s="425"/>
      <c r="H203" s="425"/>
      <c r="I203" s="425"/>
      <c r="J203" s="425"/>
      <c r="K203" s="425"/>
      <c r="L203" s="425"/>
      <c r="M203" s="425"/>
      <c r="N203" s="425"/>
    </row>
    <row r="204" spans="1:14">
      <c r="A204" s="425"/>
      <c r="B204" s="425"/>
      <c r="C204" s="425"/>
      <c r="D204" s="425"/>
      <c r="E204" s="425"/>
      <c r="F204" s="425"/>
      <c r="G204" s="425"/>
      <c r="H204" s="425"/>
      <c r="I204" s="425"/>
      <c r="J204" s="425"/>
      <c r="K204" s="425"/>
      <c r="L204" s="425"/>
      <c r="M204" s="425"/>
      <c r="N204" s="425"/>
    </row>
    <row r="205" spans="1:14">
      <c r="A205" s="425"/>
      <c r="B205" s="425"/>
      <c r="C205" s="425"/>
      <c r="D205" s="425"/>
      <c r="E205" s="425"/>
      <c r="F205" s="425"/>
      <c r="G205" s="425"/>
      <c r="H205" s="425"/>
      <c r="I205" s="425"/>
      <c r="J205" s="425"/>
      <c r="K205" s="425"/>
      <c r="L205" s="425"/>
      <c r="M205" s="425"/>
      <c r="N205" s="425"/>
    </row>
    <row r="206" spans="1:14">
      <c r="A206" s="425"/>
      <c r="B206" s="425"/>
      <c r="C206" s="425"/>
      <c r="D206" s="425"/>
      <c r="E206" s="425"/>
      <c r="F206" s="425"/>
      <c r="G206" s="425"/>
      <c r="H206" s="425"/>
      <c r="I206" s="425"/>
      <c r="J206" s="425"/>
      <c r="K206" s="425"/>
      <c r="L206" s="425"/>
      <c r="M206" s="425"/>
      <c r="N206" s="425"/>
    </row>
    <row r="207" spans="1:14">
      <c r="A207" s="425"/>
      <c r="B207" s="425"/>
      <c r="C207" s="425"/>
      <c r="D207" s="425"/>
      <c r="E207" s="425"/>
      <c r="F207" s="425"/>
      <c r="G207" s="425"/>
      <c r="H207" s="425"/>
      <c r="I207" s="425"/>
      <c r="J207" s="425"/>
      <c r="K207" s="425"/>
      <c r="L207" s="425"/>
      <c r="M207" s="425"/>
      <c r="N207" s="425"/>
    </row>
    <row r="208" spans="1:14">
      <c r="A208" s="425"/>
      <c r="B208" s="425"/>
      <c r="C208" s="425"/>
      <c r="D208" s="425"/>
      <c r="E208" s="425"/>
      <c r="F208" s="425"/>
      <c r="G208" s="425"/>
      <c r="H208" s="425"/>
      <c r="I208" s="425"/>
      <c r="J208" s="425"/>
      <c r="K208" s="425"/>
      <c r="L208" s="425"/>
      <c r="M208" s="425"/>
      <c r="N208" s="425"/>
    </row>
    <row r="209" spans="1:14">
      <c r="A209" s="425"/>
      <c r="B209" s="425"/>
      <c r="C209" s="425"/>
      <c r="D209" s="425"/>
      <c r="E209" s="425"/>
      <c r="F209" s="425"/>
      <c r="G209" s="425"/>
      <c r="H209" s="425"/>
      <c r="I209" s="425"/>
      <c r="J209" s="425"/>
      <c r="K209" s="425"/>
      <c r="L209" s="425"/>
      <c r="M209" s="425"/>
      <c r="N209" s="425"/>
    </row>
    <row r="210" spans="1:14">
      <c r="A210" s="425"/>
      <c r="B210" s="425"/>
      <c r="C210" s="425"/>
      <c r="D210" s="425"/>
      <c r="E210" s="425"/>
      <c r="F210" s="425"/>
      <c r="G210" s="425"/>
      <c r="H210" s="425"/>
      <c r="I210" s="425"/>
      <c r="J210" s="425"/>
      <c r="K210" s="425"/>
      <c r="L210" s="425"/>
      <c r="M210" s="425"/>
      <c r="N210" s="425"/>
    </row>
    <row r="211" spans="1:14">
      <c r="A211" s="425"/>
      <c r="B211" s="425"/>
      <c r="C211" s="425"/>
      <c r="D211" s="425"/>
      <c r="E211" s="425"/>
      <c r="F211" s="425"/>
      <c r="G211" s="425"/>
      <c r="H211" s="425"/>
      <c r="I211" s="425"/>
      <c r="J211" s="425"/>
      <c r="K211" s="425"/>
      <c r="L211" s="425"/>
      <c r="M211" s="425"/>
      <c r="N211" s="425"/>
    </row>
    <row r="212" spans="1:14">
      <c r="A212" s="425"/>
      <c r="B212" s="425"/>
      <c r="C212" s="425"/>
      <c r="D212" s="425"/>
      <c r="E212" s="425"/>
      <c r="F212" s="425"/>
      <c r="G212" s="425"/>
      <c r="H212" s="425"/>
      <c r="I212" s="425"/>
      <c r="J212" s="425"/>
      <c r="K212" s="425"/>
      <c r="L212" s="425"/>
      <c r="M212" s="425"/>
      <c r="N212" s="425"/>
    </row>
    <row r="213" spans="1:14">
      <c r="A213" s="425"/>
      <c r="B213" s="425"/>
      <c r="C213" s="425"/>
      <c r="D213" s="425"/>
      <c r="E213" s="425"/>
      <c r="F213" s="425"/>
      <c r="G213" s="425"/>
      <c r="H213" s="425"/>
      <c r="I213" s="425"/>
      <c r="J213" s="425"/>
      <c r="K213" s="425"/>
      <c r="L213" s="425"/>
      <c r="M213" s="425"/>
      <c r="N213" s="425"/>
    </row>
    <row r="214" spans="1:14">
      <c r="A214" s="425"/>
      <c r="B214" s="425"/>
      <c r="C214" s="425"/>
      <c r="D214" s="425"/>
      <c r="E214" s="425"/>
      <c r="F214" s="425"/>
      <c r="G214" s="425"/>
      <c r="H214" s="425"/>
      <c r="I214" s="425"/>
      <c r="J214" s="425"/>
      <c r="K214" s="425"/>
      <c r="L214" s="425"/>
      <c r="M214" s="425"/>
      <c r="N214" s="425"/>
    </row>
    <row r="215" spans="1:14">
      <c r="A215" s="425"/>
      <c r="B215" s="425"/>
      <c r="C215" s="425"/>
      <c r="D215" s="425"/>
      <c r="E215" s="425"/>
      <c r="F215" s="425"/>
      <c r="G215" s="425"/>
      <c r="H215" s="425"/>
      <c r="I215" s="425"/>
      <c r="J215" s="425"/>
      <c r="K215" s="425"/>
      <c r="L215" s="425"/>
      <c r="M215" s="425"/>
      <c r="N215" s="425"/>
    </row>
    <row r="216" spans="1:14">
      <c r="A216" s="425"/>
      <c r="B216" s="425"/>
      <c r="C216" s="425"/>
      <c r="D216" s="425"/>
      <c r="E216" s="425"/>
      <c r="F216" s="425"/>
      <c r="G216" s="425"/>
      <c r="H216" s="425"/>
      <c r="I216" s="425"/>
      <c r="J216" s="425"/>
      <c r="K216" s="425"/>
      <c r="L216" s="425"/>
      <c r="M216" s="425"/>
      <c r="N216" s="425"/>
    </row>
    <row r="217" spans="1:14">
      <c r="A217" s="425"/>
      <c r="B217" s="425"/>
      <c r="C217" s="425"/>
      <c r="D217" s="425"/>
      <c r="E217" s="425"/>
      <c r="F217" s="425"/>
      <c r="G217" s="425"/>
      <c r="H217" s="425"/>
      <c r="I217" s="425"/>
      <c r="J217" s="425"/>
      <c r="K217" s="425"/>
      <c r="L217" s="425"/>
      <c r="M217" s="425"/>
      <c r="N217" s="425"/>
    </row>
    <row r="218" spans="1:14">
      <c r="A218" s="425"/>
      <c r="B218" s="425"/>
      <c r="C218" s="425"/>
      <c r="D218" s="425"/>
      <c r="E218" s="425"/>
      <c r="F218" s="425"/>
      <c r="G218" s="425"/>
      <c r="H218" s="425"/>
      <c r="I218" s="425"/>
      <c r="J218" s="425"/>
      <c r="K218" s="425"/>
      <c r="L218" s="425"/>
      <c r="M218" s="425"/>
      <c r="N218" s="425"/>
    </row>
    <row r="219" spans="1:14">
      <c r="A219" s="425"/>
      <c r="B219" s="425"/>
      <c r="C219" s="425"/>
      <c r="D219" s="425"/>
      <c r="E219" s="425"/>
      <c r="F219" s="425"/>
      <c r="G219" s="425"/>
      <c r="H219" s="425"/>
      <c r="I219" s="425"/>
      <c r="J219" s="425"/>
      <c r="K219" s="425"/>
      <c r="L219" s="425"/>
      <c r="M219" s="425"/>
      <c r="N219" s="425"/>
    </row>
    <row r="220" spans="1:14">
      <c r="A220" s="425"/>
      <c r="B220" s="425"/>
      <c r="C220" s="425"/>
      <c r="D220" s="425"/>
      <c r="E220" s="425"/>
      <c r="F220" s="425"/>
      <c r="G220" s="425"/>
      <c r="H220" s="425"/>
      <c r="I220" s="425"/>
      <c r="J220" s="425"/>
      <c r="K220" s="425"/>
      <c r="L220" s="425"/>
      <c r="M220" s="425"/>
      <c r="N220" s="425"/>
    </row>
    <row r="221" spans="1:14">
      <c r="A221" s="425"/>
      <c r="B221" s="425"/>
      <c r="C221" s="425"/>
      <c r="D221" s="425"/>
      <c r="E221" s="425"/>
      <c r="F221" s="425"/>
      <c r="G221" s="425"/>
      <c r="H221" s="425"/>
      <c r="I221" s="425"/>
      <c r="J221" s="425"/>
      <c r="K221" s="425"/>
      <c r="L221" s="425"/>
      <c r="M221" s="425"/>
      <c r="N221" s="425"/>
    </row>
    <row r="222" spans="1:14">
      <c r="A222" s="425"/>
      <c r="B222" s="425"/>
      <c r="C222" s="425"/>
      <c r="D222" s="425"/>
      <c r="E222" s="425"/>
      <c r="F222" s="425"/>
      <c r="G222" s="425"/>
      <c r="H222" s="425"/>
      <c r="I222" s="425"/>
      <c r="J222" s="425"/>
      <c r="K222" s="425"/>
      <c r="L222" s="425"/>
      <c r="M222" s="425"/>
      <c r="N222" s="425"/>
    </row>
    <row r="223" spans="1:14">
      <c r="A223" s="425"/>
      <c r="B223" s="425"/>
      <c r="C223" s="425"/>
      <c r="D223" s="425"/>
      <c r="E223" s="425"/>
      <c r="F223" s="425"/>
      <c r="G223" s="425"/>
      <c r="H223" s="425"/>
      <c r="I223" s="425"/>
      <c r="J223" s="425"/>
      <c r="K223" s="425"/>
      <c r="L223" s="425"/>
      <c r="M223" s="425"/>
      <c r="N223" s="425"/>
    </row>
    <row r="224" spans="1:14">
      <c r="A224" s="425"/>
      <c r="B224" s="425"/>
      <c r="C224" s="425"/>
      <c r="D224" s="425"/>
      <c r="E224" s="425"/>
      <c r="F224" s="425"/>
      <c r="G224" s="425"/>
      <c r="H224" s="425"/>
      <c r="I224" s="425"/>
      <c r="J224" s="425"/>
      <c r="K224" s="425"/>
      <c r="L224" s="425"/>
      <c r="M224" s="425"/>
      <c r="N224" s="425"/>
    </row>
    <row r="225" spans="1:14">
      <c r="A225" s="425"/>
      <c r="B225" s="425"/>
      <c r="C225" s="425"/>
      <c r="D225" s="425"/>
      <c r="E225" s="425"/>
      <c r="F225" s="425"/>
      <c r="G225" s="425"/>
      <c r="H225" s="425"/>
      <c r="I225" s="425"/>
      <c r="J225" s="425"/>
      <c r="K225" s="425"/>
      <c r="L225" s="425"/>
      <c r="M225" s="425"/>
      <c r="N225" s="425"/>
    </row>
    <row r="226" spans="1:14">
      <c r="A226" s="425"/>
      <c r="B226" s="425"/>
      <c r="C226" s="425"/>
      <c r="D226" s="425"/>
      <c r="E226" s="425"/>
      <c r="F226" s="425"/>
      <c r="G226" s="425"/>
      <c r="H226" s="425"/>
      <c r="I226" s="425"/>
      <c r="J226" s="425"/>
      <c r="K226" s="425"/>
      <c r="L226" s="425"/>
      <c r="M226" s="425"/>
      <c r="N226" s="425"/>
    </row>
    <row r="227" spans="1:14">
      <c r="A227" s="425"/>
      <c r="B227" s="425"/>
      <c r="C227" s="425"/>
      <c r="D227" s="425"/>
      <c r="E227" s="425"/>
      <c r="F227" s="425"/>
      <c r="G227" s="425"/>
      <c r="H227" s="425"/>
      <c r="I227" s="425"/>
      <c r="J227" s="425"/>
      <c r="K227" s="425"/>
      <c r="L227" s="425"/>
      <c r="M227" s="425"/>
      <c r="N227" s="425"/>
    </row>
    <row r="228" spans="1:14">
      <c r="A228" s="425"/>
      <c r="B228" s="425"/>
      <c r="C228" s="425"/>
      <c r="D228" s="425"/>
      <c r="E228" s="425"/>
      <c r="F228" s="425"/>
      <c r="G228" s="425"/>
      <c r="H228" s="425"/>
      <c r="I228" s="425"/>
      <c r="J228" s="425"/>
      <c r="K228" s="425"/>
      <c r="L228" s="425"/>
      <c r="M228" s="425"/>
      <c r="N228" s="425"/>
    </row>
    <row r="229" spans="1:14">
      <c r="A229" s="425"/>
      <c r="B229" s="425"/>
      <c r="C229" s="425"/>
      <c r="D229" s="425"/>
      <c r="E229" s="425"/>
      <c r="F229" s="425"/>
      <c r="G229" s="425"/>
      <c r="H229" s="425"/>
      <c r="I229" s="425"/>
      <c r="J229" s="425"/>
      <c r="K229" s="425"/>
      <c r="L229" s="425"/>
      <c r="M229" s="425"/>
      <c r="N229" s="425"/>
    </row>
    <row r="230" spans="1:14">
      <c r="A230" s="425"/>
      <c r="B230" s="425"/>
      <c r="C230" s="425"/>
      <c r="D230" s="425"/>
      <c r="E230" s="425"/>
      <c r="F230" s="425"/>
      <c r="G230" s="425"/>
      <c r="H230" s="425"/>
      <c r="I230" s="425"/>
      <c r="J230" s="425"/>
      <c r="K230" s="425"/>
      <c r="L230" s="425"/>
      <c r="M230" s="425"/>
      <c r="N230" s="425"/>
    </row>
    <row r="231" spans="1:14">
      <c r="A231" s="425"/>
      <c r="B231" s="425"/>
      <c r="C231" s="425"/>
      <c r="D231" s="425"/>
      <c r="E231" s="425"/>
      <c r="F231" s="425"/>
      <c r="G231" s="425"/>
      <c r="H231" s="425"/>
      <c r="I231" s="425"/>
      <c r="J231" s="425"/>
      <c r="K231" s="425"/>
      <c r="L231" s="425"/>
      <c r="M231" s="425"/>
      <c r="N231" s="425"/>
    </row>
    <row r="232" spans="1:14">
      <c r="A232" s="425"/>
      <c r="B232" s="425"/>
      <c r="C232" s="425"/>
      <c r="D232" s="425"/>
      <c r="E232" s="425"/>
      <c r="F232" s="425"/>
      <c r="G232" s="425"/>
      <c r="H232" s="425"/>
      <c r="I232" s="425"/>
      <c r="J232" s="425"/>
      <c r="K232" s="425"/>
      <c r="L232" s="425"/>
      <c r="M232" s="425"/>
      <c r="N232" s="425"/>
    </row>
    <row r="233" spans="1:14">
      <c r="A233" s="425"/>
      <c r="B233" s="425"/>
      <c r="C233" s="425"/>
      <c r="D233" s="425"/>
      <c r="E233" s="425"/>
      <c r="F233" s="425"/>
      <c r="G233" s="425"/>
      <c r="H233" s="425"/>
      <c r="I233" s="425"/>
      <c r="J233" s="425"/>
      <c r="K233" s="425"/>
      <c r="L233" s="425"/>
      <c r="M233" s="425"/>
      <c r="N233" s="425"/>
    </row>
    <row r="234" spans="1:14">
      <c r="A234" s="425"/>
      <c r="B234" s="425"/>
      <c r="C234" s="425"/>
      <c r="D234" s="425"/>
      <c r="E234" s="425"/>
      <c r="F234" s="425"/>
      <c r="G234" s="425"/>
      <c r="H234" s="425"/>
      <c r="I234" s="425"/>
      <c r="J234" s="425"/>
      <c r="K234" s="425"/>
      <c r="L234" s="425"/>
      <c r="M234" s="425"/>
      <c r="N234" s="425"/>
    </row>
    <row r="235" spans="1:14">
      <c r="A235" s="425"/>
      <c r="B235" s="425"/>
      <c r="C235" s="425"/>
      <c r="D235" s="425"/>
      <c r="E235" s="425"/>
      <c r="F235" s="425"/>
      <c r="G235" s="425"/>
      <c r="H235" s="425"/>
      <c r="I235" s="425"/>
      <c r="J235" s="425"/>
      <c r="K235" s="425"/>
      <c r="L235" s="425"/>
      <c r="M235" s="425"/>
      <c r="N235" s="425"/>
    </row>
    <row r="236" spans="1:14">
      <c r="A236" s="425"/>
      <c r="B236" s="425"/>
      <c r="C236" s="425"/>
      <c r="D236" s="425"/>
      <c r="E236" s="425"/>
      <c r="F236" s="425"/>
      <c r="G236" s="425"/>
      <c r="H236" s="425"/>
      <c r="I236" s="425"/>
      <c r="J236" s="425"/>
      <c r="K236" s="425"/>
      <c r="L236" s="425"/>
      <c r="M236" s="425"/>
      <c r="N236" s="425"/>
    </row>
    <row r="237" spans="1:14">
      <c r="A237" s="425"/>
      <c r="B237" s="425"/>
      <c r="C237" s="425"/>
      <c r="D237" s="425"/>
      <c r="E237" s="425"/>
      <c r="F237" s="425"/>
      <c r="G237" s="425"/>
      <c r="H237" s="425"/>
      <c r="I237" s="425"/>
      <c r="J237" s="425"/>
      <c r="K237" s="425"/>
      <c r="L237" s="425"/>
      <c r="M237" s="425"/>
      <c r="N237" s="425"/>
    </row>
    <row r="238" spans="1:14">
      <c r="A238" s="425"/>
      <c r="B238" s="425"/>
      <c r="C238" s="425"/>
      <c r="D238" s="425"/>
      <c r="E238" s="425"/>
      <c r="F238" s="425"/>
      <c r="G238" s="425"/>
      <c r="H238" s="425"/>
      <c r="I238" s="425"/>
      <c r="J238" s="425"/>
      <c r="K238" s="425"/>
      <c r="L238" s="425"/>
      <c r="M238" s="425"/>
      <c r="N238" s="425"/>
    </row>
    <row r="239" spans="1:14">
      <c r="A239" s="425"/>
      <c r="B239" s="425"/>
      <c r="C239" s="425"/>
      <c r="D239" s="425"/>
      <c r="E239" s="425"/>
      <c r="F239" s="425"/>
      <c r="G239" s="425"/>
      <c r="H239" s="425"/>
      <c r="I239" s="425"/>
      <c r="J239" s="425"/>
      <c r="K239" s="425"/>
      <c r="L239" s="425"/>
      <c r="M239" s="425"/>
      <c r="N239" s="425"/>
    </row>
    <row r="240" spans="1:14">
      <c r="A240" s="425"/>
      <c r="B240" s="425"/>
      <c r="C240" s="425"/>
      <c r="D240" s="425"/>
      <c r="E240" s="425"/>
      <c r="F240" s="425"/>
      <c r="G240" s="425"/>
      <c r="H240" s="425"/>
      <c r="I240" s="425"/>
      <c r="J240" s="425"/>
      <c r="K240" s="425"/>
      <c r="L240" s="425"/>
      <c r="M240" s="425"/>
      <c r="N240" s="425"/>
    </row>
    <row r="241" spans="1:14">
      <c r="A241" s="425"/>
      <c r="B241" s="425"/>
      <c r="C241" s="425"/>
      <c r="D241" s="425"/>
      <c r="E241" s="425"/>
      <c r="F241" s="425"/>
      <c r="G241" s="425"/>
      <c r="H241" s="425"/>
      <c r="I241" s="425"/>
      <c r="J241" s="425"/>
      <c r="K241" s="425"/>
      <c r="L241" s="425"/>
      <c r="M241" s="425"/>
      <c r="N241" s="425"/>
    </row>
    <row r="242" spans="1:14">
      <c r="A242" s="425"/>
      <c r="B242" s="425"/>
      <c r="C242" s="425"/>
      <c r="D242" s="425"/>
      <c r="E242" s="425"/>
      <c r="F242" s="425"/>
      <c r="G242" s="425"/>
      <c r="H242" s="425"/>
      <c r="I242" s="425"/>
      <c r="J242" s="425"/>
      <c r="K242" s="425"/>
      <c r="L242" s="425"/>
      <c r="M242" s="425"/>
      <c r="N242" s="425"/>
    </row>
    <row r="243" spans="1:14">
      <c r="A243" s="425"/>
      <c r="B243" s="425"/>
      <c r="C243" s="425"/>
      <c r="D243" s="425"/>
      <c r="E243" s="425"/>
      <c r="F243" s="425"/>
      <c r="G243" s="425"/>
      <c r="H243" s="425"/>
      <c r="I243" s="425"/>
      <c r="J243" s="425"/>
      <c r="K243" s="425"/>
      <c r="L243" s="425"/>
      <c r="M243" s="425"/>
      <c r="N243" s="425"/>
    </row>
    <row r="244" spans="1:14">
      <c r="A244" s="425"/>
      <c r="B244" s="425"/>
      <c r="C244" s="425"/>
      <c r="D244" s="425"/>
      <c r="E244" s="425"/>
      <c r="F244" s="425"/>
      <c r="G244" s="425"/>
      <c r="H244" s="425"/>
      <c r="I244" s="425"/>
      <c r="J244" s="425"/>
      <c r="K244" s="425"/>
      <c r="L244" s="425"/>
      <c r="M244" s="425"/>
      <c r="N244" s="425"/>
    </row>
    <row r="245" spans="1:14">
      <c r="A245" s="425"/>
      <c r="B245" s="425"/>
      <c r="C245" s="425"/>
      <c r="D245" s="425"/>
      <c r="E245" s="425"/>
      <c r="F245" s="425"/>
      <c r="G245" s="425"/>
      <c r="H245" s="425"/>
      <c r="I245" s="425"/>
      <c r="J245" s="425"/>
      <c r="K245" s="425"/>
      <c r="L245" s="425"/>
      <c r="M245" s="425"/>
      <c r="N245" s="425"/>
    </row>
    <row r="246" spans="1:14">
      <c r="A246" s="425"/>
      <c r="B246" s="425"/>
      <c r="C246" s="425"/>
      <c r="D246" s="425"/>
      <c r="E246" s="425"/>
      <c r="F246" s="425"/>
      <c r="G246" s="425"/>
      <c r="H246" s="425"/>
      <c r="I246" s="425"/>
      <c r="J246" s="425"/>
      <c r="K246" s="425"/>
      <c r="L246" s="425"/>
      <c r="M246" s="425"/>
      <c r="N246" s="425"/>
    </row>
    <row r="247" spans="1:14">
      <c r="A247" s="425"/>
      <c r="B247" s="425"/>
      <c r="C247" s="425"/>
      <c r="D247" s="425"/>
      <c r="E247" s="425"/>
      <c r="F247" s="425"/>
      <c r="G247" s="425"/>
      <c r="H247" s="425"/>
      <c r="I247" s="425"/>
      <c r="J247" s="425"/>
      <c r="K247" s="425"/>
      <c r="L247" s="425"/>
      <c r="M247" s="425"/>
      <c r="N247" s="425"/>
    </row>
    <row r="248" spans="1:14">
      <c r="A248" s="425"/>
      <c r="B248" s="425"/>
      <c r="C248" s="425"/>
      <c r="D248" s="425"/>
      <c r="E248" s="425"/>
      <c r="F248" s="425"/>
      <c r="G248" s="425"/>
      <c r="H248" s="425"/>
      <c r="I248" s="425"/>
      <c r="J248" s="425"/>
      <c r="K248" s="425"/>
      <c r="L248" s="425"/>
      <c r="M248" s="425"/>
      <c r="N248" s="425"/>
    </row>
    <row r="249" spans="1:14">
      <c r="A249" s="425"/>
      <c r="B249" s="425"/>
      <c r="C249" s="425"/>
      <c r="D249" s="425"/>
      <c r="E249" s="425"/>
      <c r="F249" s="425"/>
      <c r="G249" s="425"/>
      <c r="H249" s="425"/>
      <c r="I249" s="425"/>
      <c r="J249" s="425"/>
      <c r="K249" s="425"/>
      <c r="L249" s="425"/>
      <c r="M249" s="425"/>
      <c r="N249" s="425"/>
    </row>
    <row r="250" spans="1:14">
      <c r="A250" s="425"/>
      <c r="B250" s="425"/>
      <c r="C250" s="425"/>
      <c r="D250" s="425"/>
      <c r="E250" s="425"/>
      <c r="F250" s="425"/>
      <c r="G250" s="425"/>
      <c r="H250" s="425"/>
      <c r="I250" s="425"/>
      <c r="J250" s="425"/>
      <c r="K250" s="425"/>
      <c r="L250" s="425"/>
      <c r="M250" s="425"/>
      <c r="N250" s="425"/>
    </row>
    <row r="251" spans="1:14">
      <c r="A251" s="425"/>
      <c r="B251" s="425"/>
      <c r="C251" s="425"/>
      <c r="D251" s="425"/>
      <c r="E251" s="425"/>
      <c r="F251" s="425"/>
      <c r="G251" s="425"/>
      <c r="H251" s="425"/>
      <c r="I251" s="425"/>
      <c r="J251" s="425"/>
      <c r="K251" s="425"/>
      <c r="L251" s="425"/>
      <c r="M251" s="425"/>
      <c r="N251" s="425"/>
    </row>
    <row r="252" spans="1:14">
      <c r="A252" s="425"/>
      <c r="B252" s="425"/>
      <c r="C252" s="425"/>
      <c r="D252" s="425"/>
      <c r="E252" s="425"/>
      <c r="F252" s="425"/>
      <c r="G252" s="425"/>
      <c r="H252" s="425"/>
      <c r="I252" s="425"/>
      <c r="J252" s="425"/>
      <c r="K252" s="425"/>
      <c r="L252" s="425"/>
      <c r="M252" s="425"/>
      <c r="N252" s="425"/>
    </row>
    <row r="253" spans="1:14">
      <c r="A253" s="425"/>
      <c r="B253" s="425"/>
      <c r="C253" s="425"/>
      <c r="D253" s="425"/>
      <c r="E253" s="425"/>
      <c r="F253" s="425"/>
      <c r="G253" s="425"/>
      <c r="H253" s="425"/>
      <c r="I253" s="425"/>
      <c r="J253" s="425"/>
      <c r="K253" s="425"/>
      <c r="L253" s="425"/>
      <c r="M253" s="425"/>
      <c r="N253" s="425"/>
    </row>
    <row r="254" spans="1:14">
      <c r="A254" s="425"/>
      <c r="B254" s="425"/>
      <c r="C254" s="425"/>
      <c r="D254" s="425"/>
      <c r="E254" s="425"/>
      <c r="F254" s="425"/>
      <c r="G254" s="425"/>
      <c r="H254" s="425"/>
      <c r="I254" s="425"/>
      <c r="J254" s="425"/>
      <c r="K254" s="425"/>
      <c r="L254" s="425"/>
      <c r="M254" s="425"/>
      <c r="N254" s="425"/>
    </row>
    <row r="255" spans="1:14">
      <c r="A255" s="425"/>
      <c r="B255" s="425"/>
      <c r="C255" s="425"/>
      <c r="D255" s="425"/>
      <c r="E255" s="425"/>
      <c r="F255" s="425"/>
      <c r="G255" s="425"/>
      <c r="H255" s="425"/>
      <c r="I255" s="425"/>
      <c r="J255" s="425"/>
      <c r="K255" s="425"/>
      <c r="L255" s="425"/>
      <c r="M255" s="425"/>
      <c r="N255" s="425"/>
    </row>
    <row r="256" spans="1:14">
      <c r="A256" s="425"/>
      <c r="B256" s="425"/>
      <c r="C256" s="425"/>
      <c r="D256" s="425"/>
      <c r="E256" s="425"/>
      <c r="F256" s="425"/>
      <c r="G256" s="425"/>
      <c r="H256" s="425"/>
      <c r="I256" s="425"/>
      <c r="J256" s="425"/>
      <c r="K256" s="425"/>
      <c r="L256" s="425"/>
      <c r="M256" s="425"/>
      <c r="N256" s="425"/>
    </row>
    <row r="257" spans="1:14">
      <c r="A257" s="425"/>
      <c r="B257" s="425"/>
      <c r="C257" s="425"/>
      <c r="D257" s="425"/>
      <c r="E257" s="425"/>
      <c r="F257" s="425"/>
      <c r="G257" s="425"/>
      <c r="H257" s="425"/>
      <c r="I257" s="425"/>
      <c r="J257" s="425"/>
      <c r="K257" s="425"/>
      <c r="L257" s="425"/>
      <c r="M257" s="425"/>
      <c r="N257" s="425"/>
    </row>
    <row r="258" spans="1:14">
      <c r="A258" s="425"/>
      <c r="B258" s="425"/>
      <c r="C258" s="425"/>
      <c r="D258" s="425"/>
      <c r="E258" s="425"/>
      <c r="F258" s="425"/>
      <c r="G258" s="425"/>
      <c r="H258" s="425"/>
      <c r="I258" s="425"/>
      <c r="J258" s="425"/>
      <c r="K258" s="425"/>
      <c r="L258" s="425"/>
      <c r="M258" s="425"/>
      <c r="N258" s="425"/>
    </row>
    <row r="259" spans="1:14">
      <c r="A259" s="425"/>
      <c r="B259" s="425"/>
      <c r="C259" s="425"/>
      <c r="D259" s="425"/>
      <c r="E259" s="425"/>
      <c r="F259" s="425"/>
      <c r="G259" s="425"/>
      <c r="H259" s="425"/>
      <c r="I259" s="425"/>
      <c r="J259" s="425"/>
      <c r="K259" s="425"/>
      <c r="L259" s="425"/>
      <c r="M259" s="425"/>
      <c r="N259" s="425"/>
    </row>
    <row r="260" spans="1:14">
      <c r="A260" s="425"/>
      <c r="B260" s="425"/>
      <c r="C260" s="425"/>
      <c r="D260" s="425"/>
      <c r="E260" s="425"/>
      <c r="F260" s="425"/>
      <c r="G260" s="425"/>
      <c r="H260" s="425"/>
      <c r="I260" s="425"/>
      <c r="J260" s="425"/>
      <c r="K260" s="425"/>
      <c r="L260" s="425"/>
      <c r="M260" s="425"/>
      <c r="N260" s="425"/>
    </row>
    <row r="261" spans="1:14">
      <c r="A261" s="425"/>
      <c r="B261" s="425"/>
      <c r="C261" s="425"/>
      <c r="D261" s="425"/>
      <c r="E261" s="425"/>
      <c r="F261" s="425"/>
      <c r="G261" s="425"/>
      <c r="H261" s="425"/>
      <c r="I261" s="425"/>
      <c r="J261" s="425"/>
      <c r="K261" s="425"/>
      <c r="L261" s="425"/>
      <c r="M261" s="425"/>
      <c r="N261" s="425"/>
    </row>
    <row r="262" spans="1:14">
      <c r="A262" s="425"/>
      <c r="B262" s="425"/>
      <c r="C262" s="425"/>
      <c r="D262" s="425"/>
      <c r="E262" s="425"/>
      <c r="F262" s="425"/>
      <c r="G262" s="425"/>
      <c r="H262" s="425"/>
      <c r="I262" s="425"/>
      <c r="J262" s="425"/>
      <c r="K262" s="425"/>
      <c r="L262" s="425"/>
      <c r="M262" s="425"/>
      <c r="N262" s="425"/>
    </row>
    <row r="263" spans="1:14">
      <c r="A263" s="425"/>
      <c r="B263" s="425"/>
      <c r="C263" s="425"/>
      <c r="D263" s="425"/>
      <c r="E263" s="425"/>
      <c r="F263" s="425"/>
      <c r="G263" s="425"/>
      <c r="H263" s="425"/>
      <c r="I263" s="425"/>
      <c r="J263" s="425"/>
      <c r="K263" s="425"/>
      <c r="L263" s="425"/>
      <c r="M263" s="425"/>
      <c r="N263" s="425"/>
    </row>
    <row r="264" spans="1:14">
      <c r="A264" s="425"/>
      <c r="B264" s="425"/>
      <c r="C264" s="425"/>
      <c r="D264" s="425"/>
      <c r="E264" s="425"/>
      <c r="F264" s="425"/>
      <c r="G264" s="425"/>
      <c r="H264" s="425"/>
      <c r="I264" s="425"/>
      <c r="J264" s="425"/>
      <c r="K264" s="425"/>
      <c r="L264" s="425"/>
      <c r="M264" s="425"/>
      <c r="N264" s="425"/>
    </row>
    <row r="265" spans="1:14">
      <c r="A265" s="425"/>
      <c r="B265" s="425"/>
      <c r="C265" s="425"/>
      <c r="D265" s="425"/>
      <c r="E265" s="425"/>
      <c r="F265" s="425"/>
      <c r="G265" s="425"/>
      <c r="H265" s="425"/>
      <c r="I265" s="425"/>
      <c r="J265" s="425"/>
      <c r="K265" s="425"/>
      <c r="L265" s="425"/>
      <c r="M265" s="425"/>
      <c r="N265" s="425"/>
    </row>
    <row r="266" spans="1:14">
      <c r="A266" s="425"/>
      <c r="B266" s="425"/>
      <c r="C266" s="425"/>
      <c r="D266" s="425"/>
      <c r="E266" s="425"/>
      <c r="F266" s="425"/>
      <c r="G266" s="425"/>
      <c r="H266" s="425"/>
      <c r="I266" s="425"/>
      <c r="J266" s="425"/>
      <c r="K266" s="425"/>
      <c r="L266" s="425"/>
      <c r="M266" s="425"/>
      <c r="N266" s="425"/>
    </row>
    <row r="267" spans="1:14">
      <c r="A267" s="425"/>
      <c r="B267" s="425"/>
      <c r="C267" s="425"/>
      <c r="D267" s="425"/>
      <c r="E267" s="425"/>
      <c r="F267" s="425"/>
      <c r="G267" s="425"/>
      <c r="H267" s="425"/>
      <c r="I267" s="425"/>
      <c r="J267" s="425"/>
      <c r="K267" s="425"/>
      <c r="L267" s="425"/>
      <c r="M267" s="425"/>
      <c r="N267" s="425"/>
    </row>
    <row r="268" spans="1:14">
      <c r="A268" s="425"/>
      <c r="B268" s="425"/>
      <c r="C268" s="425"/>
      <c r="D268" s="425"/>
      <c r="E268" s="425"/>
      <c r="F268" s="425"/>
      <c r="G268" s="425"/>
      <c r="H268" s="425"/>
      <c r="I268" s="425"/>
      <c r="J268" s="425"/>
      <c r="K268" s="425"/>
      <c r="L268" s="425"/>
      <c r="M268" s="425"/>
      <c r="N268" s="425"/>
    </row>
    <row r="269" spans="1:14">
      <c r="A269" s="425"/>
      <c r="B269" s="425"/>
      <c r="C269" s="425"/>
      <c r="D269" s="425"/>
      <c r="E269" s="425"/>
      <c r="F269" s="425"/>
      <c r="G269" s="425"/>
      <c r="H269" s="425"/>
      <c r="I269" s="425"/>
      <c r="J269" s="425"/>
      <c r="K269" s="425"/>
      <c r="L269" s="425"/>
      <c r="M269" s="425"/>
      <c r="N269" s="425"/>
    </row>
    <row r="270" spans="1:14">
      <c r="A270" s="425"/>
      <c r="B270" s="425"/>
      <c r="C270" s="425"/>
      <c r="D270" s="425"/>
      <c r="E270" s="425"/>
      <c r="F270" s="425"/>
      <c r="G270" s="425"/>
      <c r="H270" s="425"/>
      <c r="I270" s="425"/>
      <c r="J270" s="425"/>
      <c r="K270" s="425"/>
      <c r="L270" s="425"/>
      <c r="M270" s="425"/>
      <c r="N270" s="425"/>
    </row>
    <row r="271" spans="1:14">
      <c r="A271" s="425"/>
      <c r="B271" s="425"/>
      <c r="C271" s="425"/>
      <c r="D271" s="425"/>
      <c r="E271" s="425"/>
      <c r="F271" s="425"/>
      <c r="G271" s="425"/>
      <c r="H271" s="425"/>
      <c r="I271" s="425"/>
      <c r="J271" s="425"/>
      <c r="K271" s="425"/>
      <c r="L271" s="425"/>
      <c r="M271" s="425"/>
      <c r="N271" s="425"/>
    </row>
    <row r="272" spans="1:14">
      <c r="A272" s="425"/>
      <c r="B272" s="425"/>
      <c r="C272" s="425"/>
      <c r="D272" s="425"/>
      <c r="E272" s="425"/>
      <c r="F272" s="425"/>
      <c r="G272" s="425"/>
      <c r="H272" s="425"/>
      <c r="I272" s="425"/>
      <c r="J272" s="425"/>
      <c r="K272" s="425"/>
      <c r="L272" s="425"/>
      <c r="M272" s="425"/>
      <c r="N272" s="425"/>
    </row>
    <row r="273" spans="1:14">
      <c r="A273" s="425"/>
      <c r="B273" s="425"/>
      <c r="C273" s="425"/>
      <c r="D273" s="425"/>
      <c r="E273" s="425"/>
      <c r="F273" s="425"/>
      <c r="G273" s="425"/>
      <c r="H273" s="425"/>
      <c r="I273" s="425"/>
      <c r="J273" s="425"/>
      <c r="K273" s="425"/>
      <c r="L273" s="425"/>
      <c r="M273" s="425"/>
      <c r="N273" s="425"/>
    </row>
    <row r="274" spans="1:14">
      <c r="A274" s="425"/>
      <c r="B274" s="425"/>
      <c r="C274" s="425"/>
      <c r="D274" s="425"/>
      <c r="E274" s="425"/>
      <c r="F274" s="425"/>
      <c r="G274" s="425"/>
      <c r="H274" s="425"/>
      <c r="I274" s="425"/>
      <c r="J274" s="425"/>
      <c r="K274" s="425"/>
      <c r="L274" s="425"/>
      <c r="M274" s="425"/>
      <c r="N274" s="425"/>
    </row>
    <row r="275" spans="1:14">
      <c r="A275" s="425"/>
      <c r="B275" s="425"/>
      <c r="C275" s="425"/>
      <c r="D275" s="425"/>
      <c r="E275" s="425"/>
      <c r="F275" s="425"/>
      <c r="G275" s="425"/>
      <c r="H275" s="425"/>
      <c r="I275" s="425"/>
      <c r="J275" s="425"/>
      <c r="K275" s="425"/>
      <c r="L275" s="425"/>
      <c r="M275" s="425"/>
      <c r="N275" s="425"/>
    </row>
    <row r="276" spans="1:14">
      <c r="A276" s="425"/>
      <c r="B276" s="425"/>
      <c r="C276" s="425"/>
      <c r="D276" s="425"/>
      <c r="E276" s="425"/>
      <c r="F276" s="425"/>
      <c r="G276" s="425"/>
      <c r="H276" s="425"/>
      <c r="I276" s="425"/>
      <c r="J276" s="425"/>
      <c r="K276" s="425"/>
      <c r="L276" s="425"/>
      <c r="M276" s="425"/>
      <c r="N276" s="425"/>
    </row>
    <row r="277" spans="1:14">
      <c r="A277" s="425"/>
      <c r="B277" s="425"/>
      <c r="C277" s="425"/>
      <c r="D277" s="425"/>
      <c r="E277" s="425"/>
      <c r="F277" s="425"/>
      <c r="G277" s="425"/>
      <c r="H277" s="425"/>
      <c r="I277" s="425"/>
      <c r="J277" s="425"/>
      <c r="K277" s="425"/>
      <c r="L277" s="425"/>
      <c r="M277" s="425"/>
      <c r="N277" s="425"/>
    </row>
    <row r="278" spans="1:14">
      <c r="A278" s="425"/>
      <c r="B278" s="425"/>
      <c r="C278" s="425"/>
      <c r="D278" s="425"/>
      <c r="E278" s="425"/>
      <c r="F278" s="425"/>
      <c r="G278" s="425"/>
      <c r="H278" s="425"/>
      <c r="I278" s="425"/>
      <c r="J278" s="425"/>
      <c r="K278" s="425"/>
      <c r="L278" s="425"/>
      <c r="M278" s="425"/>
      <c r="N278" s="425"/>
    </row>
    <row r="279" spans="1:14">
      <c r="A279" s="425"/>
      <c r="B279" s="425"/>
      <c r="C279" s="425"/>
      <c r="D279" s="425"/>
      <c r="E279" s="425"/>
      <c r="F279" s="425"/>
      <c r="G279" s="425"/>
      <c r="H279" s="425"/>
      <c r="I279" s="425"/>
      <c r="J279" s="425"/>
      <c r="K279" s="425"/>
      <c r="L279" s="425"/>
      <c r="M279" s="425"/>
      <c r="N279" s="425"/>
    </row>
    <row r="280" spans="1:14">
      <c r="A280" s="425"/>
      <c r="B280" s="425"/>
      <c r="C280" s="425"/>
      <c r="D280" s="425"/>
      <c r="E280" s="425"/>
      <c r="F280" s="425"/>
      <c r="G280" s="425"/>
      <c r="H280" s="425"/>
      <c r="I280" s="425"/>
      <c r="J280" s="425"/>
      <c r="K280" s="425"/>
      <c r="L280" s="425"/>
      <c r="M280" s="425"/>
      <c r="N280" s="425"/>
    </row>
    <row r="281" spans="1:14">
      <c r="A281" s="425"/>
      <c r="B281" s="425"/>
      <c r="C281" s="425"/>
      <c r="D281" s="425"/>
      <c r="E281" s="425"/>
      <c r="F281" s="425"/>
      <c r="G281" s="425"/>
      <c r="H281" s="425"/>
      <c r="I281" s="425"/>
      <c r="J281" s="425"/>
      <c r="K281" s="425"/>
      <c r="L281" s="425"/>
      <c r="M281" s="425"/>
      <c r="N281" s="425"/>
    </row>
    <row r="282" spans="1:14">
      <c r="A282" s="425"/>
      <c r="B282" s="425"/>
      <c r="C282" s="425"/>
      <c r="D282" s="425"/>
      <c r="E282" s="425"/>
      <c r="F282" s="425"/>
      <c r="G282" s="425"/>
      <c r="H282" s="425"/>
      <c r="I282" s="425"/>
      <c r="J282" s="425"/>
      <c r="K282" s="425"/>
      <c r="L282" s="425"/>
      <c r="M282" s="425"/>
      <c r="N282" s="425"/>
    </row>
    <row r="283" spans="1:14">
      <c r="A283" s="425"/>
      <c r="B283" s="425"/>
      <c r="C283" s="425"/>
      <c r="D283" s="425"/>
      <c r="E283" s="425"/>
      <c r="F283" s="425"/>
      <c r="G283" s="425"/>
      <c r="H283" s="425"/>
      <c r="I283" s="425"/>
      <c r="J283" s="425"/>
      <c r="K283" s="425"/>
      <c r="L283" s="425"/>
      <c r="M283" s="425"/>
      <c r="N283" s="425"/>
    </row>
    <row r="284" spans="1:14">
      <c r="A284" s="425"/>
      <c r="B284" s="425"/>
      <c r="C284" s="425"/>
      <c r="D284" s="425"/>
      <c r="E284" s="425"/>
      <c r="F284" s="425"/>
      <c r="G284" s="425"/>
      <c r="H284" s="425"/>
      <c r="I284" s="425"/>
      <c r="J284" s="425"/>
      <c r="K284" s="425"/>
      <c r="L284" s="425"/>
      <c r="M284" s="425"/>
      <c r="N284" s="425"/>
    </row>
    <row r="285" spans="1:14">
      <c r="A285" s="425"/>
      <c r="B285" s="425"/>
      <c r="C285" s="425"/>
      <c r="D285" s="425"/>
      <c r="E285" s="425"/>
      <c r="F285" s="425"/>
      <c r="G285" s="425"/>
      <c r="H285" s="425"/>
      <c r="I285" s="425"/>
      <c r="J285" s="425"/>
      <c r="K285" s="425"/>
      <c r="L285" s="425"/>
      <c r="M285" s="425"/>
      <c r="N285" s="425"/>
    </row>
    <row r="286" spans="1:14">
      <c r="A286" s="425"/>
      <c r="B286" s="425"/>
      <c r="C286" s="425"/>
      <c r="D286" s="425"/>
      <c r="E286" s="425"/>
      <c r="F286" s="425"/>
      <c r="G286" s="425"/>
      <c r="H286" s="425"/>
      <c r="I286" s="425"/>
      <c r="J286" s="425"/>
      <c r="K286" s="425"/>
      <c r="L286" s="425"/>
      <c r="M286" s="425"/>
      <c r="N286" s="425"/>
    </row>
    <row r="287" spans="1:14">
      <c r="A287" s="425"/>
      <c r="B287" s="425"/>
      <c r="C287" s="425"/>
      <c r="D287" s="425"/>
      <c r="E287" s="425"/>
      <c r="F287" s="425"/>
      <c r="G287" s="425"/>
      <c r="H287" s="425"/>
      <c r="I287" s="425"/>
      <c r="J287" s="425"/>
      <c r="K287" s="425"/>
      <c r="L287" s="425"/>
      <c r="M287" s="425"/>
      <c r="N287" s="425"/>
    </row>
    <row r="288" spans="1:14">
      <c r="A288" s="425"/>
      <c r="B288" s="425"/>
      <c r="C288" s="425"/>
      <c r="D288" s="425"/>
      <c r="E288" s="425"/>
      <c r="F288" s="425"/>
      <c r="G288" s="425"/>
      <c r="H288" s="425"/>
      <c r="I288" s="425"/>
      <c r="J288" s="425"/>
      <c r="K288" s="425"/>
      <c r="L288" s="425"/>
      <c r="M288" s="425"/>
      <c r="N288" s="425"/>
    </row>
    <row r="289" spans="1:14">
      <c r="A289" s="425"/>
      <c r="B289" s="425"/>
      <c r="C289" s="425"/>
      <c r="D289" s="425"/>
      <c r="E289" s="425"/>
      <c r="F289" s="425"/>
      <c r="G289" s="425"/>
      <c r="H289" s="425"/>
      <c r="I289" s="425"/>
      <c r="J289" s="425"/>
      <c r="K289" s="425"/>
      <c r="L289" s="425"/>
      <c r="M289" s="425"/>
      <c r="N289" s="425"/>
    </row>
    <row r="290" spans="1:14">
      <c r="A290" s="425"/>
      <c r="B290" s="425"/>
      <c r="C290" s="425"/>
      <c r="D290" s="425"/>
      <c r="E290" s="425"/>
      <c r="F290" s="425"/>
      <c r="G290" s="425"/>
      <c r="H290" s="425"/>
      <c r="I290" s="425"/>
      <c r="J290" s="425"/>
      <c r="K290" s="425"/>
      <c r="L290" s="425"/>
      <c r="M290" s="425"/>
      <c r="N290" s="425"/>
    </row>
    <row r="291" spans="1:14">
      <c r="A291" s="425"/>
      <c r="B291" s="425"/>
      <c r="C291" s="425"/>
      <c r="D291" s="425"/>
      <c r="E291" s="425"/>
      <c r="F291" s="425"/>
      <c r="G291" s="425"/>
      <c r="H291" s="425"/>
      <c r="I291" s="425"/>
      <c r="J291" s="425"/>
      <c r="K291" s="425"/>
      <c r="L291" s="425"/>
      <c r="M291" s="425"/>
      <c r="N291" s="425"/>
    </row>
    <row r="292" spans="1:14">
      <c r="A292" s="425"/>
      <c r="B292" s="425"/>
      <c r="C292" s="425"/>
      <c r="D292" s="425"/>
      <c r="E292" s="425"/>
      <c r="F292" s="425"/>
      <c r="G292" s="425"/>
      <c r="H292" s="425"/>
      <c r="I292" s="425"/>
      <c r="J292" s="425"/>
      <c r="K292" s="425"/>
      <c r="L292" s="425"/>
      <c r="M292" s="425"/>
      <c r="N292" s="425"/>
    </row>
    <row r="293" spans="1:14">
      <c r="A293" s="425"/>
      <c r="B293" s="425"/>
      <c r="C293" s="425"/>
      <c r="D293" s="425"/>
      <c r="E293" s="425"/>
      <c r="F293" s="425"/>
      <c r="G293" s="425"/>
      <c r="H293" s="425"/>
      <c r="I293" s="425"/>
      <c r="J293" s="425"/>
      <c r="K293" s="425"/>
      <c r="L293" s="425"/>
      <c r="M293" s="425"/>
      <c r="N293" s="425"/>
    </row>
    <row r="294" spans="1:14">
      <c r="A294" s="425"/>
      <c r="B294" s="425"/>
      <c r="C294" s="425"/>
      <c r="D294" s="425"/>
      <c r="E294" s="425"/>
      <c r="F294" s="425"/>
      <c r="G294" s="425"/>
      <c r="H294" s="425"/>
      <c r="I294" s="425"/>
      <c r="J294" s="425"/>
      <c r="K294" s="425"/>
      <c r="L294" s="425"/>
      <c r="M294" s="425"/>
      <c r="N294" s="425"/>
    </row>
    <row r="295" spans="1:14">
      <c r="A295" s="425"/>
      <c r="B295" s="425"/>
      <c r="C295" s="425"/>
      <c r="D295" s="425"/>
      <c r="E295" s="425"/>
      <c r="F295" s="425"/>
      <c r="G295" s="425"/>
      <c r="H295" s="425"/>
      <c r="I295" s="425"/>
      <c r="J295" s="425"/>
      <c r="K295" s="425"/>
      <c r="L295" s="425"/>
      <c r="M295" s="425"/>
      <c r="N295" s="425"/>
    </row>
    <row r="296" spans="1:14">
      <c r="A296" s="425"/>
      <c r="B296" s="425"/>
      <c r="C296" s="425"/>
      <c r="D296" s="425"/>
      <c r="E296" s="425"/>
      <c r="F296" s="425"/>
      <c r="G296" s="425"/>
      <c r="H296" s="425"/>
      <c r="I296" s="425"/>
      <c r="J296" s="425"/>
      <c r="K296" s="425"/>
      <c r="L296" s="425"/>
      <c r="M296" s="425"/>
      <c r="N296" s="425"/>
    </row>
    <row r="297" spans="1:14">
      <c r="A297" s="425"/>
      <c r="B297" s="425"/>
      <c r="C297" s="425"/>
      <c r="D297" s="425"/>
      <c r="E297" s="425"/>
      <c r="F297" s="425"/>
      <c r="G297" s="425"/>
      <c r="H297" s="425"/>
      <c r="I297" s="425"/>
      <c r="J297" s="425"/>
      <c r="K297" s="425"/>
      <c r="L297" s="425"/>
      <c r="M297" s="425"/>
      <c r="N297" s="425"/>
    </row>
    <row r="298" spans="1:14">
      <c r="A298" s="425"/>
      <c r="B298" s="425"/>
      <c r="C298" s="425"/>
      <c r="D298" s="425"/>
      <c r="E298" s="425"/>
      <c r="F298" s="425"/>
      <c r="G298" s="425"/>
      <c r="H298" s="425"/>
      <c r="I298" s="425"/>
      <c r="J298" s="425"/>
      <c r="K298" s="425"/>
      <c r="L298" s="425"/>
      <c r="M298" s="425"/>
      <c r="N298" s="425"/>
    </row>
    <row r="299" spans="1:14">
      <c r="A299" s="425"/>
      <c r="B299" s="425"/>
      <c r="C299" s="425"/>
      <c r="D299" s="425"/>
      <c r="E299" s="425"/>
      <c r="F299" s="425"/>
      <c r="G299" s="425"/>
      <c r="H299" s="425"/>
      <c r="I299" s="425"/>
      <c r="J299" s="425"/>
      <c r="K299" s="425"/>
      <c r="L299" s="425"/>
      <c r="M299" s="425"/>
      <c r="N299" s="425"/>
    </row>
    <row r="300" spans="1:14">
      <c r="A300" s="425"/>
      <c r="B300" s="425"/>
      <c r="C300" s="425"/>
      <c r="D300" s="425"/>
      <c r="E300" s="425"/>
      <c r="F300" s="425"/>
      <c r="G300" s="425"/>
      <c r="H300" s="425"/>
      <c r="I300" s="425"/>
      <c r="J300" s="425"/>
      <c r="K300" s="425"/>
      <c r="L300" s="425"/>
      <c r="M300" s="425"/>
      <c r="N300" s="425"/>
    </row>
    <row r="301" spans="1:14">
      <c r="A301" s="425"/>
      <c r="B301" s="425"/>
      <c r="C301" s="425"/>
      <c r="D301" s="425"/>
      <c r="E301" s="425"/>
      <c r="F301" s="425"/>
      <c r="G301" s="425"/>
      <c r="H301" s="425"/>
      <c r="I301" s="425"/>
      <c r="J301" s="425"/>
      <c r="K301" s="425"/>
      <c r="L301" s="425"/>
      <c r="M301" s="425"/>
      <c r="N301" s="425"/>
    </row>
    <row r="302" spans="1:14">
      <c r="A302" s="425"/>
      <c r="B302" s="425"/>
      <c r="C302" s="425"/>
      <c r="D302" s="425"/>
      <c r="E302" s="425"/>
      <c r="F302" s="425"/>
      <c r="G302" s="425"/>
      <c r="H302" s="425"/>
      <c r="I302" s="425"/>
      <c r="J302" s="425"/>
      <c r="K302" s="425"/>
      <c r="L302" s="425"/>
      <c r="M302" s="425"/>
      <c r="N302" s="425"/>
    </row>
    <row r="303" spans="1:14">
      <c r="A303" s="425"/>
      <c r="B303" s="425"/>
      <c r="C303" s="425"/>
      <c r="D303" s="425"/>
      <c r="E303" s="425"/>
      <c r="F303" s="425"/>
      <c r="G303" s="425"/>
      <c r="H303" s="425"/>
      <c r="I303" s="425"/>
      <c r="J303" s="425"/>
      <c r="K303" s="425"/>
      <c r="L303" s="425"/>
      <c r="M303" s="425"/>
      <c r="N303" s="425"/>
    </row>
    <row r="304" spans="1:14">
      <c r="A304" s="425"/>
      <c r="B304" s="425"/>
      <c r="C304" s="425"/>
      <c r="D304" s="425"/>
      <c r="E304" s="425"/>
      <c r="F304" s="425"/>
      <c r="G304" s="425"/>
      <c r="H304" s="425"/>
      <c r="I304" s="425"/>
      <c r="J304" s="425"/>
      <c r="K304" s="425"/>
      <c r="L304" s="425"/>
      <c r="M304" s="425"/>
      <c r="N304" s="425"/>
    </row>
    <row r="305" spans="1:14">
      <c r="A305" s="425"/>
      <c r="B305" s="425"/>
      <c r="C305" s="425"/>
      <c r="D305" s="425"/>
      <c r="E305" s="425"/>
      <c r="F305" s="425"/>
      <c r="G305" s="425"/>
      <c r="H305" s="425"/>
      <c r="I305" s="425"/>
      <c r="J305" s="425"/>
      <c r="K305" s="425"/>
      <c r="L305" s="425"/>
      <c r="M305" s="425"/>
      <c r="N305" s="425"/>
    </row>
    <row r="306" spans="1:14">
      <c r="A306" s="425"/>
      <c r="B306" s="425"/>
      <c r="C306" s="425"/>
      <c r="D306" s="425"/>
      <c r="E306" s="425"/>
      <c r="F306" s="425"/>
      <c r="G306" s="425"/>
      <c r="H306" s="425"/>
      <c r="I306" s="425"/>
      <c r="J306" s="425"/>
      <c r="K306" s="425"/>
      <c r="L306" s="425"/>
      <c r="M306" s="425"/>
      <c r="N306" s="425"/>
    </row>
    <row r="307" spans="1:14">
      <c r="A307" s="425"/>
      <c r="B307" s="425"/>
      <c r="C307" s="425"/>
      <c r="D307" s="425"/>
      <c r="E307" s="425"/>
      <c r="F307" s="425"/>
      <c r="G307" s="425"/>
      <c r="H307" s="425"/>
      <c r="I307" s="425"/>
      <c r="J307" s="425"/>
      <c r="K307" s="425"/>
      <c r="L307" s="425"/>
      <c r="M307" s="425"/>
      <c r="N307" s="425"/>
    </row>
    <row r="308" spans="1:14">
      <c r="A308" s="425"/>
      <c r="B308" s="425"/>
      <c r="C308" s="425"/>
      <c r="D308" s="425"/>
      <c r="E308" s="425"/>
      <c r="F308" s="425"/>
      <c r="G308" s="425"/>
      <c r="H308" s="425"/>
      <c r="I308" s="425"/>
      <c r="J308" s="425"/>
      <c r="K308" s="425"/>
      <c r="L308" s="425"/>
      <c r="M308" s="425"/>
      <c r="N308" s="425"/>
    </row>
    <row r="309" spans="1:14">
      <c r="A309" s="425"/>
      <c r="B309" s="425"/>
      <c r="C309" s="425"/>
      <c r="D309" s="425"/>
      <c r="E309" s="425"/>
      <c r="F309" s="425"/>
      <c r="G309" s="425"/>
      <c r="H309" s="425"/>
      <c r="I309" s="425"/>
      <c r="J309" s="425"/>
      <c r="K309" s="425"/>
      <c r="L309" s="425"/>
      <c r="M309" s="425"/>
      <c r="N309" s="425"/>
    </row>
    <row r="310" spans="1:14">
      <c r="A310" s="425"/>
      <c r="B310" s="425"/>
      <c r="C310" s="425"/>
      <c r="D310" s="425"/>
      <c r="E310" s="425"/>
      <c r="F310" s="425"/>
      <c r="G310" s="425"/>
      <c r="H310" s="425"/>
      <c r="I310" s="425"/>
      <c r="J310" s="425"/>
      <c r="K310" s="425"/>
      <c r="L310" s="425"/>
      <c r="M310" s="425"/>
      <c r="N310" s="425"/>
    </row>
    <row r="311" spans="1:14">
      <c r="A311" s="425"/>
      <c r="B311" s="425"/>
      <c r="C311" s="425"/>
      <c r="D311" s="425"/>
      <c r="E311" s="425"/>
      <c r="F311" s="425"/>
      <c r="G311" s="425"/>
      <c r="H311" s="425"/>
      <c r="I311" s="425"/>
      <c r="J311" s="425"/>
      <c r="K311" s="425"/>
      <c r="L311" s="425"/>
      <c r="M311" s="425"/>
      <c r="N311" s="425"/>
    </row>
    <row r="312" spans="1:14">
      <c r="A312" s="425"/>
      <c r="B312" s="425"/>
      <c r="C312" s="425"/>
      <c r="D312" s="425"/>
      <c r="E312" s="425"/>
      <c r="F312" s="425"/>
      <c r="G312" s="425"/>
      <c r="H312" s="425"/>
      <c r="I312" s="425"/>
      <c r="J312" s="425"/>
      <c r="K312" s="425"/>
      <c r="L312" s="425"/>
      <c r="M312" s="425"/>
      <c r="N312" s="425"/>
    </row>
    <row r="313" spans="1:14">
      <c r="A313" s="425"/>
      <c r="B313" s="425"/>
      <c r="C313" s="425"/>
      <c r="D313" s="425"/>
      <c r="E313" s="425"/>
      <c r="F313" s="425"/>
      <c r="G313" s="425"/>
      <c r="H313" s="425"/>
      <c r="I313" s="425"/>
      <c r="J313" s="425"/>
      <c r="K313" s="425"/>
      <c r="L313" s="425"/>
      <c r="M313" s="425"/>
      <c r="N313" s="425"/>
    </row>
    <row r="314" spans="1:14">
      <c r="A314" s="425"/>
      <c r="B314" s="425"/>
      <c r="C314" s="425"/>
      <c r="D314" s="425"/>
      <c r="E314" s="425"/>
      <c r="F314" s="425"/>
      <c r="G314" s="425"/>
      <c r="H314" s="425"/>
      <c r="I314" s="425"/>
      <c r="J314" s="425"/>
      <c r="K314" s="425"/>
      <c r="L314" s="425"/>
      <c r="M314" s="425"/>
      <c r="N314" s="425"/>
    </row>
    <row r="315" spans="1:14">
      <c r="A315" s="425"/>
      <c r="B315" s="425"/>
      <c r="C315" s="425"/>
      <c r="D315" s="425"/>
      <c r="E315" s="425"/>
      <c r="F315" s="425"/>
      <c r="G315" s="425"/>
      <c r="H315" s="425"/>
      <c r="I315" s="425"/>
      <c r="J315" s="425"/>
      <c r="K315" s="425"/>
      <c r="L315" s="425"/>
      <c r="M315" s="425"/>
      <c r="N315" s="425"/>
    </row>
    <row r="316" spans="1:14">
      <c r="A316" s="425"/>
      <c r="B316" s="425"/>
      <c r="C316" s="425"/>
      <c r="D316" s="425"/>
      <c r="E316" s="425"/>
      <c r="F316" s="425"/>
      <c r="G316" s="425"/>
      <c r="H316" s="425"/>
      <c r="I316" s="425"/>
      <c r="J316" s="425"/>
      <c r="K316" s="425"/>
      <c r="L316" s="425"/>
      <c r="M316" s="425"/>
      <c r="N316" s="425"/>
    </row>
    <row r="317" spans="1:14">
      <c r="A317" s="425"/>
      <c r="B317" s="425"/>
      <c r="C317" s="425"/>
      <c r="D317" s="425"/>
      <c r="E317" s="425"/>
      <c r="F317" s="425"/>
      <c r="G317" s="425"/>
      <c r="H317" s="425"/>
      <c r="I317" s="425"/>
      <c r="J317" s="425"/>
      <c r="K317" s="425"/>
      <c r="L317" s="425"/>
      <c r="M317" s="425"/>
      <c r="N317" s="425"/>
    </row>
    <row r="318" spans="1:14">
      <c r="A318" s="425"/>
      <c r="B318" s="425"/>
      <c r="C318" s="425"/>
      <c r="D318" s="425"/>
      <c r="E318" s="425"/>
      <c r="F318" s="425"/>
      <c r="G318" s="425"/>
      <c r="H318" s="425"/>
      <c r="I318" s="425"/>
      <c r="J318" s="425"/>
      <c r="K318" s="425"/>
      <c r="L318" s="425"/>
      <c r="M318" s="425"/>
      <c r="N318" s="425"/>
    </row>
    <row r="319" spans="1:14">
      <c r="A319" s="425"/>
      <c r="B319" s="425"/>
      <c r="C319" s="425"/>
      <c r="D319" s="425"/>
      <c r="E319" s="425"/>
      <c r="F319" s="425"/>
      <c r="G319" s="425"/>
      <c r="H319" s="425"/>
      <c r="I319" s="425"/>
      <c r="J319" s="425"/>
      <c r="K319" s="425"/>
      <c r="L319" s="425"/>
      <c r="M319" s="425"/>
      <c r="N319" s="425"/>
    </row>
    <row r="320" spans="1:14">
      <c r="A320" s="425"/>
      <c r="B320" s="425"/>
      <c r="C320" s="425"/>
      <c r="D320" s="425"/>
      <c r="E320" s="425"/>
      <c r="F320" s="425"/>
      <c r="G320" s="425"/>
      <c r="H320" s="425"/>
      <c r="I320" s="425"/>
      <c r="J320" s="425"/>
      <c r="K320" s="425"/>
      <c r="L320" s="425"/>
      <c r="M320" s="425"/>
      <c r="N320" s="425"/>
    </row>
    <row r="321" spans="1:14">
      <c r="A321" s="425"/>
      <c r="B321" s="425"/>
      <c r="C321" s="425"/>
      <c r="D321" s="425"/>
      <c r="E321" s="425"/>
      <c r="F321" s="425"/>
      <c r="G321" s="425"/>
      <c r="H321" s="425"/>
      <c r="I321" s="425"/>
      <c r="J321" s="425"/>
      <c r="K321" s="425"/>
      <c r="L321" s="425"/>
      <c r="M321" s="425"/>
      <c r="N321" s="425"/>
    </row>
    <row r="322" spans="1:14">
      <c r="A322" s="425"/>
      <c r="B322" s="425"/>
      <c r="C322" s="425"/>
      <c r="D322" s="425"/>
      <c r="E322" s="425"/>
      <c r="F322" s="425"/>
      <c r="G322" s="425"/>
      <c r="H322" s="425"/>
      <c r="I322" s="425"/>
      <c r="J322" s="425"/>
      <c r="K322" s="425"/>
      <c r="L322" s="425"/>
      <c r="M322" s="425"/>
      <c r="N322" s="425"/>
    </row>
    <row r="323" spans="1:14">
      <c r="A323" s="425"/>
      <c r="B323" s="425"/>
      <c r="C323" s="425"/>
      <c r="D323" s="425"/>
      <c r="E323" s="425"/>
      <c r="F323" s="425"/>
      <c r="G323" s="425"/>
      <c r="H323" s="425"/>
      <c r="I323" s="425"/>
      <c r="J323" s="425"/>
      <c r="K323" s="425"/>
      <c r="L323" s="425"/>
      <c r="M323" s="425"/>
      <c r="N323" s="425"/>
    </row>
    <row r="324" spans="1:14">
      <c r="A324" s="425"/>
      <c r="B324" s="425"/>
      <c r="C324" s="425"/>
      <c r="D324" s="425"/>
      <c r="E324" s="425"/>
      <c r="F324" s="425"/>
      <c r="G324" s="425"/>
      <c r="H324" s="425"/>
      <c r="I324" s="425"/>
      <c r="J324" s="425"/>
      <c r="K324" s="425"/>
      <c r="L324" s="425"/>
      <c r="M324" s="425"/>
      <c r="N324" s="425"/>
    </row>
    <row r="325" spans="1:14">
      <c r="A325" s="425"/>
      <c r="B325" s="425"/>
      <c r="C325" s="425"/>
      <c r="D325" s="425"/>
      <c r="E325" s="425"/>
      <c r="F325" s="425"/>
      <c r="G325" s="425"/>
      <c r="H325" s="425"/>
      <c r="I325" s="425"/>
      <c r="J325" s="425"/>
      <c r="K325" s="425"/>
      <c r="L325" s="425"/>
      <c r="M325" s="425"/>
      <c r="N325" s="425"/>
    </row>
    <row r="326" spans="1:14">
      <c r="A326" s="425"/>
      <c r="B326" s="425"/>
      <c r="C326" s="425"/>
      <c r="D326" s="425"/>
      <c r="E326" s="425"/>
      <c r="F326" s="425"/>
      <c r="G326" s="425"/>
      <c r="H326" s="425"/>
      <c r="I326" s="425"/>
      <c r="J326" s="425"/>
      <c r="K326" s="425"/>
      <c r="L326" s="425"/>
      <c r="M326" s="425"/>
      <c r="N326" s="425"/>
    </row>
    <row r="327" spans="1:14">
      <c r="A327" s="425"/>
      <c r="B327" s="425"/>
      <c r="C327" s="425"/>
      <c r="D327" s="425"/>
      <c r="E327" s="425"/>
      <c r="F327" s="425"/>
      <c r="G327" s="425"/>
      <c r="H327" s="425"/>
      <c r="I327" s="425"/>
      <c r="J327" s="425"/>
      <c r="K327" s="425"/>
      <c r="L327" s="425"/>
      <c r="M327" s="425"/>
      <c r="N327" s="425"/>
    </row>
    <row r="328" spans="1:14">
      <c r="A328" s="425"/>
      <c r="B328" s="425"/>
      <c r="C328" s="425"/>
      <c r="D328" s="425"/>
      <c r="E328" s="425"/>
      <c r="F328" s="425"/>
      <c r="G328" s="425"/>
      <c r="H328" s="425"/>
      <c r="I328" s="425"/>
      <c r="J328" s="425"/>
      <c r="K328" s="425"/>
      <c r="L328" s="425"/>
      <c r="M328" s="425"/>
      <c r="N328" s="425"/>
    </row>
    <row r="329" spans="1:14">
      <c r="A329" s="425"/>
      <c r="B329" s="425"/>
      <c r="C329" s="425"/>
      <c r="D329" s="425"/>
      <c r="E329" s="425"/>
      <c r="F329" s="425"/>
      <c r="G329" s="425"/>
      <c r="H329" s="425"/>
      <c r="I329" s="425"/>
      <c r="J329" s="425"/>
      <c r="K329" s="425"/>
      <c r="L329" s="425"/>
      <c r="M329" s="425"/>
      <c r="N329" s="425"/>
    </row>
    <row r="330" spans="1:14">
      <c r="A330" s="425"/>
      <c r="B330" s="425"/>
      <c r="C330" s="425"/>
      <c r="D330" s="425"/>
      <c r="E330" s="425"/>
      <c r="F330" s="425"/>
      <c r="G330" s="425"/>
      <c r="H330" s="425"/>
      <c r="I330" s="425"/>
      <c r="J330" s="425"/>
      <c r="K330" s="425"/>
      <c r="L330" s="425"/>
      <c r="M330" s="425"/>
      <c r="N330" s="425"/>
    </row>
    <row r="331" spans="1:14">
      <c r="A331" s="425"/>
      <c r="B331" s="425"/>
      <c r="C331" s="425"/>
      <c r="D331" s="425"/>
      <c r="E331" s="425"/>
      <c r="F331" s="425"/>
      <c r="G331" s="425"/>
      <c r="H331" s="425"/>
      <c r="I331" s="425"/>
      <c r="J331" s="425"/>
      <c r="K331" s="425"/>
      <c r="L331" s="425"/>
      <c r="M331" s="425"/>
      <c r="N331" s="425"/>
    </row>
    <row r="332" spans="1:14">
      <c r="A332" s="425"/>
      <c r="B332" s="425"/>
      <c r="C332" s="425"/>
      <c r="D332" s="425"/>
      <c r="E332" s="425"/>
      <c r="F332" s="425"/>
      <c r="G332" s="425"/>
      <c r="H332" s="425"/>
      <c r="I332" s="425"/>
      <c r="J332" s="425"/>
      <c r="K332" s="425"/>
      <c r="L332" s="425"/>
      <c r="M332" s="425"/>
      <c r="N332" s="425"/>
    </row>
    <row r="333" spans="1:14">
      <c r="A333" s="425"/>
      <c r="B333" s="425"/>
      <c r="C333" s="425"/>
      <c r="D333" s="425"/>
      <c r="E333" s="425"/>
      <c r="F333" s="425"/>
      <c r="G333" s="425"/>
      <c r="H333" s="425"/>
      <c r="I333" s="425"/>
      <c r="J333" s="425"/>
      <c r="K333" s="425"/>
      <c r="L333" s="425"/>
      <c r="M333" s="425"/>
      <c r="N333" s="425"/>
    </row>
    <row r="334" spans="1:14">
      <c r="A334" s="425"/>
      <c r="B334" s="425"/>
      <c r="C334" s="425"/>
      <c r="D334" s="425"/>
      <c r="E334" s="425"/>
      <c r="F334" s="425"/>
      <c r="G334" s="425"/>
      <c r="H334" s="425"/>
      <c r="I334" s="425"/>
      <c r="J334" s="425"/>
      <c r="K334" s="425"/>
      <c r="L334" s="425"/>
      <c r="M334" s="425"/>
      <c r="N334" s="425"/>
    </row>
    <row r="335" spans="1:14">
      <c r="A335" s="425"/>
      <c r="B335" s="425"/>
      <c r="C335" s="425"/>
      <c r="D335" s="425"/>
      <c r="E335" s="425"/>
      <c r="F335" s="425"/>
      <c r="G335" s="425"/>
      <c r="H335" s="425"/>
      <c r="I335" s="425"/>
      <c r="J335" s="425"/>
      <c r="K335" s="425"/>
      <c r="L335" s="425"/>
      <c r="M335" s="425"/>
      <c r="N335" s="425"/>
    </row>
    <row r="336" spans="1:14">
      <c r="A336" s="425"/>
      <c r="B336" s="425"/>
      <c r="C336" s="425"/>
      <c r="D336" s="425"/>
      <c r="E336" s="425"/>
      <c r="F336" s="425"/>
      <c r="G336" s="425"/>
      <c r="H336" s="425"/>
      <c r="I336" s="425"/>
      <c r="J336" s="425"/>
      <c r="K336" s="425"/>
      <c r="L336" s="425"/>
      <c r="M336" s="425"/>
      <c r="N336" s="425"/>
    </row>
    <row r="337" spans="1:14">
      <c r="A337" s="425"/>
      <c r="B337" s="425"/>
      <c r="C337" s="425"/>
      <c r="D337" s="425"/>
      <c r="E337" s="425"/>
      <c r="F337" s="425"/>
      <c r="G337" s="425"/>
      <c r="H337" s="425"/>
      <c r="I337" s="425"/>
      <c r="J337" s="425"/>
      <c r="K337" s="425"/>
      <c r="L337" s="425"/>
      <c r="M337" s="425"/>
      <c r="N337" s="425"/>
    </row>
    <row r="338" spans="1:14">
      <c r="A338" s="425"/>
      <c r="B338" s="425"/>
      <c r="C338" s="425"/>
      <c r="D338" s="425"/>
      <c r="E338" s="425"/>
      <c r="F338" s="425"/>
      <c r="G338" s="425"/>
      <c r="H338" s="425"/>
      <c r="I338" s="425"/>
      <c r="J338" s="425"/>
      <c r="K338" s="425"/>
      <c r="L338" s="425"/>
      <c r="M338" s="425"/>
      <c r="N338" s="425"/>
    </row>
    <row r="339" spans="1:14">
      <c r="A339" s="425"/>
      <c r="B339" s="425"/>
      <c r="C339" s="425"/>
      <c r="D339" s="425"/>
      <c r="E339" s="425"/>
      <c r="F339" s="425"/>
      <c r="G339" s="425"/>
      <c r="H339" s="425"/>
      <c r="I339" s="425"/>
      <c r="J339" s="425"/>
      <c r="K339" s="425"/>
      <c r="L339" s="425"/>
      <c r="M339" s="425"/>
      <c r="N339" s="425"/>
    </row>
    <row r="340" spans="1:14">
      <c r="A340" s="425"/>
      <c r="B340" s="425"/>
      <c r="C340" s="425"/>
      <c r="D340" s="425"/>
      <c r="E340" s="425"/>
      <c r="F340" s="425"/>
      <c r="G340" s="425"/>
      <c r="H340" s="425"/>
      <c r="I340" s="425"/>
      <c r="J340" s="425"/>
      <c r="K340" s="425"/>
      <c r="L340" s="425"/>
      <c r="M340" s="425"/>
      <c r="N340" s="425"/>
    </row>
    <row r="341" spans="1:14">
      <c r="A341" s="425"/>
      <c r="B341" s="425"/>
      <c r="C341" s="425"/>
      <c r="D341" s="425"/>
      <c r="E341" s="425"/>
      <c r="F341" s="425"/>
      <c r="G341" s="425"/>
      <c r="H341" s="425"/>
      <c r="I341" s="425"/>
      <c r="J341" s="425"/>
      <c r="K341" s="425"/>
      <c r="L341" s="425"/>
      <c r="M341" s="425"/>
      <c r="N341" s="425"/>
    </row>
    <row r="342" spans="1:14">
      <c r="A342" s="425"/>
      <c r="B342" s="425"/>
      <c r="C342" s="425"/>
      <c r="D342" s="425"/>
      <c r="E342" s="425"/>
      <c r="F342" s="425"/>
      <c r="G342" s="425"/>
      <c r="H342" s="425"/>
      <c r="I342" s="425"/>
      <c r="J342" s="425"/>
      <c r="K342" s="425"/>
      <c r="L342" s="425"/>
      <c r="M342" s="425"/>
      <c r="N342" s="425"/>
    </row>
    <row r="343" spans="1:14">
      <c r="A343" s="425"/>
      <c r="B343" s="425"/>
      <c r="C343" s="425"/>
      <c r="D343" s="425"/>
      <c r="E343" s="425"/>
      <c r="F343" s="425"/>
      <c r="G343" s="425"/>
      <c r="H343" s="425"/>
      <c r="I343" s="425"/>
      <c r="J343" s="425"/>
      <c r="K343" s="425"/>
      <c r="L343" s="425"/>
      <c r="M343" s="425"/>
      <c r="N343" s="425"/>
    </row>
    <row r="344" spans="1:14">
      <c r="A344" s="425"/>
      <c r="B344" s="425"/>
      <c r="C344" s="425"/>
      <c r="D344" s="425"/>
      <c r="E344" s="425"/>
      <c r="F344" s="425"/>
      <c r="G344" s="425"/>
      <c r="H344" s="425"/>
      <c r="I344" s="425"/>
      <c r="J344" s="425"/>
      <c r="K344" s="425"/>
      <c r="L344" s="425"/>
      <c r="M344" s="425"/>
      <c r="N344" s="425"/>
    </row>
    <row r="345" spans="1:14">
      <c r="A345" s="425"/>
      <c r="B345" s="425"/>
      <c r="C345" s="425"/>
      <c r="D345" s="425"/>
      <c r="E345" s="425"/>
      <c r="F345" s="425"/>
      <c r="G345" s="425"/>
      <c r="H345" s="425"/>
      <c r="I345" s="425"/>
      <c r="J345" s="425"/>
      <c r="K345" s="425"/>
      <c r="L345" s="425"/>
      <c r="M345" s="425"/>
      <c r="N345" s="425"/>
    </row>
    <row r="346" spans="1:14">
      <c r="A346" s="425"/>
      <c r="B346" s="425"/>
      <c r="C346" s="425"/>
      <c r="D346" s="425"/>
      <c r="E346" s="425"/>
      <c r="F346" s="425"/>
      <c r="G346" s="425"/>
      <c r="H346" s="425"/>
      <c r="I346" s="425"/>
      <c r="J346" s="425"/>
      <c r="K346" s="425"/>
      <c r="L346" s="425"/>
      <c r="M346" s="425"/>
      <c r="N346" s="425"/>
    </row>
    <row r="347" spans="1:14">
      <c r="A347" s="425"/>
      <c r="B347" s="425"/>
      <c r="C347" s="425"/>
      <c r="D347" s="425"/>
      <c r="E347" s="425"/>
      <c r="F347" s="425"/>
      <c r="G347" s="425"/>
      <c r="H347" s="425"/>
      <c r="I347" s="425"/>
      <c r="J347" s="425"/>
      <c r="K347" s="425"/>
      <c r="L347" s="425"/>
      <c r="M347" s="425"/>
      <c r="N347" s="425"/>
    </row>
    <row r="348" spans="1:14">
      <c r="A348" s="425"/>
      <c r="B348" s="425"/>
      <c r="C348" s="425"/>
      <c r="D348" s="425"/>
      <c r="E348" s="425"/>
      <c r="F348" s="425"/>
      <c r="G348" s="425"/>
      <c r="H348" s="425"/>
      <c r="I348" s="425"/>
      <c r="J348" s="425"/>
      <c r="K348" s="425"/>
      <c r="L348" s="425"/>
      <c r="M348" s="425"/>
      <c r="N348" s="425"/>
    </row>
    <row r="349" spans="1:14">
      <c r="A349" s="425"/>
      <c r="B349" s="425"/>
      <c r="C349" s="425"/>
      <c r="D349" s="425"/>
      <c r="E349" s="425"/>
      <c r="F349" s="425"/>
      <c r="G349" s="425"/>
      <c r="H349" s="425"/>
      <c r="I349" s="425"/>
      <c r="J349" s="425"/>
      <c r="K349" s="425"/>
      <c r="L349" s="425"/>
      <c r="M349" s="425"/>
      <c r="N349" s="425"/>
    </row>
    <row r="350" spans="1:14">
      <c r="A350" s="425"/>
      <c r="B350" s="425"/>
      <c r="C350" s="425"/>
      <c r="D350" s="425"/>
      <c r="E350" s="425"/>
      <c r="F350" s="425"/>
      <c r="G350" s="425"/>
      <c r="H350" s="425"/>
      <c r="I350" s="425"/>
      <c r="J350" s="425"/>
      <c r="K350" s="425"/>
      <c r="L350" s="425"/>
      <c r="M350" s="425"/>
      <c r="N350" s="425"/>
    </row>
    <row r="351" spans="1:14">
      <c r="A351" s="425"/>
      <c r="B351" s="425"/>
      <c r="C351" s="425"/>
      <c r="D351" s="425"/>
      <c r="E351" s="425"/>
      <c r="F351" s="425"/>
      <c r="G351" s="425"/>
      <c r="H351" s="425"/>
      <c r="I351" s="425"/>
      <c r="J351" s="425"/>
      <c r="K351" s="425"/>
      <c r="L351" s="425"/>
      <c r="M351" s="425"/>
      <c r="N351" s="425"/>
    </row>
    <row r="352" spans="1:14">
      <c r="A352" s="425"/>
      <c r="B352" s="425"/>
      <c r="C352" s="425"/>
      <c r="D352" s="425"/>
      <c r="E352" s="425"/>
      <c r="F352" s="425"/>
      <c r="G352" s="425"/>
      <c r="H352" s="425"/>
      <c r="I352" s="425"/>
      <c r="J352" s="425"/>
      <c r="K352" s="425"/>
      <c r="L352" s="425"/>
      <c r="M352" s="425"/>
      <c r="N352" s="425"/>
    </row>
    <row r="353" spans="1:14">
      <c r="A353" s="425"/>
      <c r="B353" s="425"/>
      <c r="C353" s="425"/>
      <c r="D353" s="425"/>
      <c r="E353" s="425"/>
      <c r="F353" s="425"/>
      <c r="G353" s="425"/>
      <c r="H353" s="425"/>
      <c r="I353" s="425"/>
      <c r="J353" s="425"/>
      <c r="K353" s="425"/>
      <c r="L353" s="425"/>
      <c r="M353" s="425"/>
      <c r="N353" s="425"/>
    </row>
    <row r="354" spans="1:14">
      <c r="A354" s="425"/>
      <c r="B354" s="425"/>
      <c r="C354" s="425"/>
      <c r="D354" s="425"/>
      <c r="E354" s="425"/>
      <c r="F354" s="425"/>
      <c r="G354" s="425"/>
      <c r="H354" s="425"/>
      <c r="I354" s="425"/>
      <c r="J354" s="425"/>
      <c r="K354" s="425"/>
      <c r="L354" s="425"/>
      <c r="M354" s="425"/>
      <c r="N354" s="425"/>
    </row>
    <row r="355" spans="1:14">
      <c r="A355" s="425"/>
      <c r="B355" s="425"/>
      <c r="C355" s="425"/>
      <c r="D355" s="425"/>
      <c r="E355" s="425"/>
      <c r="F355" s="425"/>
      <c r="G355" s="425"/>
      <c r="H355" s="425"/>
      <c r="I355" s="425"/>
      <c r="J355" s="425"/>
      <c r="K355" s="425"/>
      <c r="L355" s="425"/>
      <c r="M355" s="425"/>
      <c r="N355" s="425"/>
    </row>
    <row r="356" spans="1:14">
      <c r="A356" s="425"/>
      <c r="B356" s="425"/>
      <c r="C356" s="425"/>
      <c r="D356" s="425"/>
      <c r="E356" s="425"/>
      <c r="F356" s="425"/>
      <c r="G356" s="425"/>
      <c r="H356" s="425"/>
      <c r="I356" s="425"/>
      <c r="J356" s="425"/>
      <c r="K356" s="425"/>
      <c r="L356" s="425"/>
      <c r="M356" s="425"/>
      <c r="N356" s="425"/>
    </row>
    <row r="357" spans="1:14">
      <c r="A357" s="425"/>
      <c r="B357" s="425"/>
      <c r="C357" s="425"/>
      <c r="D357" s="425"/>
      <c r="E357" s="425"/>
      <c r="F357" s="425"/>
      <c r="G357" s="425"/>
      <c r="H357" s="425"/>
      <c r="I357" s="425"/>
      <c r="J357" s="425"/>
      <c r="K357" s="425"/>
      <c r="L357" s="425"/>
      <c r="M357" s="425"/>
      <c r="N357" s="425"/>
    </row>
    <row r="358" spans="1:14">
      <c r="A358" s="425"/>
      <c r="B358" s="425"/>
      <c r="C358" s="425"/>
      <c r="D358" s="425"/>
      <c r="E358" s="425"/>
      <c r="F358" s="425"/>
      <c r="G358" s="425"/>
      <c r="H358" s="425"/>
      <c r="I358" s="425"/>
      <c r="J358" s="425"/>
      <c r="K358" s="425"/>
      <c r="L358" s="425"/>
      <c r="M358" s="425"/>
      <c r="N358" s="425"/>
    </row>
    <row r="359" spans="1:14">
      <c r="A359" s="425"/>
      <c r="B359" s="425"/>
      <c r="C359" s="425"/>
      <c r="D359" s="425"/>
      <c r="E359" s="425"/>
      <c r="F359" s="425"/>
      <c r="G359" s="425"/>
      <c r="H359" s="425"/>
      <c r="I359" s="425"/>
      <c r="J359" s="425"/>
      <c r="K359" s="425"/>
      <c r="L359" s="425"/>
      <c r="M359" s="425"/>
      <c r="N359" s="425"/>
    </row>
    <row r="360" spans="1:14">
      <c r="A360" s="425"/>
      <c r="B360" s="425"/>
      <c r="C360" s="425"/>
      <c r="D360" s="425"/>
      <c r="E360" s="425"/>
      <c r="F360" s="425"/>
      <c r="G360" s="425"/>
      <c r="H360" s="425"/>
      <c r="I360" s="425"/>
      <c r="J360" s="425"/>
      <c r="K360" s="425"/>
      <c r="L360" s="425"/>
      <c r="M360" s="425"/>
      <c r="N360" s="425"/>
    </row>
    <row r="361" spans="1:14">
      <c r="A361" s="425"/>
      <c r="B361" s="425"/>
      <c r="C361" s="425"/>
      <c r="D361" s="425"/>
      <c r="E361" s="425"/>
      <c r="F361" s="425"/>
      <c r="G361" s="425"/>
      <c r="H361" s="425"/>
      <c r="I361" s="425"/>
      <c r="J361" s="425"/>
      <c r="K361" s="425"/>
      <c r="L361" s="425"/>
      <c r="M361" s="425"/>
      <c r="N361" s="425"/>
    </row>
    <row r="362" spans="1:14">
      <c r="A362" s="425"/>
      <c r="B362" s="425"/>
      <c r="C362" s="425"/>
      <c r="D362" s="425"/>
      <c r="E362" s="425"/>
      <c r="F362" s="425"/>
      <c r="G362" s="425"/>
      <c r="H362" s="425"/>
      <c r="I362" s="425"/>
      <c r="J362" s="425"/>
      <c r="K362" s="425"/>
      <c r="L362" s="425"/>
      <c r="M362" s="425"/>
      <c r="N362" s="425"/>
    </row>
    <row r="363" spans="1:14">
      <c r="A363" s="425"/>
      <c r="B363" s="425"/>
      <c r="C363" s="425"/>
      <c r="D363" s="425"/>
      <c r="E363" s="425"/>
      <c r="F363" s="425"/>
      <c r="G363" s="425"/>
      <c r="H363" s="425"/>
      <c r="I363" s="425"/>
      <c r="J363" s="425"/>
      <c r="K363" s="425"/>
      <c r="L363" s="425"/>
      <c r="M363" s="425"/>
      <c r="N363" s="425"/>
    </row>
    <row r="364" spans="1:14">
      <c r="A364" s="425"/>
      <c r="B364" s="425"/>
      <c r="C364" s="425"/>
      <c r="D364" s="425"/>
      <c r="E364" s="425"/>
      <c r="F364" s="425"/>
      <c r="G364" s="425"/>
      <c r="H364" s="425"/>
      <c r="I364" s="425"/>
      <c r="J364" s="425"/>
      <c r="K364" s="425"/>
      <c r="L364" s="425"/>
      <c r="M364" s="425"/>
      <c r="N364" s="425"/>
    </row>
    <row r="365" spans="1:14">
      <c r="A365" s="425"/>
      <c r="B365" s="425"/>
      <c r="C365" s="425"/>
      <c r="D365" s="425"/>
      <c r="E365" s="425"/>
      <c r="F365" s="425"/>
      <c r="G365" s="425"/>
      <c r="H365" s="425"/>
      <c r="I365" s="425"/>
      <c r="J365" s="425"/>
      <c r="K365" s="425"/>
      <c r="L365" s="425"/>
      <c r="M365" s="425"/>
      <c r="N365" s="425"/>
    </row>
    <row r="366" spans="1:14">
      <c r="A366" s="425"/>
      <c r="B366" s="425"/>
      <c r="C366" s="425"/>
      <c r="D366" s="425"/>
      <c r="E366" s="425"/>
      <c r="F366" s="425"/>
      <c r="G366" s="425"/>
      <c r="H366" s="425"/>
      <c r="I366" s="425"/>
      <c r="J366" s="425"/>
      <c r="K366" s="425"/>
      <c r="L366" s="425"/>
      <c r="M366" s="425"/>
      <c r="N366" s="425"/>
    </row>
    <row r="367" spans="1:14">
      <c r="A367" s="425"/>
      <c r="B367" s="425"/>
      <c r="C367" s="425"/>
      <c r="D367" s="425"/>
      <c r="E367" s="425"/>
      <c r="F367" s="425"/>
      <c r="G367" s="425"/>
      <c r="H367" s="425"/>
      <c r="I367" s="425"/>
      <c r="J367" s="425"/>
      <c r="K367" s="425"/>
      <c r="L367" s="425"/>
      <c r="M367" s="425"/>
      <c r="N367" s="425"/>
    </row>
    <row r="368" spans="1:14">
      <c r="A368" s="425"/>
      <c r="B368" s="425"/>
      <c r="C368" s="425"/>
      <c r="D368" s="425"/>
      <c r="E368" s="425"/>
      <c r="F368" s="425"/>
      <c r="G368" s="425"/>
      <c r="H368" s="425"/>
      <c r="I368" s="425"/>
      <c r="J368" s="425"/>
      <c r="K368" s="425"/>
      <c r="L368" s="425"/>
      <c r="M368" s="425"/>
      <c r="N368" s="425"/>
    </row>
    <row r="369" spans="1:14">
      <c r="A369" s="425"/>
      <c r="B369" s="425"/>
      <c r="C369" s="425"/>
      <c r="D369" s="425"/>
      <c r="E369" s="425"/>
      <c r="F369" s="425"/>
      <c r="G369" s="425"/>
      <c r="H369" s="425"/>
      <c r="I369" s="425"/>
      <c r="J369" s="425"/>
      <c r="K369" s="425"/>
      <c r="L369" s="425"/>
      <c r="M369" s="425"/>
      <c r="N369" s="425"/>
    </row>
    <row r="370" spans="1:14">
      <c r="A370" s="425"/>
      <c r="B370" s="425"/>
      <c r="C370" s="425"/>
      <c r="D370" s="425"/>
      <c r="E370" s="425"/>
      <c r="F370" s="425"/>
      <c r="G370" s="425"/>
      <c r="H370" s="425"/>
      <c r="I370" s="425"/>
      <c r="J370" s="425"/>
      <c r="K370" s="425"/>
      <c r="L370" s="425"/>
      <c r="M370" s="425"/>
      <c r="N370" s="425"/>
    </row>
    <row r="371" spans="1:14">
      <c r="A371" s="425"/>
      <c r="B371" s="425"/>
      <c r="C371" s="425"/>
      <c r="D371" s="425"/>
      <c r="E371" s="425"/>
      <c r="F371" s="425"/>
      <c r="G371" s="425"/>
      <c r="H371" s="425"/>
      <c r="I371" s="425"/>
      <c r="J371" s="425"/>
      <c r="K371" s="425"/>
      <c r="L371" s="425"/>
      <c r="M371" s="425"/>
      <c r="N371" s="425"/>
    </row>
    <row r="372" spans="1:14">
      <c r="A372" s="425"/>
      <c r="B372" s="425"/>
      <c r="C372" s="425"/>
      <c r="D372" s="425"/>
      <c r="E372" s="425"/>
      <c r="F372" s="425"/>
      <c r="G372" s="425"/>
      <c r="H372" s="425"/>
      <c r="I372" s="425"/>
      <c r="J372" s="425"/>
      <c r="K372" s="425"/>
      <c r="L372" s="425"/>
      <c r="M372" s="425"/>
      <c r="N372" s="425"/>
    </row>
    <row r="373" spans="1:14">
      <c r="A373" s="425"/>
      <c r="B373" s="425"/>
      <c r="C373" s="425"/>
      <c r="D373" s="425"/>
      <c r="E373" s="425"/>
      <c r="F373" s="425"/>
      <c r="G373" s="425"/>
      <c r="H373" s="425"/>
      <c r="I373" s="425"/>
      <c r="J373" s="425"/>
      <c r="K373" s="425"/>
      <c r="L373" s="425"/>
      <c r="M373" s="425"/>
      <c r="N373" s="425"/>
    </row>
    <row r="374" spans="1:14">
      <c r="A374" s="425"/>
      <c r="B374" s="425"/>
      <c r="C374" s="425"/>
      <c r="D374" s="425"/>
      <c r="E374" s="425"/>
      <c r="F374" s="425"/>
      <c r="G374" s="425"/>
      <c r="H374" s="425"/>
      <c r="I374" s="425"/>
      <c r="J374" s="425"/>
      <c r="K374" s="425"/>
      <c r="L374" s="425"/>
      <c r="M374" s="425"/>
      <c r="N374" s="425"/>
    </row>
    <row r="375" spans="1:14">
      <c r="A375" s="425"/>
      <c r="B375" s="425"/>
      <c r="C375" s="425"/>
      <c r="D375" s="425"/>
      <c r="E375" s="425"/>
      <c r="F375" s="425"/>
      <c r="G375" s="425"/>
      <c r="H375" s="425"/>
      <c r="I375" s="425"/>
      <c r="J375" s="425"/>
      <c r="K375" s="425"/>
      <c r="L375" s="425"/>
      <c r="M375" s="425"/>
      <c r="N375" s="425"/>
    </row>
    <row r="376" spans="1:14">
      <c r="A376" s="425"/>
      <c r="B376" s="425"/>
      <c r="C376" s="425"/>
      <c r="D376" s="425"/>
      <c r="E376" s="425"/>
      <c r="F376" s="425"/>
      <c r="G376" s="425"/>
      <c r="H376" s="425"/>
      <c r="I376" s="425"/>
      <c r="J376" s="425"/>
      <c r="K376" s="425"/>
      <c r="L376" s="425"/>
      <c r="M376" s="425"/>
      <c r="N376" s="425"/>
    </row>
    <row r="377" spans="1:14">
      <c r="A377" s="425"/>
      <c r="B377" s="425"/>
      <c r="C377" s="425"/>
      <c r="D377" s="425"/>
      <c r="E377" s="425"/>
      <c r="F377" s="425"/>
      <c r="G377" s="425"/>
      <c r="H377" s="425"/>
      <c r="I377" s="425"/>
      <c r="J377" s="425"/>
      <c r="K377" s="425"/>
      <c r="L377" s="425"/>
      <c r="M377" s="425"/>
      <c r="N377" s="425"/>
    </row>
    <row r="378" spans="1:14">
      <c r="A378" s="425"/>
      <c r="B378" s="425"/>
      <c r="C378" s="425"/>
      <c r="D378" s="425"/>
      <c r="E378" s="425"/>
      <c r="F378" s="425"/>
      <c r="G378" s="425"/>
      <c r="H378" s="425"/>
      <c r="I378" s="425"/>
      <c r="J378" s="425"/>
      <c r="K378" s="425"/>
      <c r="L378" s="425"/>
      <c r="M378" s="425"/>
      <c r="N378" s="425"/>
    </row>
    <row r="379" spans="1:14">
      <c r="A379" s="425"/>
      <c r="B379" s="425"/>
      <c r="C379" s="425"/>
      <c r="D379" s="425"/>
      <c r="E379" s="425"/>
      <c r="F379" s="425"/>
      <c r="G379" s="425"/>
      <c r="H379" s="425"/>
      <c r="I379" s="425"/>
      <c r="J379" s="425"/>
      <c r="K379" s="425"/>
      <c r="L379" s="425"/>
      <c r="M379" s="425"/>
      <c r="N379" s="425"/>
    </row>
    <row r="380" spans="1:14">
      <c r="A380" s="425"/>
      <c r="B380" s="425"/>
      <c r="C380" s="425"/>
      <c r="D380" s="425"/>
      <c r="E380" s="425"/>
      <c r="F380" s="425"/>
      <c r="G380" s="425"/>
      <c r="H380" s="425"/>
      <c r="I380" s="425"/>
      <c r="J380" s="425"/>
      <c r="K380" s="425"/>
      <c r="L380" s="425"/>
      <c r="M380" s="425"/>
      <c r="N380" s="425"/>
    </row>
    <row r="381" spans="1:14">
      <c r="A381" s="425"/>
      <c r="B381" s="425"/>
      <c r="C381" s="425"/>
      <c r="D381" s="425"/>
      <c r="E381" s="425"/>
      <c r="F381" s="425"/>
      <c r="G381" s="425"/>
      <c r="H381" s="425"/>
      <c r="I381" s="425"/>
      <c r="J381" s="425"/>
      <c r="K381" s="425"/>
      <c r="L381" s="425"/>
      <c r="M381" s="425"/>
      <c r="N381" s="425"/>
    </row>
    <row r="382" spans="1:14">
      <c r="A382" s="425"/>
      <c r="B382" s="425"/>
      <c r="C382" s="425"/>
      <c r="D382" s="425"/>
      <c r="E382" s="425"/>
      <c r="F382" s="425"/>
      <c r="G382" s="425"/>
      <c r="H382" s="425"/>
      <c r="I382" s="425"/>
      <c r="J382" s="425"/>
      <c r="K382" s="425"/>
      <c r="L382" s="425"/>
      <c r="M382" s="425"/>
      <c r="N382" s="425"/>
    </row>
    <row r="383" spans="1:14">
      <c r="A383" s="425"/>
      <c r="B383" s="425"/>
      <c r="C383" s="425"/>
      <c r="D383" s="425"/>
      <c r="E383" s="425"/>
      <c r="F383" s="425"/>
      <c r="G383" s="425"/>
      <c r="H383" s="425"/>
      <c r="I383" s="425"/>
      <c r="J383" s="425"/>
      <c r="K383" s="425"/>
      <c r="L383" s="425"/>
      <c r="M383" s="425"/>
      <c r="N383" s="425"/>
    </row>
    <row r="384" spans="1:14">
      <c r="A384" s="425"/>
      <c r="B384" s="425"/>
      <c r="C384" s="425"/>
      <c r="D384" s="425"/>
      <c r="E384" s="425"/>
      <c r="F384" s="425"/>
      <c r="G384" s="425"/>
      <c r="H384" s="425"/>
      <c r="I384" s="425"/>
      <c r="J384" s="425"/>
      <c r="K384" s="425"/>
      <c r="L384" s="425"/>
      <c r="M384" s="425"/>
      <c r="N384" s="425"/>
    </row>
    <row r="385" spans="1:14">
      <c r="A385" s="425"/>
      <c r="B385" s="425"/>
      <c r="C385" s="425"/>
      <c r="D385" s="425"/>
      <c r="E385" s="425"/>
      <c r="F385" s="425"/>
      <c r="G385" s="425"/>
      <c r="H385" s="425"/>
      <c r="I385" s="425"/>
      <c r="J385" s="425"/>
      <c r="K385" s="425"/>
      <c r="L385" s="425"/>
      <c r="M385" s="425"/>
      <c r="N385" s="425"/>
    </row>
    <row r="386" spans="1:14">
      <c r="A386" s="425"/>
      <c r="B386" s="425"/>
      <c r="C386" s="425"/>
      <c r="D386" s="425"/>
      <c r="E386" s="425"/>
      <c r="F386" s="425"/>
      <c r="G386" s="425"/>
      <c r="H386" s="425"/>
      <c r="I386" s="425"/>
      <c r="J386" s="425"/>
      <c r="K386" s="425"/>
      <c r="L386" s="425"/>
      <c r="M386" s="425"/>
      <c r="N386" s="425"/>
    </row>
    <row r="387" spans="1:14">
      <c r="A387" s="425"/>
      <c r="B387" s="425"/>
      <c r="C387" s="425"/>
      <c r="D387" s="425"/>
      <c r="E387" s="425"/>
      <c r="F387" s="425"/>
      <c r="G387" s="425"/>
      <c r="H387" s="425"/>
      <c r="I387" s="425"/>
      <c r="J387" s="425"/>
      <c r="K387" s="425"/>
      <c r="L387" s="425"/>
      <c r="M387" s="425"/>
      <c r="N387" s="425"/>
    </row>
    <row r="388" spans="1:14">
      <c r="A388" s="425"/>
      <c r="B388" s="425"/>
      <c r="C388" s="425"/>
      <c r="D388" s="425"/>
      <c r="E388" s="425"/>
      <c r="F388" s="425"/>
      <c r="G388" s="425"/>
      <c r="H388" s="425"/>
      <c r="I388" s="425"/>
      <c r="J388" s="425"/>
      <c r="K388" s="425"/>
      <c r="L388" s="425"/>
      <c r="M388" s="425"/>
      <c r="N388" s="425"/>
    </row>
    <row r="389" spans="1:14">
      <c r="A389" s="425"/>
      <c r="B389" s="425"/>
      <c r="C389" s="425"/>
      <c r="D389" s="425"/>
      <c r="E389" s="425"/>
      <c r="F389" s="425"/>
      <c r="G389" s="425"/>
      <c r="H389" s="425"/>
      <c r="I389" s="425"/>
      <c r="J389" s="425"/>
      <c r="K389" s="425"/>
      <c r="L389" s="425"/>
      <c r="M389" s="425"/>
      <c r="N389" s="425"/>
    </row>
    <row r="390" spans="1:14">
      <c r="A390" s="425"/>
      <c r="B390" s="425"/>
      <c r="C390" s="425"/>
      <c r="D390" s="425"/>
      <c r="E390" s="425"/>
      <c r="F390" s="425"/>
      <c r="G390" s="425"/>
      <c r="H390" s="425"/>
      <c r="I390" s="425"/>
      <c r="J390" s="425"/>
      <c r="K390" s="425"/>
      <c r="L390" s="425"/>
      <c r="M390" s="425"/>
      <c r="N390" s="425"/>
    </row>
    <row r="391" spans="1:14">
      <c r="A391" s="425"/>
      <c r="B391" s="425"/>
      <c r="C391" s="425"/>
      <c r="D391" s="425"/>
      <c r="E391" s="425"/>
      <c r="F391" s="425"/>
      <c r="G391" s="425"/>
      <c r="H391" s="425"/>
      <c r="I391" s="425"/>
      <c r="J391" s="425"/>
      <c r="K391" s="425"/>
      <c r="L391" s="425"/>
      <c r="M391" s="425"/>
      <c r="N391" s="425"/>
    </row>
    <row r="392" spans="1:14">
      <c r="A392" s="425"/>
      <c r="B392" s="425"/>
      <c r="C392" s="425"/>
      <c r="D392" s="425"/>
      <c r="E392" s="425"/>
      <c r="F392" s="425"/>
      <c r="G392" s="425"/>
      <c r="H392" s="425"/>
      <c r="I392" s="425"/>
      <c r="J392" s="425"/>
      <c r="K392" s="425"/>
      <c r="L392" s="425"/>
      <c r="M392" s="425"/>
      <c r="N392" s="425"/>
    </row>
    <row r="393" spans="1:14">
      <c r="A393" s="425"/>
      <c r="B393" s="425"/>
      <c r="C393" s="425"/>
      <c r="D393" s="425"/>
      <c r="E393" s="425"/>
      <c r="F393" s="425"/>
      <c r="G393" s="425"/>
      <c r="H393" s="425"/>
      <c r="I393" s="425"/>
      <c r="J393" s="425"/>
      <c r="K393" s="425"/>
      <c r="L393" s="425"/>
      <c r="M393" s="425"/>
      <c r="N393" s="425"/>
    </row>
    <row r="394" spans="1:14">
      <c r="A394" s="425"/>
      <c r="B394" s="425"/>
      <c r="C394" s="425"/>
      <c r="D394" s="425"/>
      <c r="E394" s="425"/>
      <c r="F394" s="425"/>
      <c r="G394" s="425"/>
      <c r="H394" s="425"/>
      <c r="I394" s="425"/>
      <c r="J394" s="425"/>
      <c r="K394" s="425"/>
      <c r="L394" s="425"/>
      <c r="M394" s="425"/>
      <c r="N394" s="425"/>
    </row>
    <row r="395" spans="1:14">
      <c r="A395" s="425"/>
      <c r="B395" s="425"/>
      <c r="C395" s="425"/>
      <c r="D395" s="425"/>
      <c r="E395" s="425"/>
      <c r="F395" s="425"/>
      <c r="G395" s="425"/>
      <c r="H395" s="425"/>
      <c r="I395" s="425"/>
      <c r="J395" s="425"/>
      <c r="K395" s="425"/>
      <c r="L395" s="425"/>
      <c r="M395" s="425"/>
      <c r="N395" s="425"/>
    </row>
    <row r="396" spans="1:14">
      <c r="A396" s="425"/>
      <c r="B396" s="425"/>
      <c r="C396" s="425"/>
      <c r="D396" s="425"/>
      <c r="E396" s="425"/>
      <c r="F396" s="425"/>
      <c r="G396" s="425"/>
      <c r="H396" s="425"/>
      <c r="I396" s="425"/>
      <c r="J396" s="425"/>
      <c r="K396" s="425"/>
      <c r="L396" s="425"/>
      <c r="M396" s="425"/>
      <c r="N396" s="425"/>
    </row>
    <row r="397" spans="1:14">
      <c r="A397" s="425"/>
      <c r="B397" s="425"/>
      <c r="C397" s="425"/>
      <c r="D397" s="425"/>
      <c r="E397" s="425"/>
      <c r="F397" s="425"/>
      <c r="G397" s="425"/>
      <c r="H397" s="425"/>
      <c r="I397" s="425"/>
      <c r="J397" s="425"/>
      <c r="K397" s="425"/>
      <c r="L397" s="425"/>
      <c r="M397" s="425"/>
      <c r="N397" s="425"/>
    </row>
    <row r="398" spans="1:14">
      <c r="A398" s="425"/>
      <c r="B398" s="425"/>
      <c r="C398" s="425"/>
      <c r="D398" s="425"/>
      <c r="E398" s="425"/>
      <c r="F398" s="425"/>
      <c r="G398" s="425"/>
      <c r="H398" s="425"/>
      <c r="I398" s="425"/>
      <c r="J398" s="425"/>
      <c r="K398" s="425"/>
      <c r="L398" s="425"/>
      <c r="M398" s="425"/>
      <c r="N398" s="425"/>
    </row>
    <row r="399" spans="1:14">
      <c r="A399" s="425"/>
      <c r="B399" s="425"/>
      <c r="C399" s="425"/>
      <c r="D399" s="425"/>
      <c r="E399" s="425"/>
      <c r="F399" s="425"/>
      <c r="G399" s="425"/>
      <c r="H399" s="425"/>
      <c r="I399" s="425"/>
      <c r="J399" s="425"/>
      <c r="K399" s="425"/>
      <c r="L399" s="425"/>
      <c r="M399" s="425"/>
      <c r="N399" s="425"/>
    </row>
    <row r="400" spans="1:14">
      <c r="A400" s="425"/>
      <c r="B400" s="425"/>
      <c r="C400" s="425"/>
      <c r="D400" s="425"/>
      <c r="E400" s="425"/>
      <c r="F400" s="425"/>
      <c r="G400" s="425"/>
      <c r="H400" s="425"/>
      <c r="I400" s="425"/>
      <c r="J400" s="425"/>
      <c r="K400" s="425"/>
      <c r="L400" s="425"/>
      <c r="M400" s="425"/>
      <c r="N400" s="425"/>
    </row>
    <row r="401" spans="1:14">
      <c r="A401" s="425"/>
      <c r="B401" s="425"/>
      <c r="C401" s="425"/>
      <c r="D401" s="425"/>
      <c r="E401" s="425"/>
      <c r="F401" s="425"/>
      <c r="G401" s="425"/>
      <c r="H401" s="425"/>
      <c r="I401" s="425"/>
      <c r="J401" s="425"/>
      <c r="K401" s="425"/>
      <c r="L401" s="425"/>
      <c r="M401" s="425"/>
      <c r="N401" s="425"/>
    </row>
    <row r="402" spans="1:14">
      <c r="A402" s="425"/>
      <c r="B402" s="425"/>
      <c r="C402" s="425"/>
      <c r="D402" s="425"/>
      <c r="E402" s="425"/>
      <c r="F402" s="425"/>
      <c r="G402" s="425"/>
      <c r="H402" s="425"/>
      <c r="I402" s="425"/>
      <c r="J402" s="425"/>
      <c r="K402" s="425"/>
      <c r="L402" s="425"/>
      <c r="M402" s="425"/>
      <c r="N402" s="425"/>
    </row>
    <row r="403" spans="1:14">
      <c r="A403" s="425"/>
      <c r="B403" s="425"/>
      <c r="C403" s="425"/>
      <c r="D403" s="425"/>
      <c r="E403" s="425"/>
      <c r="F403" s="425"/>
      <c r="G403" s="425"/>
      <c r="H403" s="425"/>
      <c r="I403" s="425"/>
      <c r="J403" s="425"/>
      <c r="K403" s="425"/>
      <c r="L403" s="425"/>
      <c r="M403" s="425"/>
      <c r="N403" s="425"/>
    </row>
    <row r="404" spans="1:14">
      <c r="A404" s="425"/>
      <c r="B404" s="425"/>
      <c r="C404" s="425"/>
      <c r="D404" s="425"/>
      <c r="E404" s="425"/>
      <c r="F404" s="425"/>
      <c r="G404" s="425"/>
      <c r="H404" s="425"/>
      <c r="I404" s="425"/>
      <c r="J404" s="425"/>
      <c r="K404" s="425"/>
      <c r="L404" s="425"/>
      <c r="M404" s="425"/>
      <c r="N404" s="425"/>
    </row>
    <row r="405" spans="1:14">
      <c r="A405" s="425"/>
      <c r="B405" s="425"/>
      <c r="C405" s="425"/>
      <c r="D405" s="425"/>
      <c r="E405" s="425"/>
      <c r="F405" s="425"/>
      <c r="G405" s="425"/>
      <c r="H405" s="425"/>
      <c r="I405" s="425"/>
      <c r="J405" s="425"/>
      <c r="K405" s="425"/>
      <c r="L405" s="425"/>
      <c r="M405" s="425"/>
      <c r="N405" s="425"/>
    </row>
    <row r="406" spans="1:14">
      <c r="A406" s="425"/>
      <c r="B406" s="425"/>
      <c r="C406" s="425"/>
      <c r="D406" s="425"/>
      <c r="E406" s="425"/>
      <c r="F406" s="425"/>
      <c r="G406" s="425"/>
      <c r="H406" s="425"/>
      <c r="I406" s="425"/>
      <c r="J406" s="425"/>
      <c r="K406" s="425"/>
      <c r="L406" s="425"/>
      <c r="M406" s="425"/>
      <c r="N406" s="425"/>
    </row>
    <row r="407" spans="1:14">
      <c r="A407" s="425"/>
      <c r="B407" s="425"/>
      <c r="C407" s="425"/>
      <c r="D407" s="425"/>
      <c r="E407" s="425"/>
      <c r="F407" s="425"/>
      <c r="G407" s="425"/>
      <c r="H407" s="425"/>
      <c r="I407" s="425"/>
      <c r="J407" s="425"/>
      <c r="K407" s="425"/>
      <c r="L407" s="425"/>
      <c r="M407" s="425"/>
      <c r="N407" s="425"/>
    </row>
    <row r="408" spans="1:14">
      <c r="A408" s="425"/>
      <c r="B408" s="425"/>
      <c r="C408" s="425"/>
      <c r="D408" s="425"/>
      <c r="E408" s="425"/>
      <c r="F408" s="425"/>
      <c r="G408" s="425"/>
      <c r="H408" s="425"/>
      <c r="I408" s="425"/>
      <c r="J408" s="425"/>
      <c r="K408" s="425"/>
      <c r="L408" s="425"/>
      <c r="M408" s="425"/>
      <c r="N408" s="425"/>
    </row>
    <row r="409" spans="1:14">
      <c r="A409" s="425"/>
      <c r="B409" s="425"/>
      <c r="C409" s="425"/>
      <c r="D409" s="425"/>
      <c r="E409" s="425"/>
      <c r="F409" s="425"/>
      <c r="G409" s="425"/>
      <c r="H409" s="425"/>
      <c r="I409" s="425"/>
      <c r="J409" s="425"/>
      <c r="K409" s="425"/>
      <c r="L409" s="425"/>
      <c r="M409" s="425"/>
      <c r="N409" s="425"/>
    </row>
    <row r="410" spans="1:14">
      <c r="A410" s="425"/>
      <c r="B410" s="425"/>
      <c r="C410" s="425"/>
      <c r="D410" s="425"/>
      <c r="E410" s="425"/>
      <c r="F410" s="425"/>
      <c r="G410" s="425"/>
      <c r="H410" s="425"/>
      <c r="I410" s="425"/>
      <c r="J410" s="425"/>
      <c r="K410" s="425"/>
      <c r="L410" s="425"/>
      <c r="M410" s="425"/>
      <c r="N410" s="425"/>
    </row>
    <row r="411" spans="1:14">
      <c r="A411" s="425"/>
      <c r="B411" s="425"/>
      <c r="C411" s="425"/>
      <c r="D411" s="425"/>
      <c r="E411" s="425"/>
      <c r="F411" s="425"/>
      <c r="G411" s="425"/>
      <c r="H411" s="425"/>
      <c r="I411" s="425"/>
      <c r="J411" s="425"/>
      <c r="K411" s="425"/>
      <c r="L411" s="425"/>
      <c r="M411" s="425"/>
      <c r="N411" s="425"/>
    </row>
    <row r="412" spans="1:14">
      <c r="A412" s="425"/>
      <c r="B412" s="425"/>
      <c r="C412" s="425"/>
      <c r="D412" s="425"/>
      <c r="E412" s="425"/>
      <c r="F412" s="425"/>
      <c r="G412" s="425"/>
      <c r="H412" s="425"/>
      <c r="I412" s="425"/>
      <c r="J412" s="425"/>
      <c r="K412" s="425"/>
      <c r="L412" s="425"/>
      <c r="M412" s="425"/>
      <c r="N412" s="425"/>
    </row>
    <row r="413" spans="1:14">
      <c r="A413" s="425"/>
      <c r="B413" s="425"/>
      <c r="C413" s="425"/>
      <c r="D413" s="425"/>
      <c r="E413" s="425"/>
      <c r="F413" s="425"/>
      <c r="G413" s="425"/>
      <c r="H413" s="425"/>
      <c r="I413" s="425"/>
      <c r="J413" s="425"/>
      <c r="K413" s="425"/>
      <c r="L413" s="425"/>
      <c r="M413" s="425"/>
      <c r="N413" s="425"/>
    </row>
    <row r="414" spans="1:14">
      <c r="A414" s="425"/>
      <c r="B414" s="425"/>
      <c r="C414" s="425"/>
      <c r="D414" s="425"/>
      <c r="E414" s="425"/>
      <c r="F414" s="425"/>
      <c r="G414" s="425"/>
      <c r="H414" s="425"/>
      <c r="I414" s="425"/>
      <c r="J414" s="425"/>
      <c r="K414" s="425"/>
      <c r="L414" s="425"/>
      <c r="M414" s="425"/>
      <c r="N414" s="425"/>
    </row>
    <row r="415" spans="1:14">
      <c r="A415" s="425"/>
      <c r="B415" s="425"/>
      <c r="C415" s="425"/>
      <c r="D415" s="425"/>
      <c r="E415" s="425"/>
      <c r="F415" s="425"/>
      <c r="G415" s="425"/>
      <c r="H415" s="425"/>
      <c r="I415" s="425"/>
      <c r="J415" s="425"/>
      <c r="K415" s="425"/>
      <c r="L415" s="425"/>
      <c r="M415" s="425"/>
      <c r="N415" s="425"/>
    </row>
    <row r="416" spans="1:14">
      <c r="A416" s="425"/>
      <c r="B416" s="425"/>
      <c r="C416" s="425"/>
      <c r="D416" s="425"/>
      <c r="E416" s="425"/>
      <c r="F416" s="425"/>
      <c r="G416" s="425"/>
      <c r="H416" s="425"/>
      <c r="I416" s="425"/>
      <c r="J416" s="425"/>
      <c r="K416" s="425"/>
      <c r="L416" s="425"/>
      <c r="M416" s="425"/>
      <c r="N416" s="425"/>
    </row>
    <row r="417" spans="1:14">
      <c r="A417" s="425"/>
      <c r="B417" s="425"/>
      <c r="C417" s="425"/>
      <c r="D417" s="425"/>
      <c r="E417" s="425"/>
      <c r="F417" s="425"/>
      <c r="G417" s="425"/>
      <c r="H417" s="425"/>
      <c r="I417" s="425"/>
      <c r="J417" s="425"/>
      <c r="K417" s="425"/>
      <c r="L417" s="425"/>
      <c r="M417" s="425"/>
      <c r="N417" s="425"/>
    </row>
    <row r="418" spans="1:14">
      <c r="A418" s="425"/>
      <c r="B418" s="425"/>
      <c r="C418" s="425"/>
      <c r="D418" s="425"/>
      <c r="E418" s="425"/>
      <c r="F418" s="425"/>
      <c r="G418" s="425"/>
      <c r="H418" s="425"/>
      <c r="I418" s="425"/>
      <c r="J418" s="425"/>
      <c r="K418" s="425"/>
      <c r="L418" s="425"/>
      <c r="M418" s="425"/>
      <c r="N418" s="425"/>
    </row>
    <row r="419" spans="1:14">
      <c r="A419" s="425"/>
      <c r="B419" s="425"/>
      <c r="C419" s="425"/>
      <c r="D419" s="425"/>
      <c r="E419" s="425"/>
      <c r="F419" s="425"/>
      <c r="G419" s="425"/>
      <c r="H419" s="425"/>
      <c r="I419" s="425"/>
      <c r="J419" s="425"/>
      <c r="K419" s="425"/>
      <c r="L419" s="425"/>
      <c r="M419" s="425"/>
      <c r="N419" s="425"/>
    </row>
    <row r="420" spans="1:14">
      <c r="A420" s="425"/>
      <c r="B420" s="425"/>
      <c r="C420" s="425"/>
      <c r="D420" s="425"/>
      <c r="E420" s="425"/>
      <c r="F420" s="425"/>
      <c r="G420" s="425"/>
      <c r="H420" s="425"/>
      <c r="I420" s="425"/>
      <c r="J420" s="425"/>
      <c r="K420" s="425"/>
      <c r="L420" s="425"/>
      <c r="M420" s="425"/>
      <c r="N420" s="425"/>
    </row>
    <row r="421" spans="1:14">
      <c r="A421" s="425"/>
      <c r="B421" s="425"/>
      <c r="C421" s="425"/>
      <c r="D421" s="425"/>
      <c r="E421" s="425"/>
      <c r="F421" s="425"/>
      <c r="G421" s="425"/>
      <c r="H421" s="425"/>
      <c r="I421" s="425"/>
      <c r="J421" s="425"/>
      <c r="K421" s="425"/>
      <c r="L421" s="425"/>
      <c r="M421" s="425"/>
      <c r="N421" s="425"/>
    </row>
    <row r="422" spans="1:14">
      <c r="A422" s="425"/>
      <c r="B422" s="425"/>
      <c r="C422" s="425"/>
      <c r="D422" s="425"/>
      <c r="E422" s="425"/>
      <c r="F422" s="425"/>
      <c r="G422" s="425"/>
      <c r="H422" s="425"/>
      <c r="I422" s="425"/>
      <c r="J422" s="425"/>
      <c r="K422" s="425"/>
      <c r="L422" s="425"/>
      <c r="M422" s="425"/>
      <c r="N422" s="425"/>
    </row>
    <row r="423" spans="1:14">
      <c r="A423" s="425"/>
      <c r="B423" s="425"/>
      <c r="C423" s="425"/>
      <c r="D423" s="425"/>
      <c r="E423" s="425"/>
      <c r="F423" s="425"/>
      <c r="G423" s="425"/>
      <c r="H423" s="425"/>
      <c r="I423" s="425"/>
      <c r="J423" s="425"/>
      <c r="K423" s="425"/>
      <c r="L423" s="425"/>
      <c r="M423" s="425"/>
      <c r="N423" s="425"/>
    </row>
    <row r="424" spans="1:14">
      <c r="A424" s="425"/>
      <c r="B424" s="425"/>
      <c r="C424" s="425"/>
      <c r="D424" s="425"/>
      <c r="E424" s="425"/>
      <c r="F424" s="425"/>
      <c r="G424" s="425"/>
      <c r="H424" s="425"/>
      <c r="I424" s="425"/>
      <c r="J424" s="425"/>
      <c r="K424" s="425"/>
      <c r="L424" s="425"/>
      <c r="M424" s="425"/>
      <c r="N424" s="425"/>
    </row>
    <row r="425" spans="1:14">
      <c r="A425" s="425"/>
      <c r="B425" s="425"/>
      <c r="C425" s="425"/>
      <c r="D425" s="425"/>
      <c r="E425" s="425"/>
      <c r="F425" s="425"/>
      <c r="G425" s="425"/>
      <c r="H425" s="425"/>
      <c r="I425" s="425"/>
      <c r="J425" s="425"/>
      <c r="K425" s="425"/>
      <c r="L425" s="425"/>
      <c r="M425" s="425"/>
      <c r="N425" s="425"/>
    </row>
    <row r="426" spans="1:14">
      <c r="A426" s="425"/>
      <c r="B426" s="425"/>
      <c r="C426" s="425"/>
      <c r="D426" s="425"/>
      <c r="E426" s="425"/>
      <c r="F426" s="425"/>
      <c r="G426" s="425"/>
      <c r="H426" s="425"/>
      <c r="I426" s="425"/>
      <c r="J426" s="425"/>
      <c r="K426" s="425"/>
      <c r="L426" s="425"/>
      <c r="M426" s="425"/>
      <c r="N426" s="425"/>
    </row>
    <row r="427" spans="1:14">
      <c r="A427" s="425"/>
      <c r="B427" s="425"/>
      <c r="C427" s="425"/>
      <c r="D427" s="425"/>
      <c r="E427" s="425"/>
      <c r="F427" s="425"/>
      <c r="G427" s="425"/>
      <c r="H427" s="425"/>
      <c r="I427" s="425"/>
      <c r="J427" s="425"/>
      <c r="K427" s="425"/>
      <c r="L427" s="425"/>
      <c r="M427" s="425"/>
      <c r="N427" s="425"/>
    </row>
    <row r="428" spans="1:14">
      <c r="A428" s="425"/>
      <c r="B428" s="425"/>
      <c r="C428" s="425"/>
      <c r="D428" s="425"/>
      <c r="E428" s="425"/>
      <c r="F428" s="425"/>
      <c r="G428" s="425"/>
      <c r="H428" s="425"/>
      <c r="I428" s="425"/>
      <c r="J428" s="425"/>
      <c r="K428" s="425"/>
      <c r="L428" s="425"/>
      <c r="M428" s="425"/>
      <c r="N428" s="425"/>
    </row>
    <row r="429" spans="1:14">
      <c r="A429" s="425"/>
      <c r="B429" s="425"/>
      <c r="C429" s="425"/>
      <c r="D429" s="425"/>
      <c r="E429" s="425"/>
      <c r="F429" s="425"/>
      <c r="G429" s="425"/>
      <c r="H429" s="425"/>
      <c r="I429" s="425"/>
      <c r="J429" s="425"/>
      <c r="K429" s="425"/>
      <c r="L429" s="425"/>
      <c r="M429" s="425"/>
      <c r="N429" s="425"/>
    </row>
    <row r="430" spans="1:14">
      <c r="A430" s="425"/>
      <c r="B430" s="425"/>
      <c r="C430" s="425"/>
      <c r="D430" s="425"/>
      <c r="E430" s="425"/>
      <c r="F430" s="425"/>
      <c r="G430" s="425"/>
      <c r="H430" s="425"/>
      <c r="I430" s="425"/>
      <c r="J430" s="425"/>
      <c r="K430" s="425"/>
      <c r="L430" s="425"/>
      <c r="M430" s="425"/>
      <c r="N430" s="425"/>
    </row>
    <row r="431" spans="1:14">
      <c r="A431" s="425"/>
      <c r="B431" s="425"/>
      <c r="C431" s="425"/>
      <c r="D431" s="425"/>
      <c r="E431" s="425"/>
      <c r="F431" s="425"/>
      <c r="G431" s="425"/>
      <c r="H431" s="425"/>
      <c r="I431" s="425"/>
      <c r="J431" s="425"/>
      <c r="K431" s="425"/>
      <c r="L431" s="425"/>
      <c r="M431" s="425"/>
      <c r="N431" s="425"/>
    </row>
    <row r="432" spans="1:14">
      <c r="A432" s="425"/>
      <c r="B432" s="425"/>
      <c r="C432" s="425"/>
      <c r="D432" s="425"/>
      <c r="E432" s="425"/>
      <c r="F432" s="425"/>
      <c r="G432" s="425"/>
      <c r="H432" s="425"/>
      <c r="I432" s="425"/>
      <c r="J432" s="425"/>
      <c r="K432" s="425"/>
      <c r="L432" s="425"/>
      <c r="M432" s="425"/>
      <c r="N432" s="425"/>
    </row>
    <row r="433" spans="1:14">
      <c r="A433" s="425"/>
      <c r="B433" s="425"/>
      <c r="C433" s="425"/>
      <c r="D433" s="425"/>
      <c r="E433" s="425"/>
      <c r="F433" s="425"/>
      <c r="G433" s="425"/>
      <c r="H433" s="425"/>
      <c r="I433" s="425"/>
      <c r="J433" s="425"/>
      <c r="K433" s="425"/>
      <c r="L433" s="425"/>
      <c r="M433" s="425"/>
      <c r="N433" s="425"/>
    </row>
    <row r="434" spans="1:14">
      <c r="A434" s="425"/>
      <c r="B434" s="425"/>
      <c r="C434" s="425"/>
      <c r="D434" s="425"/>
      <c r="E434" s="425"/>
      <c r="F434" s="425"/>
      <c r="G434" s="425"/>
      <c r="H434" s="425"/>
      <c r="I434" s="425"/>
      <c r="J434" s="425"/>
      <c r="K434" s="425"/>
      <c r="L434" s="425"/>
      <c r="M434" s="425"/>
      <c r="N434" s="425"/>
    </row>
    <row r="435" spans="1:14">
      <c r="A435" s="425"/>
      <c r="B435" s="425"/>
      <c r="C435" s="425"/>
      <c r="D435" s="425"/>
      <c r="E435" s="425"/>
      <c r="F435" s="425"/>
      <c r="G435" s="425"/>
      <c r="H435" s="425"/>
      <c r="I435" s="425"/>
      <c r="J435" s="425"/>
      <c r="K435" s="425"/>
      <c r="L435" s="425"/>
      <c r="M435" s="425"/>
      <c r="N435" s="425"/>
    </row>
    <row r="436" spans="1:14">
      <c r="A436" s="425"/>
      <c r="B436" s="425"/>
      <c r="C436" s="425"/>
      <c r="D436" s="425"/>
      <c r="E436" s="425"/>
      <c r="F436" s="425"/>
      <c r="G436" s="425"/>
      <c r="H436" s="425"/>
      <c r="I436" s="425"/>
      <c r="J436" s="425"/>
      <c r="K436" s="425"/>
      <c r="L436" s="425"/>
      <c r="M436" s="425"/>
      <c r="N436" s="425"/>
    </row>
    <row r="437" spans="1:14">
      <c r="A437" s="425"/>
      <c r="B437" s="425"/>
      <c r="C437" s="425"/>
      <c r="D437" s="425"/>
      <c r="E437" s="425"/>
      <c r="F437" s="425"/>
      <c r="G437" s="425"/>
      <c r="H437" s="425"/>
      <c r="I437" s="425"/>
      <c r="J437" s="425"/>
      <c r="K437" s="425"/>
      <c r="L437" s="425"/>
      <c r="M437" s="425"/>
      <c r="N437" s="425"/>
    </row>
    <row r="438" spans="1:14">
      <c r="A438" s="425"/>
      <c r="B438" s="425"/>
      <c r="C438" s="425"/>
      <c r="D438" s="425"/>
      <c r="E438" s="425"/>
      <c r="F438" s="425"/>
      <c r="G438" s="425"/>
      <c r="H438" s="425"/>
      <c r="I438" s="425"/>
      <c r="J438" s="425"/>
      <c r="K438" s="425"/>
      <c r="L438" s="425"/>
      <c r="M438" s="425"/>
      <c r="N438" s="425"/>
    </row>
    <row r="439" spans="1:14">
      <c r="A439" s="425"/>
      <c r="B439" s="425"/>
      <c r="C439" s="425"/>
      <c r="D439" s="425"/>
      <c r="E439" s="425"/>
      <c r="F439" s="425"/>
      <c r="G439" s="425"/>
      <c r="H439" s="425"/>
      <c r="I439" s="425"/>
      <c r="J439" s="425"/>
      <c r="K439" s="425"/>
      <c r="L439" s="425"/>
      <c r="M439" s="425"/>
      <c r="N439" s="425"/>
    </row>
    <row r="440" spans="1:14">
      <c r="A440" s="425"/>
      <c r="B440" s="425"/>
      <c r="C440" s="425"/>
      <c r="D440" s="425"/>
      <c r="E440" s="425"/>
      <c r="F440" s="425"/>
      <c r="G440" s="425"/>
      <c r="H440" s="425"/>
      <c r="I440" s="425"/>
      <c r="J440" s="425"/>
      <c r="K440" s="425"/>
      <c r="L440" s="425"/>
      <c r="M440" s="425"/>
      <c r="N440" s="425"/>
    </row>
    <row r="441" spans="1:14">
      <c r="A441" s="425"/>
      <c r="B441" s="425"/>
      <c r="C441" s="425"/>
      <c r="D441" s="425"/>
      <c r="E441" s="425"/>
      <c r="F441" s="425"/>
      <c r="G441" s="425"/>
      <c r="H441" s="425"/>
      <c r="I441" s="425"/>
      <c r="J441" s="425"/>
      <c r="K441" s="425"/>
      <c r="L441" s="425"/>
      <c r="M441" s="425"/>
      <c r="N441" s="425"/>
    </row>
    <row r="442" spans="1:14">
      <c r="A442" s="425"/>
      <c r="B442" s="425"/>
      <c r="C442" s="425"/>
      <c r="D442" s="425"/>
      <c r="E442" s="425"/>
      <c r="F442" s="425"/>
      <c r="G442" s="425"/>
      <c r="H442" s="425"/>
      <c r="I442" s="425"/>
      <c r="J442" s="425"/>
      <c r="K442" s="425"/>
      <c r="L442" s="425"/>
      <c r="M442" s="425"/>
      <c r="N442" s="425"/>
    </row>
    <row r="443" spans="1:14">
      <c r="A443" s="425"/>
      <c r="B443" s="425"/>
      <c r="C443" s="425"/>
      <c r="D443" s="425"/>
      <c r="E443" s="425"/>
      <c r="F443" s="425"/>
      <c r="G443" s="425"/>
      <c r="H443" s="425"/>
      <c r="I443" s="425"/>
      <c r="J443" s="425"/>
      <c r="K443" s="425"/>
      <c r="L443" s="425"/>
      <c r="M443" s="425"/>
      <c r="N443" s="425"/>
    </row>
    <row r="444" spans="1:14">
      <c r="A444" s="425"/>
      <c r="B444" s="425"/>
      <c r="C444" s="425"/>
      <c r="D444" s="425"/>
      <c r="E444" s="425"/>
      <c r="F444" s="425"/>
      <c r="G444" s="425"/>
      <c r="H444" s="425"/>
      <c r="I444" s="425"/>
      <c r="J444" s="425"/>
      <c r="K444" s="425"/>
      <c r="L444" s="425"/>
      <c r="M444" s="425"/>
      <c r="N444" s="425"/>
    </row>
    <row r="445" spans="1:14">
      <c r="A445" s="425"/>
      <c r="B445" s="425"/>
      <c r="C445" s="425"/>
      <c r="D445" s="425"/>
      <c r="E445" s="425"/>
      <c r="F445" s="425"/>
      <c r="G445" s="425"/>
      <c r="H445" s="425"/>
      <c r="I445" s="425"/>
      <c r="J445" s="425"/>
      <c r="K445" s="425"/>
      <c r="L445" s="425"/>
      <c r="M445" s="425"/>
      <c r="N445" s="425"/>
    </row>
    <row r="446" spans="1:14">
      <c r="A446" s="425"/>
      <c r="B446" s="425"/>
      <c r="C446" s="425"/>
      <c r="D446" s="425"/>
      <c r="E446" s="425"/>
      <c r="F446" s="425"/>
      <c r="G446" s="425"/>
      <c r="H446" s="425"/>
      <c r="I446" s="425"/>
      <c r="J446" s="425"/>
      <c r="K446" s="425"/>
      <c r="L446" s="425"/>
      <c r="M446" s="425"/>
      <c r="N446" s="425"/>
    </row>
    <row r="447" spans="1:14">
      <c r="A447" s="425"/>
      <c r="B447" s="425"/>
      <c r="C447" s="425"/>
      <c r="D447" s="425"/>
      <c r="E447" s="425"/>
      <c r="F447" s="425"/>
      <c r="G447" s="425"/>
      <c r="H447" s="425"/>
      <c r="I447" s="425"/>
      <c r="J447" s="425"/>
      <c r="K447" s="425"/>
      <c r="L447" s="425"/>
      <c r="M447" s="425"/>
      <c r="N447" s="425"/>
    </row>
    <row r="448" spans="1:14">
      <c r="A448" s="425"/>
      <c r="B448" s="425"/>
      <c r="C448" s="425"/>
      <c r="D448" s="425"/>
      <c r="E448" s="425"/>
      <c r="F448" s="425"/>
      <c r="G448" s="425"/>
      <c r="H448" s="425"/>
      <c r="I448" s="425"/>
      <c r="J448" s="425"/>
      <c r="K448" s="425"/>
      <c r="L448" s="425"/>
      <c r="M448" s="425"/>
      <c r="N448" s="425"/>
    </row>
    <row r="449" spans="1:14">
      <c r="A449" s="425"/>
      <c r="B449" s="425"/>
      <c r="C449" s="425"/>
      <c r="D449" s="425"/>
      <c r="E449" s="425"/>
      <c r="F449" s="425"/>
      <c r="G449" s="425"/>
      <c r="H449" s="425"/>
      <c r="I449" s="425"/>
      <c r="J449" s="425"/>
      <c r="K449" s="425"/>
      <c r="L449" s="425"/>
      <c r="M449" s="425"/>
      <c r="N449" s="425"/>
    </row>
    <row r="450" spans="1:14">
      <c r="A450" s="425"/>
      <c r="B450" s="425"/>
      <c r="C450" s="425"/>
      <c r="D450" s="425"/>
      <c r="E450" s="425"/>
      <c r="F450" s="425"/>
      <c r="G450" s="425"/>
      <c r="H450" s="425"/>
      <c r="I450" s="425"/>
      <c r="J450" s="425"/>
      <c r="K450" s="425"/>
      <c r="L450" s="425"/>
      <c r="M450" s="425"/>
      <c r="N450" s="425"/>
    </row>
    <row r="451" spans="1:14">
      <c r="A451" s="425"/>
      <c r="B451" s="425"/>
      <c r="C451" s="425"/>
      <c r="D451" s="425"/>
      <c r="E451" s="425"/>
      <c r="F451" s="425"/>
      <c r="G451" s="425"/>
      <c r="H451" s="425"/>
      <c r="I451" s="425"/>
      <c r="J451" s="425"/>
      <c r="K451" s="425"/>
      <c r="L451" s="425"/>
      <c r="M451" s="425"/>
      <c r="N451" s="425"/>
    </row>
    <row r="452" spans="1:14">
      <c r="A452" s="425"/>
      <c r="B452" s="425"/>
      <c r="C452" s="425"/>
      <c r="D452" s="425"/>
      <c r="E452" s="425"/>
      <c r="F452" s="425"/>
      <c r="G452" s="425"/>
      <c r="H452" s="425"/>
      <c r="I452" s="425"/>
      <c r="J452" s="425"/>
      <c r="K452" s="425"/>
      <c r="L452" s="425"/>
      <c r="M452" s="425"/>
      <c r="N452" s="425"/>
    </row>
    <row r="453" spans="1:14">
      <c r="A453" s="425"/>
      <c r="B453" s="425"/>
      <c r="C453" s="425"/>
      <c r="D453" s="425"/>
      <c r="E453" s="425"/>
      <c r="F453" s="425"/>
      <c r="G453" s="425"/>
      <c r="H453" s="425"/>
      <c r="I453" s="425"/>
      <c r="J453" s="425"/>
      <c r="K453" s="425"/>
      <c r="L453" s="425"/>
      <c r="M453" s="425"/>
      <c r="N453" s="425"/>
    </row>
    <row r="454" spans="1:14">
      <c r="A454" s="425"/>
      <c r="B454" s="425"/>
      <c r="C454" s="425"/>
      <c r="D454" s="425"/>
      <c r="E454" s="425"/>
      <c r="F454" s="425"/>
      <c r="G454" s="425"/>
      <c r="H454" s="425"/>
      <c r="I454" s="425"/>
      <c r="J454" s="425"/>
      <c r="K454" s="425"/>
      <c r="L454" s="425"/>
      <c r="M454" s="425"/>
      <c r="N454" s="425"/>
    </row>
    <row r="455" spans="1:14">
      <c r="A455" s="425"/>
      <c r="B455" s="425"/>
      <c r="C455" s="425"/>
      <c r="D455" s="425"/>
      <c r="E455" s="425"/>
      <c r="F455" s="425"/>
      <c r="G455" s="425"/>
      <c r="H455" s="425"/>
      <c r="I455" s="425"/>
      <c r="J455" s="425"/>
      <c r="K455" s="425"/>
      <c r="L455" s="425"/>
      <c r="M455" s="425"/>
      <c r="N455" s="425"/>
    </row>
    <row r="456" spans="1:14">
      <c r="A456" s="425"/>
      <c r="B456" s="425"/>
      <c r="C456" s="425"/>
      <c r="D456" s="425"/>
      <c r="E456" s="425"/>
      <c r="F456" s="425"/>
      <c r="G456" s="425"/>
      <c r="H456" s="425"/>
      <c r="I456" s="425"/>
      <c r="J456" s="425"/>
      <c r="K456" s="425"/>
      <c r="L456" s="425"/>
      <c r="M456" s="425"/>
      <c r="N456" s="425"/>
    </row>
    <row r="457" spans="1:14">
      <c r="A457" s="425"/>
      <c r="B457" s="425"/>
      <c r="C457" s="425"/>
      <c r="D457" s="425"/>
      <c r="E457" s="425"/>
      <c r="F457" s="425"/>
      <c r="G457" s="425"/>
      <c r="H457" s="425"/>
      <c r="I457" s="425"/>
      <c r="J457" s="425"/>
      <c r="K457" s="425"/>
      <c r="L457" s="425"/>
      <c r="M457" s="425"/>
      <c r="N457" s="425"/>
    </row>
    <row r="458" spans="1:14">
      <c r="A458" s="425"/>
      <c r="B458" s="425"/>
      <c r="C458" s="425"/>
      <c r="D458" s="425"/>
      <c r="E458" s="425"/>
      <c r="F458" s="425"/>
      <c r="G458" s="425"/>
      <c r="H458" s="425"/>
      <c r="I458" s="425"/>
      <c r="J458" s="425"/>
      <c r="K458" s="425"/>
      <c r="L458" s="425"/>
      <c r="M458" s="425"/>
      <c r="N458" s="425"/>
    </row>
    <row r="459" spans="1:14">
      <c r="A459" s="425"/>
      <c r="B459" s="425"/>
      <c r="C459" s="425"/>
      <c r="D459" s="425"/>
      <c r="E459" s="425"/>
      <c r="F459" s="425"/>
      <c r="G459" s="425"/>
      <c r="H459" s="425"/>
      <c r="I459" s="425"/>
      <c r="J459" s="425"/>
      <c r="K459" s="425"/>
      <c r="L459" s="425"/>
      <c r="M459" s="425"/>
      <c r="N459" s="425"/>
    </row>
    <row r="460" spans="1:14">
      <c r="A460" s="425"/>
      <c r="B460" s="425"/>
      <c r="C460" s="425"/>
      <c r="D460" s="425"/>
      <c r="E460" s="425"/>
      <c r="F460" s="425"/>
      <c r="G460" s="425"/>
      <c r="H460" s="425"/>
      <c r="I460" s="425"/>
      <c r="J460" s="425"/>
      <c r="K460" s="425"/>
      <c r="L460" s="425"/>
      <c r="M460" s="425"/>
      <c r="N460" s="425"/>
    </row>
    <row r="461" spans="1:14">
      <c r="A461" s="425"/>
      <c r="B461" s="425"/>
      <c r="C461" s="425"/>
      <c r="D461" s="425"/>
      <c r="E461" s="425"/>
      <c r="F461" s="425"/>
      <c r="G461" s="425"/>
      <c r="H461" s="425"/>
      <c r="I461" s="425"/>
      <c r="J461" s="425"/>
      <c r="K461" s="425"/>
      <c r="L461" s="425"/>
      <c r="M461" s="425"/>
      <c r="N461" s="425"/>
    </row>
    <row r="462" spans="1:14">
      <c r="A462" s="425"/>
      <c r="B462" s="425"/>
      <c r="C462" s="425"/>
      <c r="D462" s="425"/>
      <c r="E462" s="425"/>
      <c r="F462" s="425"/>
      <c r="G462" s="425"/>
      <c r="H462" s="425"/>
      <c r="I462" s="425"/>
      <c r="J462" s="425"/>
      <c r="K462" s="425"/>
      <c r="L462" s="425"/>
      <c r="M462" s="425"/>
      <c r="N462" s="425"/>
    </row>
    <row r="463" spans="1:14">
      <c r="A463" s="425"/>
      <c r="B463" s="425"/>
      <c r="C463" s="425"/>
      <c r="D463" s="425"/>
      <c r="E463" s="425"/>
      <c r="F463" s="425"/>
      <c r="G463" s="425"/>
      <c r="H463" s="425"/>
      <c r="I463" s="425"/>
      <c r="J463" s="425"/>
      <c r="K463" s="425"/>
      <c r="L463" s="425"/>
      <c r="M463" s="425"/>
      <c r="N463" s="425"/>
    </row>
    <row r="464" spans="1:14">
      <c r="A464" s="425"/>
      <c r="B464" s="425"/>
      <c r="C464" s="425"/>
      <c r="D464" s="425"/>
      <c r="E464" s="425"/>
      <c r="F464" s="425"/>
      <c r="G464" s="425"/>
      <c r="H464" s="425"/>
      <c r="I464" s="425"/>
      <c r="J464" s="425"/>
      <c r="K464" s="425"/>
      <c r="L464" s="425"/>
      <c r="M464" s="425"/>
      <c r="N464" s="425"/>
    </row>
    <row r="465" spans="1:14">
      <c r="A465" s="425"/>
      <c r="B465" s="425"/>
      <c r="C465" s="425"/>
      <c r="D465" s="425"/>
      <c r="E465" s="425"/>
      <c r="F465" s="425"/>
      <c r="G465" s="425"/>
      <c r="H465" s="425"/>
      <c r="I465" s="425"/>
      <c r="J465" s="425"/>
      <c r="K465" s="425"/>
      <c r="L465" s="425"/>
      <c r="M465" s="425"/>
      <c r="N465" s="425"/>
    </row>
    <row r="466" spans="1:14">
      <c r="A466" s="425"/>
      <c r="B466" s="425"/>
      <c r="C466" s="425"/>
      <c r="D466" s="425"/>
      <c r="E466" s="425"/>
      <c r="F466" s="425"/>
      <c r="G466" s="425"/>
      <c r="H466" s="425"/>
      <c r="I466" s="425"/>
      <c r="J466" s="425"/>
      <c r="K466" s="425"/>
      <c r="L466" s="425"/>
      <c r="M466" s="425"/>
      <c r="N466" s="425"/>
    </row>
    <row r="467" spans="1:14">
      <c r="A467" s="425"/>
      <c r="B467" s="425"/>
      <c r="C467" s="425"/>
      <c r="D467" s="425"/>
      <c r="E467" s="425"/>
      <c r="F467" s="425"/>
      <c r="G467" s="425"/>
      <c r="H467" s="425"/>
      <c r="I467" s="425"/>
      <c r="J467" s="425"/>
      <c r="K467" s="425"/>
      <c r="L467" s="425"/>
      <c r="M467" s="425"/>
      <c r="N467" s="425"/>
    </row>
    <row r="468" spans="1:14">
      <c r="A468" s="425"/>
      <c r="B468" s="425"/>
      <c r="C468" s="425"/>
      <c r="D468" s="425"/>
      <c r="E468" s="425"/>
      <c r="F468" s="425"/>
      <c r="G468" s="425"/>
      <c r="H468" s="425"/>
      <c r="I468" s="425"/>
      <c r="J468" s="425"/>
      <c r="K468" s="425"/>
      <c r="L468" s="425"/>
      <c r="M468" s="425"/>
      <c r="N468" s="425"/>
    </row>
    <row r="469" spans="1:14">
      <c r="A469" s="425"/>
      <c r="B469" s="425"/>
      <c r="C469" s="425"/>
      <c r="D469" s="425"/>
      <c r="E469" s="425"/>
      <c r="F469" s="425"/>
      <c r="G469" s="425"/>
      <c r="H469" s="425"/>
      <c r="I469" s="425"/>
      <c r="J469" s="425"/>
      <c r="K469" s="425"/>
      <c r="L469" s="425"/>
      <c r="M469" s="425"/>
      <c r="N469" s="425"/>
    </row>
    <row r="470" spans="1:14">
      <c r="A470" s="425"/>
      <c r="B470" s="425"/>
      <c r="C470" s="425"/>
      <c r="D470" s="425"/>
      <c r="E470" s="425"/>
      <c r="F470" s="425"/>
      <c r="G470" s="425"/>
      <c r="H470" s="425"/>
      <c r="I470" s="425"/>
      <c r="J470" s="425"/>
      <c r="K470" s="425"/>
      <c r="L470" s="425"/>
      <c r="M470" s="425"/>
      <c r="N470" s="425"/>
    </row>
    <row r="471" spans="1:14">
      <c r="A471" s="425"/>
      <c r="B471" s="425"/>
      <c r="C471" s="425"/>
      <c r="D471" s="425"/>
      <c r="E471" s="425"/>
      <c r="F471" s="425"/>
      <c r="G471" s="425"/>
      <c r="H471" s="425"/>
      <c r="I471" s="425"/>
      <c r="J471" s="425"/>
      <c r="K471" s="425"/>
      <c r="L471" s="425"/>
      <c r="M471" s="425"/>
      <c r="N471" s="425"/>
    </row>
    <row r="472" spans="1:14">
      <c r="A472" s="425"/>
      <c r="B472" s="425"/>
      <c r="C472" s="425"/>
      <c r="D472" s="425"/>
      <c r="E472" s="425"/>
      <c r="F472" s="425"/>
      <c r="G472" s="425"/>
      <c r="H472" s="425"/>
      <c r="I472" s="425"/>
      <c r="J472" s="425"/>
      <c r="K472" s="425"/>
      <c r="L472" s="425"/>
      <c r="M472" s="425"/>
      <c r="N472" s="425"/>
    </row>
    <row r="473" spans="1:14">
      <c r="A473" s="425"/>
      <c r="B473" s="425"/>
      <c r="C473" s="425"/>
      <c r="D473" s="425"/>
      <c r="E473" s="425"/>
      <c r="F473" s="425"/>
      <c r="G473" s="425"/>
      <c r="H473" s="425"/>
      <c r="I473" s="425"/>
      <c r="J473" s="425"/>
      <c r="K473" s="425"/>
      <c r="L473" s="425"/>
      <c r="M473" s="425"/>
      <c r="N473" s="425"/>
    </row>
    <row r="474" spans="1:14">
      <c r="A474" s="425"/>
      <c r="B474" s="425"/>
      <c r="C474" s="425"/>
      <c r="D474" s="425"/>
      <c r="E474" s="425"/>
      <c r="F474" s="425"/>
      <c r="G474" s="425"/>
      <c r="H474" s="425"/>
      <c r="I474" s="425"/>
      <c r="J474" s="425"/>
      <c r="K474" s="425"/>
      <c r="L474" s="425"/>
      <c r="M474" s="425"/>
      <c r="N474" s="425"/>
    </row>
    <row r="475" spans="1:14">
      <c r="A475" s="425"/>
      <c r="B475" s="425"/>
      <c r="C475" s="425"/>
      <c r="D475" s="425"/>
      <c r="E475" s="425"/>
      <c r="F475" s="425"/>
      <c r="G475" s="425"/>
      <c r="H475" s="425"/>
      <c r="I475" s="425"/>
      <c r="J475" s="425"/>
      <c r="K475" s="425"/>
      <c r="L475" s="425"/>
      <c r="M475" s="425"/>
      <c r="N475" s="425"/>
    </row>
    <row r="476" spans="1:14">
      <c r="A476" s="425"/>
      <c r="B476" s="425"/>
      <c r="C476" s="425"/>
      <c r="D476" s="425"/>
      <c r="E476" s="425"/>
      <c r="F476" s="425"/>
      <c r="G476" s="425"/>
      <c r="H476" s="425"/>
      <c r="I476" s="425"/>
      <c r="J476" s="425"/>
      <c r="K476" s="425"/>
      <c r="L476" s="425"/>
      <c r="M476" s="425"/>
      <c r="N476" s="425"/>
    </row>
    <row r="477" spans="1:14">
      <c r="A477" s="425"/>
      <c r="B477" s="425"/>
      <c r="C477" s="425"/>
      <c r="D477" s="425"/>
      <c r="E477" s="425"/>
      <c r="F477" s="425"/>
      <c r="G477" s="425"/>
      <c r="H477" s="425"/>
      <c r="I477" s="425"/>
      <c r="J477" s="425"/>
      <c r="K477" s="425"/>
      <c r="L477" s="425"/>
      <c r="M477" s="425"/>
      <c r="N477" s="425"/>
    </row>
    <row r="478" spans="1:14">
      <c r="A478" s="425"/>
      <c r="B478" s="425"/>
      <c r="C478" s="425"/>
      <c r="D478" s="425"/>
      <c r="E478" s="425"/>
      <c r="F478" s="425"/>
      <c r="G478" s="425"/>
      <c r="H478" s="425"/>
      <c r="I478" s="425"/>
      <c r="J478" s="425"/>
      <c r="K478" s="425"/>
      <c r="L478" s="425"/>
      <c r="M478" s="425"/>
      <c r="N478" s="425"/>
    </row>
    <row r="479" spans="1:14">
      <c r="A479" s="425"/>
      <c r="B479" s="425"/>
      <c r="C479" s="425"/>
      <c r="D479" s="425"/>
      <c r="E479" s="425"/>
      <c r="F479" s="425"/>
      <c r="G479" s="425"/>
      <c r="H479" s="425"/>
      <c r="I479" s="425"/>
      <c r="J479" s="425"/>
      <c r="K479" s="425"/>
      <c r="L479" s="425"/>
      <c r="M479" s="425"/>
      <c r="N479" s="425"/>
    </row>
    <row r="480" spans="1:14">
      <c r="A480" s="425"/>
      <c r="B480" s="425"/>
      <c r="C480" s="425"/>
      <c r="D480" s="425"/>
      <c r="E480" s="425"/>
      <c r="F480" s="425"/>
      <c r="G480" s="425"/>
      <c r="H480" s="425"/>
      <c r="I480" s="425"/>
      <c r="J480" s="425"/>
      <c r="K480" s="425"/>
      <c r="L480" s="425"/>
      <c r="M480" s="425"/>
      <c r="N480" s="425"/>
    </row>
    <row r="481" spans="1:14">
      <c r="A481" s="425"/>
      <c r="B481" s="425"/>
      <c r="C481" s="425"/>
      <c r="D481" s="425"/>
      <c r="E481" s="425"/>
      <c r="F481" s="425"/>
      <c r="G481" s="425"/>
      <c r="H481" s="425"/>
      <c r="I481" s="425"/>
      <c r="J481" s="425"/>
      <c r="K481" s="425"/>
      <c r="L481" s="425"/>
      <c r="M481" s="425"/>
      <c r="N481" s="425"/>
    </row>
    <row r="482" spans="1:14">
      <c r="A482" s="425"/>
      <c r="B482" s="425"/>
      <c r="C482" s="425"/>
      <c r="D482" s="425"/>
      <c r="E482" s="425"/>
      <c r="F482" s="425"/>
      <c r="G482" s="425"/>
      <c r="H482" s="425"/>
      <c r="I482" s="425"/>
      <c r="J482" s="425"/>
      <c r="K482" s="425"/>
      <c r="L482" s="425"/>
      <c r="M482" s="425"/>
      <c r="N482" s="425"/>
    </row>
    <row r="483" spans="1:14">
      <c r="A483" s="425"/>
      <c r="B483" s="425"/>
      <c r="C483" s="425"/>
      <c r="D483" s="425"/>
      <c r="E483" s="425"/>
      <c r="F483" s="425"/>
      <c r="G483" s="425"/>
      <c r="H483" s="425"/>
      <c r="I483" s="425"/>
      <c r="J483" s="425"/>
      <c r="K483" s="425"/>
      <c r="L483" s="425"/>
      <c r="M483" s="425"/>
      <c r="N483" s="425"/>
    </row>
    <row r="484" spans="1:14">
      <c r="A484" s="425"/>
      <c r="B484" s="425"/>
      <c r="C484" s="425"/>
      <c r="D484" s="425"/>
      <c r="E484" s="425"/>
      <c r="F484" s="425"/>
      <c r="G484" s="425"/>
      <c r="H484" s="425"/>
      <c r="I484" s="425"/>
      <c r="J484" s="425"/>
      <c r="K484" s="425"/>
      <c r="L484" s="425"/>
      <c r="M484" s="425"/>
      <c r="N484" s="425"/>
    </row>
    <row r="485" spans="1:14">
      <c r="A485" s="425"/>
      <c r="B485" s="425"/>
      <c r="C485" s="425"/>
      <c r="D485" s="425"/>
      <c r="E485" s="425"/>
      <c r="F485" s="425"/>
      <c r="G485" s="425"/>
      <c r="H485" s="425"/>
      <c r="I485" s="425"/>
      <c r="J485" s="425"/>
      <c r="K485" s="425"/>
      <c r="L485" s="425"/>
      <c r="M485" s="425"/>
      <c r="N485" s="425"/>
    </row>
    <row r="486" spans="1:14">
      <c r="A486" s="425"/>
      <c r="B486" s="425"/>
      <c r="C486" s="425"/>
      <c r="D486" s="425"/>
      <c r="E486" s="425"/>
      <c r="F486" s="425"/>
      <c r="G486" s="425"/>
      <c r="H486" s="425"/>
      <c r="I486" s="425"/>
      <c r="J486" s="425"/>
      <c r="K486" s="425"/>
      <c r="L486" s="425"/>
      <c r="M486" s="425"/>
      <c r="N486" s="425"/>
    </row>
    <row r="487" spans="1:14">
      <c r="A487" s="425"/>
      <c r="B487" s="425"/>
      <c r="C487" s="425"/>
      <c r="D487" s="425"/>
      <c r="E487" s="425"/>
      <c r="F487" s="425"/>
      <c r="G487" s="425"/>
      <c r="H487" s="425"/>
      <c r="I487" s="425"/>
      <c r="J487" s="425"/>
      <c r="K487" s="425"/>
      <c r="L487" s="425"/>
      <c r="M487" s="425"/>
      <c r="N487" s="425"/>
    </row>
    <row r="488" spans="1:14">
      <c r="A488" s="425"/>
      <c r="B488" s="425"/>
      <c r="C488" s="425"/>
      <c r="D488" s="425"/>
      <c r="E488" s="425"/>
      <c r="F488" s="425"/>
      <c r="G488" s="425"/>
      <c r="H488" s="425"/>
      <c r="I488" s="425"/>
      <c r="J488" s="425"/>
      <c r="K488" s="425"/>
      <c r="L488" s="425"/>
      <c r="M488" s="425"/>
      <c r="N488" s="425"/>
    </row>
    <row r="489" spans="1:14">
      <c r="A489" s="425"/>
      <c r="B489" s="425"/>
      <c r="C489" s="425"/>
      <c r="D489" s="425"/>
      <c r="E489" s="425"/>
      <c r="F489" s="425"/>
      <c r="G489" s="425"/>
      <c r="H489" s="425"/>
      <c r="I489" s="425"/>
      <c r="J489" s="425"/>
      <c r="K489" s="425"/>
      <c r="L489" s="425"/>
      <c r="M489" s="425"/>
      <c r="N489" s="425"/>
    </row>
    <row r="490" spans="1:14">
      <c r="A490" s="425"/>
      <c r="B490" s="425"/>
      <c r="C490" s="425"/>
      <c r="D490" s="425"/>
      <c r="E490" s="425"/>
      <c r="F490" s="425"/>
      <c r="G490" s="425"/>
      <c r="H490" s="425"/>
      <c r="I490" s="425"/>
      <c r="J490" s="425"/>
      <c r="K490" s="425"/>
      <c r="L490" s="425"/>
      <c r="M490" s="425"/>
      <c r="N490" s="425"/>
    </row>
    <row r="491" spans="1:14">
      <c r="A491" s="425"/>
      <c r="B491" s="425"/>
      <c r="C491" s="425"/>
      <c r="D491" s="425"/>
      <c r="E491" s="425"/>
      <c r="F491" s="425"/>
      <c r="G491" s="425"/>
      <c r="H491" s="425"/>
      <c r="I491" s="425"/>
      <c r="J491" s="425"/>
      <c r="K491" s="425"/>
      <c r="L491" s="425"/>
      <c r="M491" s="425"/>
      <c r="N491" s="425"/>
    </row>
    <row r="492" spans="1:14">
      <c r="A492" s="425"/>
      <c r="B492" s="425"/>
      <c r="C492" s="425"/>
      <c r="D492" s="425"/>
      <c r="E492" s="425"/>
      <c r="F492" s="425"/>
      <c r="G492" s="425"/>
      <c r="H492" s="425"/>
      <c r="I492" s="425"/>
      <c r="J492" s="425"/>
      <c r="K492" s="425"/>
      <c r="L492" s="425"/>
      <c r="M492" s="425"/>
      <c r="N492" s="425"/>
    </row>
    <row r="493" spans="1:14">
      <c r="A493" s="425"/>
      <c r="B493" s="425"/>
      <c r="C493" s="425"/>
      <c r="D493" s="425"/>
      <c r="E493" s="425"/>
      <c r="F493" s="425"/>
      <c r="G493" s="425"/>
      <c r="H493" s="425"/>
      <c r="I493" s="425"/>
      <c r="J493" s="425"/>
      <c r="K493" s="425"/>
      <c r="L493" s="425"/>
      <c r="M493" s="425"/>
      <c r="N493" s="425"/>
    </row>
    <row r="494" spans="1:14">
      <c r="A494" s="425"/>
      <c r="B494" s="425"/>
      <c r="C494" s="425"/>
      <c r="D494" s="425"/>
      <c r="E494" s="425"/>
      <c r="F494" s="425"/>
      <c r="G494" s="425"/>
      <c r="H494" s="425"/>
      <c r="I494" s="425"/>
      <c r="J494" s="425"/>
      <c r="K494" s="425"/>
      <c r="L494" s="425"/>
      <c r="M494" s="425"/>
      <c r="N494" s="425"/>
    </row>
    <row r="495" spans="1:14">
      <c r="A495" s="425"/>
      <c r="B495" s="425"/>
      <c r="C495" s="425"/>
      <c r="D495" s="425"/>
      <c r="E495" s="425"/>
      <c r="F495" s="425"/>
      <c r="G495" s="425"/>
      <c r="H495" s="425"/>
      <c r="I495" s="425"/>
      <c r="J495" s="425"/>
      <c r="K495" s="425"/>
      <c r="L495" s="425"/>
      <c r="M495" s="425"/>
      <c r="N495" s="425"/>
    </row>
    <row r="496" spans="1:14">
      <c r="A496" s="425"/>
      <c r="B496" s="425"/>
      <c r="C496" s="425"/>
      <c r="D496" s="425"/>
      <c r="E496" s="425"/>
      <c r="F496" s="425"/>
      <c r="G496" s="425"/>
      <c r="H496" s="425"/>
      <c r="I496" s="425"/>
      <c r="J496" s="425"/>
      <c r="K496" s="425"/>
      <c r="L496" s="425"/>
      <c r="M496" s="425"/>
      <c r="N496" s="425"/>
    </row>
    <row r="497" spans="1:14">
      <c r="A497" s="425"/>
      <c r="B497" s="425"/>
      <c r="C497" s="425"/>
      <c r="D497" s="425"/>
      <c r="E497" s="425"/>
      <c r="F497" s="425"/>
      <c r="G497" s="425"/>
      <c r="H497" s="425"/>
      <c r="I497" s="425"/>
      <c r="J497" s="425"/>
      <c r="K497" s="425"/>
      <c r="L497" s="425"/>
      <c r="M497" s="425"/>
      <c r="N497" s="425"/>
    </row>
    <row r="498" spans="1:14">
      <c r="A498" s="425"/>
      <c r="B498" s="425"/>
      <c r="C498" s="425"/>
      <c r="D498" s="425"/>
      <c r="E498" s="425"/>
      <c r="F498" s="425"/>
      <c r="G498" s="425"/>
      <c r="H498" s="425"/>
      <c r="I498" s="425"/>
      <c r="J498" s="425"/>
      <c r="K498" s="425"/>
      <c r="L498" s="425"/>
      <c r="M498" s="425"/>
      <c r="N498" s="425"/>
    </row>
    <row r="499" spans="1:14">
      <c r="A499" s="425"/>
      <c r="B499" s="425"/>
      <c r="C499" s="425"/>
      <c r="D499" s="425"/>
      <c r="E499" s="425"/>
      <c r="F499" s="425"/>
      <c r="G499" s="425"/>
      <c r="H499" s="425"/>
      <c r="I499" s="425"/>
      <c r="J499" s="425"/>
      <c r="K499" s="425"/>
      <c r="L499" s="425"/>
      <c r="M499" s="425"/>
      <c r="N499" s="425"/>
    </row>
    <row r="500" spans="1:14">
      <c r="A500" s="425"/>
      <c r="B500" s="425"/>
      <c r="C500" s="425"/>
      <c r="D500" s="425"/>
      <c r="E500" s="425"/>
      <c r="F500" s="425"/>
      <c r="G500" s="425"/>
      <c r="H500" s="425"/>
      <c r="I500" s="425"/>
      <c r="J500" s="425"/>
      <c r="K500" s="425"/>
      <c r="L500" s="425"/>
      <c r="M500" s="425"/>
      <c r="N500" s="425"/>
    </row>
    <row r="501" spans="1:14">
      <c r="A501" s="425"/>
      <c r="B501" s="425"/>
      <c r="C501" s="425"/>
      <c r="D501" s="425"/>
      <c r="E501" s="425"/>
      <c r="F501" s="425"/>
      <c r="G501" s="425"/>
      <c r="H501" s="425"/>
      <c r="I501" s="425"/>
      <c r="J501" s="425"/>
      <c r="K501" s="425"/>
      <c r="L501" s="425"/>
      <c r="M501" s="425"/>
      <c r="N501" s="425"/>
    </row>
    <row r="502" spans="1:14">
      <c r="A502" s="425"/>
      <c r="B502" s="425"/>
      <c r="C502" s="425"/>
      <c r="D502" s="425"/>
      <c r="E502" s="425"/>
      <c r="F502" s="425"/>
      <c r="G502" s="425"/>
      <c r="H502" s="425"/>
      <c r="I502" s="425"/>
      <c r="J502" s="425"/>
      <c r="K502" s="425"/>
      <c r="L502" s="425"/>
      <c r="M502" s="425"/>
      <c r="N502" s="425"/>
    </row>
    <row r="503" spans="1:14">
      <c r="A503" s="425"/>
      <c r="B503" s="425"/>
      <c r="C503" s="425"/>
      <c r="D503" s="425"/>
      <c r="E503" s="425"/>
      <c r="F503" s="425"/>
      <c r="G503" s="425"/>
      <c r="H503" s="425"/>
      <c r="I503" s="425"/>
      <c r="J503" s="425"/>
      <c r="K503" s="425"/>
      <c r="L503" s="425"/>
      <c r="M503" s="425"/>
      <c r="N503" s="425"/>
    </row>
    <row r="504" spans="1:14">
      <c r="A504" s="425"/>
      <c r="B504" s="425"/>
      <c r="C504" s="425"/>
      <c r="D504" s="425"/>
      <c r="E504" s="425"/>
      <c r="F504" s="425"/>
      <c r="G504" s="425"/>
      <c r="H504" s="425"/>
      <c r="I504" s="425"/>
      <c r="J504" s="425"/>
      <c r="K504" s="425"/>
      <c r="L504" s="425"/>
      <c r="M504" s="425"/>
      <c r="N504" s="425"/>
    </row>
    <row r="505" spans="1:14">
      <c r="A505" s="425"/>
      <c r="B505" s="425"/>
      <c r="C505" s="425"/>
      <c r="D505" s="425"/>
      <c r="E505" s="425"/>
      <c r="F505" s="425"/>
      <c r="G505" s="425"/>
      <c r="H505" s="425"/>
      <c r="I505" s="425"/>
      <c r="J505" s="425"/>
      <c r="K505" s="425"/>
      <c r="L505" s="425"/>
      <c r="M505" s="425"/>
      <c r="N505" s="425"/>
    </row>
    <row r="506" spans="1:14">
      <c r="A506" s="425"/>
      <c r="B506" s="425"/>
      <c r="C506" s="425"/>
      <c r="D506" s="425"/>
      <c r="E506" s="425"/>
      <c r="F506" s="425"/>
      <c r="G506" s="425"/>
      <c r="H506" s="425"/>
      <c r="I506" s="425"/>
      <c r="J506" s="425"/>
      <c r="K506" s="425"/>
      <c r="L506" s="425"/>
      <c r="M506" s="425"/>
      <c r="N506" s="425"/>
    </row>
    <row r="507" spans="1:14">
      <c r="A507" s="425"/>
      <c r="B507" s="425"/>
      <c r="C507" s="425"/>
      <c r="D507" s="425"/>
      <c r="E507" s="425"/>
      <c r="F507" s="425"/>
      <c r="G507" s="425"/>
      <c r="H507" s="425"/>
      <c r="I507" s="425"/>
      <c r="J507" s="425"/>
      <c r="K507" s="425"/>
      <c r="L507" s="425"/>
      <c r="M507" s="425"/>
      <c r="N507" s="425"/>
    </row>
    <row r="508" spans="1:14">
      <c r="A508" s="425"/>
      <c r="B508" s="425"/>
      <c r="C508" s="425"/>
      <c r="D508" s="425"/>
      <c r="E508" s="425"/>
      <c r="F508" s="425"/>
      <c r="G508" s="425"/>
      <c r="H508" s="425"/>
      <c r="I508" s="425"/>
      <c r="J508" s="425"/>
      <c r="K508" s="425"/>
      <c r="L508" s="425"/>
      <c r="M508" s="425"/>
      <c r="N508" s="425"/>
    </row>
    <row r="509" spans="1:14">
      <c r="A509" s="425"/>
      <c r="B509" s="425"/>
      <c r="C509" s="425"/>
      <c r="D509" s="425"/>
      <c r="E509" s="425"/>
      <c r="F509" s="425"/>
      <c r="G509" s="425"/>
      <c r="H509" s="425"/>
      <c r="I509" s="425"/>
      <c r="J509" s="425"/>
      <c r="K509" s="425"/>
      <c r="L509" s="425"/>
      <c r="M509" s="425"/>
      <c r="N509" s="425"/>
    </row>
    <row r="510" spans="1:14">
      <c r="A510" s="425"/>
      <c r="B510" s="425"/>
      <c r="C510" s="425"/>
      <c r="D510" s="425"/>
      <c r="E510" s="425"/>
      <c r="F510" s="425"/>
      <c r="G510" s="425"/>
      <c r="H510" s="425"/>
      <c r="I510" s="425"/>
      <c r="J510" s="425"/>
      <c r="K510" s="425"/>
      <c r="L510" s="425"/>
      <c r="M510" s="425"/>
      <c r="N510" s="425"/>
    </row>
    <row r="511" spans="1:14">
      <c r="A511" s="425"/>
      <c r="B511" s="425"/>
      <c r="C511" s="425"/>
      <c r="D511" s="425"/>
      <c r="E511" s="425"/>
      <c r="F511" s="425"/>
      <c r="G511" s="425"/>
      <c r="H511" s="425"/>
      <c r="I511" s="425"/>
      <c r="J511" s="425"/>
      <c r="K511" s="425"/>
      <c r="L511" s="425"/>
      <c r="M511" s="425"/>
      <c r="N511" s="425"/>
    </row>
    <row r="512" spans="1:14">
      <c r="A512" s="425"/>
      <c r="B512" s="425"/>
      <c r="C512" s="425"/>
      <c r="D512" s="425"/>
      <c r="E512" s="425"/>
      <c r="F512" s="425"/>
      <c r="G512" s="425"/>
      <c r="H512" s="425"/>
      <c r="I512" s="425"/>
      <c r="J512" s="425"/>
      <c r="K512" s="425"/>
      <c r="L512" s="425"/>
      <c r="M512" s="425"/>
      <c r="N512" s="425"/>
    </row>
    <row r="513" spans="1:14">
      <c r="A513" s="425"/>
      <c r="B513" s="425"/>
      <c r="C513" s="425"/>
      <c r="D513" s="425"/>
      <c r="E513" s="425"/>
      <c r="F513" s="425"/>
      <c r="G513" s="425"/>
      <c r="H513" s="425"/>
      <c r="I513" s="425"/>
      <c r="J513" s="425"/>
      <c r="K513" s="425"/>
      <c r="L513" s="425"/>
      <c r="M513" s="425"/>
      <c r="N513" s="425"/>
    </row>
    <row r="514" spans="1:14">
      <c r="A514" s="425"/>
      <c r="B514" s="425"/>
      <c r="C514" s="425"/>
      <c r="D514" s="425"/>
      <c r="E514" s="425"/>
      <c r="F514" s="425"/>
      <c r="G514" s="425"/>
      <c r="H514" s="425"/>
      <c r="I514" s="425"/>
      <c r="J514" s="425"/>
      <c r="K514" s="425"/>
      <c r="L514" s="425"/>
      <c r="M514" s="425"/>
      <c r="N514" s="425"/>
    </row>
    <row r="515" spans="1:14">
      <c r="A515" s="425"/>
      <c r="B515" s="425"/>
      <c r="C515" s="425"/>
      <c r="D515" s="425"/>
      <c r="E515" s="425"/>
      <c r="F515" s="425"/>
      <c r="G515" s="425"/>
      <c r="H515" s="425"/>
      <c r="I515" s="425"/>
      <c r="J515" s="425"/>
      <c r="K515" s="425"/>
      <c r="L515" s="425"/>
      <c r="M515" s="425"/>
      <c r="N515" s="425"/>
    </row>
    <row r="516" spans="1:14">
      <c r="A516" s="425"/>
      <c r="B516" s="425"/>
      <c r="C516" s="425"/>
      <c r="D516" s="425"/>
      <c r="E516" s="425"/>
      <c r="F516" s="425"/>
      <c r="G516" s="425"/>
      <c r="H516" s="425"/>
      <c r="I516" s="425"/>
      <c r="J516" s="425"/>
      <c r="K516" s="425"/>
      <c r="L516" s="425"/>
      <c r="M516" s="425"/>
      <c r="N516" s="425"/>
    </row>
    <row r="517" spans="1:14">
      <c r="A517" s="425"/>
      <c r="B517" s="425"/>
      <c r="C517" s="425"/>
      <c r="D517" s="425"/>
      <c r="E517" s="425"/>
      <c r="F517" s="425"/>
      <c r="G517" s="425"/>
      <c r="H517" s="425"/>
      <c r="I517" s="425"/>
      <c r="J517" s="425"/>
      <c r="K517" s="425"/>
      <c r="L517" s="425"/>
      <c r="M517" s="425"/>
      <c r="N517" s="425"/>
    </row>
    <row r="518" spans="1:14">
      <c r="A518" s="425"/>
      <c r="B518" s="425"/>
      <c r="C518" s="425"/>
      <c r="D518" s="425"/>
      <c r="E518" s="425"/>
      <c r="F518" s="425"/>
      <c r="G518" s="425"/>
      <c r="H518" s="425"/>
      <c r="I518" s="425"/>
      <c r="J518" s="425"/>
      <c r="K518" s="425"/>
      <c r="L518" s="425"/>
      <c r="M518" s="425"/>
      <c r="N518" s="425"/>
    </row>
    <row r="519" spans="1:14">
      <c r="A519" s="425"/>
      <c r="B519" s="425"/>
      <c r="C519" s="425"/>
      <c r="D519" s="425"/>
      <c r="E519" s="425"/>
      <c r="F519" s="425"/>
      <c r="G519" s="425"/>
      <c r="H519" s="425"/>
      <c r="I519" s="425"/>
      <c r="J519" s="425"/>
      <c r="K519" s="425"/>
      <c r="L519" s="425"/>
      <c r="M519" s="425"/>
      <c r="N519" s="425"/>
    </row>
    <row r="520" spans="1:14">
      <c r="A520" s="425"/>
      <c r="B520" s="425"/>
      <c r="C520" s="425"/>
      <c r="D520" s="425"/>
      <c r="E520" s="425"/>
      <c r="F520" s="425"/>
      <c r="G520" s="425"/>
      <c r="H520" s="425"/>
      <c r="I520" s="425"/>
      <c r="J520" s="425"/>
      <c r="K520" s="425"/>
      <c r="L520" s="425"/>
      <c r="M520" s="425"/>
      <c r="N520" s="425"/>
    </row>
    <row r="521" spans="1:14">
      <c r="A521" s="425"/>
      <c r="B521" s="425"/>
      <c r="C521" s="425"/>
      <c r="D521" s="425"/>
      <c r="E521" s="425"/>
      <c r="F521" s="425"/>
      <c r="G521" s="425"/>
      <c r="H521" s="425"/>
      <c r="I521" s="425"/>
      <c r="J521" s="425"/>
      <c r="K521" s="425"/>
      <c r="L521" s="425"/>
      <c r="M521" s="425"/>
      <c r="N521" s="425"/>
    </row>
    <row r="522" spans="1:14">
      <c r="A522" s="425"/>
      <c r="B522" s="425"/>
      <c r="C522" s="425"/>
      <c r="D522" s="425"/>
      <c r="E522" s="425"/>
      <c r="F522" s="425"/>
      <c r="G522" s="425"/>
      <c r="H522" s="425"/>
      <c r="I522" s="425"/>
      <c r="J522" s="425"/>
      <c r="K522" s="425"/>
      <c r="L522" s="425"/>
      <c r="M522" s="425"/>
      <c r="N522" s="425"/>
    </row>
    <row r="523" spans="1:14">
      <c r="A523" s="425"/>
      <c r="B523" s="425"/>
      <c r="C523" s="425"/>
      <c r="D523" s="425"/>
      <c r="E523" s="425"/>
      <c r="F523" s="425"/>
      <c r="G523" s="425"/>
      <c r="H523" s="425"/>
      <c r="I523" s="425"/>
      <c r="J523" s="425"/>
      <c r="K523" s="425"/>
      <c r="L523" s="425"/>
      <c r="M523" s="425"/>
      <c r="N523" s="425"/>
    </row>
    <row r="524" spans="1:14">
      <c r="A524" s="425"/>
      <c r="B524" s="425"/>
      <c r="C524" s="425"/>
      <c r="D524" s="425"/>
      <c r="E524" s="425"/>
      <c r="F524" s="425"/>
      <c r="G524" s="425"/>
      <c r="H524" s="425"/>
      <c r="I524" s="425"/>
      <c r="J524" s="425"/>
      <c r="K524" s="425"/>
      <c r="L524" s="425"/>
      <c r="M524" s="425"/>
      <c r="N524" s="425"/>
    </row>
    <row r="525" spans="1:14">
      <c r="A525" s="425"/>
      <c r="B525" s="425"/>
      <c r="C525" s="425"/>
      <c r="D525" s="425"/>
      <c r="E525" s="425"/>
      <c r="F525" s="425"/>
      <c r="G525" s="425"/>
      <c r="H525" s="425"/>
      <c r="I525" s="425"/>
      <c r="J525" s="425"/>
      <c r="K525" s="425"/>
      <c r="L525" s="425"/>
      <c r="M525" s="425"/>
      <c r="N525" s="425"/>
    </row>
    <row r="526" spans="1:14">
      <c r="A526" s="425"/>
      <c r="B526" s="425"/>
      <c r="C526" s="425"/>
      <c r="D526" s="425"/>
      <c r="E526" s="425"/>
      <c r="F526" s="425"/>
      <c r="G526" s="425"/>
      <c r="H526" s="425"/>
      <c r="I526" s="425"/>
      <c r="J526" s="425"/>
      <c r="K526" s="425"/>
      <c r="L526" s="425"/>
      <c r="M526" s="425"/>
      <c r="N526" s="425"/>
    </row>
    <row r="527" spans="1:14">
      <c r="A527" s="425"/>
      <c r="B527" s="425"/>
      <c r="C527" s="425"/>
      <c r="D527" s="425"/>
      <c r="E527" s="425"/>
      <c r="F527" s="425"/>
      <c r="G527" s="425"/>
      <c r="H527" s="425"/>
      <c r="I527" s="425"/>
      <c r="J527" s="425"/>
      <c r="K527" s="425"/>
      <c r="L527" s="425"/>
      <c r="M527" s="425"/>
      <c r="N527" s="425"/>
    </row>
    <row r="528" spans="1:14">
      <c r="A528" s="425"/>
      <c r="B528" s="425"/>
      <c r="C528" s="425"/>
      <c r="D528" s="425"/>
      <c r="E528" s="425"/>
      <c r="F528" s="425"/>
      <c r="G528" s="425"/>
      <c r="H528" s="425"/>
      <c r="I528" s="425"/>
      <c r="J528" s="425"/>
      <c r="K528" s="425"/>
      <c r="L528" s="425"/>
      <c r="M528" s="425"/>
      <c r="N528" s="425"/>
    </row>
    <row r="529" spans="1:14">
      <c r="A529" s="425"/>
      <c r="B529" s="425"/>
      <c r="C529" s="425"/>
      <c r="D529" s="425"/>
      <c r="E529" s="425"/>
      <c r="F529" s="425"/>
      <c r="G529" s="425"/>
      <c r="H529" s="425"/>
      <c r="I529" s="425"/>
      <c r="J529" s="425"/>
      <c r="K529" s="425"/>
      <c r="L529" s="425"/>
      <c r="M529" s="425"/>
      <c r="N529" s="425"/>
    </row>
    <row r="530" spans="1:14">
      <c r="A530" s="425"/>
      <c r="B530" s="425"/>
      <c r="C530" s="425"/>
      <c r="D530" s="425"/>
      <c r="E530" s="425"/>
      <c r="F530" s="425"/>
      <c r="G530" s="425"/>
      <c r="H530" s="425"/>
      <c r="I530" s="425"/>
      <c r="J530" s="425"/>
      <c r="K530" s="425"/>
      <c r="L530" s="425"/>
      <c r="M530" s="425"/>
      <c r="N530" s="425"/>
    </row>
    <row r="531" spans="1:14">
      <c r="A531" s="425"/>
      <c r="B531" s="425"/>
      <c r="C531" s="425"/>
      <c r="D531" s="425"/>
      <c r="E531" s="425"/>
      <c r="F531" s="425"/>
      <c r="G531" s="425"/>
      <c r="H531" s="425"/>
      <c r="I531" s="425"/>
      <c r="J531" s="425"/>
      <c r="K531" s="425"/>
      <c r="L531" s="425"/>
      <c r="M531" s="425"/>
      <c r="N531" s="425"/>
    </row>
    <row r="532" spans="1:14">
      <c r="A532" s="425"/>
      <c r="B532" s="425"/>
      <c r="C532" s="425"/>
      <c r="D532" s="425"/>
      <c r="E532" s="425"/>
      <c r="F532" s="425"/>
      <c r="G532" s="425"/>
      <c r="H532" s="425"/>
      <c r="I532" s="425"/>
      <c r="J532" s="425"/>
      <c r="K532" s="425"/>
      <c r="L532" s="425"/>
      <c r="M532" s="425"/>
      <c r="N532" s="425"/>
    </row>
    <row r="533" spans="1:14">
      <c r="A533" s="425"/>
      <c r="B533" s="425"/>
      <c r="C533" s="425"/>
      <c r="D533" s="425"/>
      <c r="E533" s="425"/>
      <c r="F533" s="425"/>
      <c r="G533" s="425"/>
      <c r="H533" s="425"/>
      <c r="I533" s="425"/>
      <c r="J533" s="425"/>
      <c r="K533" s="425"/>
      <c r="L533" s="425"/>
      <c r="M533" s="425"/>
      <c r="N533" s="425"/>
    </row>
    <row r="534" spans="1:14">
      <c r="A534" s="425"/>
      <c r="B534" s="425"/>
      <c r="C534" s="425"/>
      <c r="D534" s="425"/>
      <c r="E534" s="425"/>
      <c r="F534" s="425"/>
      <c r="G534" s="425"/>
      <c r="H534" s="425"/>
      <c r="I534" s="425"/>
      <c r="J534" s="425"/>
      <c r="K534" s="425"/>
      <c r="L534" s="425"/>
      <c r="M534" s="425"/>
      <c r="N534" s="425"/>
    </row>
    <row r="535" spans="1:14">
      <c r="A535" s="425"/>
      <c r="B535" s="425"/>
      <c r="C535" s="425"/>
      <c r="D535" s="425"/>
      <c r="E535" s="425"/>
      <c r="F535" s="425"/>
      <c r="G535" s="425"/>
      <c r="H535" s="425"/>
      <c r="I535" s="425"/>
      <c r="J535" s="425"/>
      <c r="K535" s="425"/>
      <c r="L535" s="425"/>
      <c r="M535" s="425"/>
      <c r="N535" s="425"/>
    </row>
    <row r="536" spans="1:14">
      <c r="A536" s="425"/>
      <c r="B536" s="425"/>
      <c r="C536" s="425"/>
      <c r="D536" s="425"/>
      <c r="E536" s="425"/>
      <c r="F536" s="425"/>
      <c r="G536" s="425"/>
      <c r="H536" s="425"/>
      <c r="I536" s="425"/>
      <c r="J536" s="425"/>
      <c r="K536" s="425"/>
      <c r="L536" s="425"/>
      <c r="M536" s="425"/>
      <c r="N536" s="425"/>
    </row>
    <row r="537" spans="1:14">
      <c r="A537" s="425"/>
      <c r="B537" s="425"/>
      <c r="C537" s="425"/>
      <c r="D537" s="425"/>
      <c r="E537" s="425"/>
      <c r="F537" s="425"/>
      <c r="G537" s="425"/>
      <c r="H537" s="425"/>
      <c r="I537" s="425"/>
      <c r="J537" s="425"/>
      <c r="K537" s="425"/>
      <c r="L537" s="425"/>
      <c r="M537" s="425"/>
      <c r="N537" s="425"/>
    </row>
    <row r="538" spans="1:14">
      <c r="A538" s="425"/>
      <c r="B538" s="425"/>
      <c r="C538" s="425"/>
      <c r="D538" s="425"/>
      <c r="E538" s="425"/>
      <c r="F538" s="425"/>
      <c r="G538" s="425"/>
      <c r="H538" s="425"/>
      <c r="I538" s="425"/>
      <c r="J538" s="425"/>
      <c r="K538" s="425"/>
      <c r="L538" s="425"/>
      <c r="M538" s="425"/>
      <c r="N538" s="425"/>
    </row>
    <row r="539" spans="1:14">
      <c r="A539" s="425"/>
      <c r="B539" s="425"/>
      <c r="C539" s="425"/>
      <c r="D539" s="425"/>
      <c r="E539" s="425"/>
      <c r="F539" s="425"/>
      <c r="G539" s="425"/>
      <c r="H539" s="425"/>
      <c r="I539" s="425"/>
      <c r="J539" s="425"/>
      <c r="K539" s="425"/>
      <c r="L539" s="425"/>
      <c r="M539" s="425"/>
      <c r="N539" s="425"/>
    </row>
    <row r="540" spans="1:14">
      <c r="A540" s="425"/>
      <c r="B540" s="425"/>
      <c r="C540" s="425"/>
      <c r="D540" s="425"/>
      <c r="E540" s="425"/>
      <c r="F540" s="425"/>
      <c r="G540" s="425"/>
      <c r="H540" s="425"/>
      <c r="I540" s="425"/>
      <c r="J540" s="425"/>
      <c r="K540" s="425"/>
      <c r="L540" s="425"/>
      <c r="M540" s="425"/>
      <c r="N540" s="425"/>
    </row>
    <row r="541" spans="1:14">
      <c r="A541" s="425"/>
      <c r="B541" s="425"/>
      <c r="C541" s="425"/>
      <c r="D541" s="425"/>
      <c r="E541" s="425"/>
      <c r="F541" s="425"/>
      <c r="G541" s="425"/>
      <c r="H541" s="425"/>
      <c r="I541" s="425"/>
      <c r="J541" s="425"/>
      <c r="K541" s="425"/>
      <c r="L541" s="425"/>
      <c r="M541" s="425"/>
      <c r="N541" s="425"/>
    </row>
    <row r="542" spans="1:14">
      <c r="A542" s="425"/>
      <c r="B542" s="425"/>
      <c r="C542" s="425"/>
      <c r="D542" s="425"/>
      <c r="E542" s="425"/>
      <c r="F542" s="425"/>
      <c r="G542" s="425"/>
      <c r="H542" s="425"/>
      <c r="I542" s="425"/>
      <c r="J542" s="425"/>
      <c r="K542" s="425"/>
      <c r="L542" s="425"/>
      <c r="M542" s="425"/>
      <c r="N542" s="425"/>
    </row>
    <row r="543" spans="1:14">
      <c r="A543" s="425"/>
      <c r="B543" s="425"/>
      <c r="C543" s="425"/>
      <c r="D543" s="425"/>
      <c r="E543" s="425"/>
      <c r="F543" s="425"/>
      <c r="G543" s="425"/>
      <c r="H543" s="425"/>
      <c r="I543" s="425"/>
      <c r="J543" s="425"/>
      <c r="K543" s="425"/>
      <c r="L543" s="425"/>
      <c r="M543" s="425"/>
      <c r="N543" s="425"/>
    </row>
    <row r="544" spans="1:14">
      <c r="A544" s="425"/>
      <c r="B544" s="425"/>
      <c r="C544" s="425"/>
      <c r="D544" s="425"/>
      <c r="E544" s="425"/>
      <c r="F544" s="425"/>
      <c r="G544" s="425"/>
      <c r="H544" s="425"/>
      <c r="I544" s="425"/>
      <c r="J544" s="425"/>
      <c r="K544" s="425"/>
      <c r="L544" s="425"/>
      <c r="M544" s="425"/>
      <c r="N544" s="425"/>
    </row>
    <row r="545" spans="1:14">
      <c r="A545" s="425"/>
      <c r="B545" s="425"/>
      <c r="C545" s="425"/>
      <c r="D545" s="425"/>
      <c r="E545" s="425"/>
      <c r="F545" s="425"/>
      <c r="G545" s="425"/>
      <c r="H545" s="425"/>
      <c r="I545" s="425"/>
      <c r="J545" s="425"/>
      <c r="K545" s="425"/>
      <c r="L545" s="425"/>
      <c r="M545" s="425"/>
      <c r="N545" s="425"/>
    </row>
    <row r="546" spans="1:14">
      <c r="A546" s="425"/>
      <c r="B546" s="425"/>
      <c r="C546" s="425"/>
      <c r="D546" s="425"/>
      <c r="E546" s="425"/>
      <c r="F546" s="425"/>
      <c r="G546" s="425"/>
      <c r="H546" s="425"/>
      <c r="I546" s="425"/>
      <c r="J546" s="425"/>
      <c r="K546" s="425"/>
      <c r="L546" s="425"/>
      <c r="M546" s="425"/>
      <c r="N546" s="425"/>
    </row>
    <row r="547" spans="1:14">
      <c r="A547" s="425"/>
      <c r="B547" s="425"/>
      <c r="C547" s="425"/>
      <c r="D547" s="425"/>
      <c r="E547" s="425"/>
      <c r="F547" s="425"/>
      <c r="G547" s="425"/>
      <c r="H547" s="425"/>
      <c r="I547" s="425"/>
      <c r="J547" s="425"/>
      <c r="K547" s="425"/>
      <c r="L547" s="425"/>
      <c r="M547" s="425"/>
      <c r="N547" s="425"/>
    </row>
    <row r="548" spans="1:14">
      <c r="A548" s="425"/>
      <c r="B548" s="425"/>
      <c r="C548" s="425"/>
      <c r="D548" s="425"/>
      <c r="E548" s="425"/>
      <c r="F548" s="425"/>
      <c r="G548" s="425"/>
      <c r="H548" s="425"/>
      <c r="I548" s="425"/>
      <c r="J548" s="425"/>
      <c r="K548" s="425"/>
      <c r="L548" s="425"/>
      <c r="M548" s="425"/>
      <c r="N548" s="425"/>
    </row>
    <row r="549" spans="1:14">
      <c r="A549" s="425"/>
      <c r="B549" s="425"/>
      <c r="C549" s="425"/>
      <c r="D549" s="425"/>
      <c r="E549" s="425"/>
      <c r="F549" s="425"/>
      <c r="G549" s="425"/>
      <c r="H549" s="425"/>
      <c r="I549" s="425"/>
      <c r="J549" s="425"/>
      <c r="K549" s="425"/>
      <c r="L549" s="425"/>
      <c r="M549" s="425"/>
      <c r="N549" s="425"/>
    </row>
    <row r="550" spans="1:14">
      <c r="A550" s="425"/>
      <c r="B550" s="425"/>
      <c r="C550" s="425"/>
      <c r="D550" s="425"/>
      <c r="E550" s="425"/>
      <c r="F550" s="425"/>
      <c r="G550" s="425"/>
      <c r="H550" s="425"/>
      <c r="I550" s="425"/>
      <c r="J550" s="425"/>
      <c r="K550" s="425"/>
      <c r="L550" s="425"/>
      <c r="M550" s="425"/>
      <c r="N550" s="425"/>
    </row>
    <row r="551" spans="1:14">
      <c r="A551" s="425"/>
      <c r="B551" s="425"/>
      <c r="C551" s="425"/>
      <c r="D551" s="425"/>
      <c r="E551" s="425"/>
      <c r="F551" s="425"/>
      <c r="G551" s="425"/>
      <c r="H551" s="425"/>
      <c r="I551" s="425"/>
      <c r="J551" s="425"/>
      <c r="K551" s="425"/>
      <c r="L551" s="425"/>
      <c r="M551" s="425"/>
      <c r="N551" s="425"/>
    </row>
    <row r="552" spans="1:14">
      <c r="A552" s="425"/>
      <c r="B552" s="425"/>
      <c r="C552" s="425"/>
      <c r="D552" s="425"/>
      <c r="E552" s="425"/>
      <c r="F552" s="425"/>
      <c r="G552" s="425"/>
      <c r="H552" s="425"/>
      <c r="I552" s="425"/>
      <c r="J552" s="425"/>
      <c r="K552" s="425"/>
      <c r="L552" s="425"/>
      <c r="M552" s="425"/>
      <c r="N552" s="425"/>
    </row>
    <row r="553" spans="1:14">
      <c r="A553" s="425"/>
      <c r="B553" s="425"/>
      <c r="C553" s="425"/>
      <c r="D553" s="425"/>
      <c r="E553" s="425"/>
      <c r="F553" s="425"/>
      <c r="G553" s="425"/>
      <c r="H553" s="425"/>
      <c r="I553" s="425"/>
      <c r="J553" s="425"/>
      <c r="K553" s="425"/>
      <c r="L553" s="425"/>
      <c r="M553" s="425"/>
      <c r="N553" s="425"/>
    </row>
    <row r="554" spans="1:14">
      <c r="A554" s="425"/>
      <c r="B554" s="425"/>
      <c r="C554" s="425"/>
      <c r="D554" s="425"/>
      <c r="E554" s="425"/>
      <c r="F554" s="425"/>
      <c r="G554" s="425"/>
      <c r="H554" s="425"/>
      <c r="I554" s="425"/>
      <c r="J554" s="425"/>
      <c r="K554" s="425"/>
      <c r="L554" s="425"/>
      <c r="M554" s="425"/>
      <c r="N554" s="425"/>
    </row>
    <row r="555" spans="1:14">
      <c r="A555" s="425"/>
      <c r="B555" s="425"/>
      <c r="C555" s="425"/>
      <c r="D555" s="425"/>
      <c r="E555" s="425"/>
      <c r="F555" s="425"/>
      <c r="G555" s="425"/>
      <c r="H555" s="425"/>
      <c r="I555" s="425"/>
      <c r="J555" s="425"/>
      <c r="K555" s="425"/>
      <c r="L555" s="425"/>
      <c r="M555" s="425"/>
      <c r="N555" s="425"/>
    </row>
    <row r="556" spans="1:14">
      <c r="A556" s="425"/>
      <c r="B556" s="425"/>
      <c r="C556" s="425"/>
      <c r="D556" s="425"/>
      <c r="E556" s="425"/>
      <c r="F556" s="425"/>
      <c r="G556" s="425"/>
      <c r="H556" s="425"/>
      <c r="I556" s="425"/>
      <c r="J556" s="425"/>
      <c r="K556" s="425"/>
      <c r="L556" s="425"/>
      <c r="M556" s="425"/>
      <c r="N556" s="425"/>
    </row>
    <row r="557" spans="1:14">
      <c r="A557" s="425"/>
      <c r="B557" s="425"/>
      <c r="C557" s="425"/>
      <c r="D557" s="425"/>
      <c r="E557" s="425"/>
      <c r="F557" s="425"/>
      <c r="G557" s="425"/>
      <c r="H557" s="425"/>
      <c r="I557" s="425"/>
      <c r="J557" s="425"/>
      <c r="K557" s="425"/>
      <c r="L557" s="425"/>
      <c r="M557" s="425"/>
      <c r="N557" s="425"/>
    </row>
    <row r="558" spans="1:14">
      <c r="A558" s="425"/>
      <c r="B558" s="425"/>
      <c r="C558" s="425"/>
      <c r="D558" s="425"/>
      <c r="E558" s="425"/>
      <c r="F558" s="425"/>
      <c r="G558" s="425"/>
      <c r="H558" s="425"/>
      <c r="I558" s="425"/>
      <c r="J558" s="425"/>
      <c r="K558" s="425"/>
      <c r="L558" s="425"/>
      <c r="M558" s="425"/>
      <c r="N558" s="425"/>
    </row>
    <row r="559" spans="1:14">
      <c r="A559" s="425"/>
      <c r="B559" s="425"/>
      <c r="C559" s="425"/>
      <c r="D559" s="425"/>
      <c r="E559" s="425"/>
      <c r="F559" s="425"/>
      <c r="G559" s="425"/>
      <c r="H559" s="425"/>
      <c r="I559" s="425"/>
      <c r="J559" s="425"/>
      <c r="K559" s="425"/>
      <c r="L559" s="425"/>
      <c r="M559" s="425"/>
      <c r="N559" s="425"/>
    </row>
    <row r="560" spans="1:14">
      <c r="A560" s="425"/>
      <c r="B560" s="425"/>
      <c r="C560" s="425"/>
      <c r="D560" s="425"/>
      <c r="E560" s="425"/>
      <c r="F560" s="425"/>
      <c r="G560" s="425"/>
      <c r="H560" s="425"/>
      <c r="I560" s="425"/>
      <c r="J560" s="425"/>
      <c r="K560" s="425"/>
      <c r="L560" s="425"/>
      <c r="M560" s="425"/>
      <c r="N560" s="425"/>
    </row>
    <row r="561" spans="1:14">
      <c r="A561" s="425"/>
      <c r="B561" s="425"/>
      <c r="C561" s="425"/>
      <c r="D561" s="425"/>
      <c r="E561" s="425"/>
      <c r="F561" s="425"/>
      <c r="G561" s="425"/>
      <c r="H561" s="425"/>
      <c r="I561" s="425"/>
      <c r="J561" s="425"/>
      <c r="K561" s="425"/>
      <c r="L561" s="425"/>
      <c r="M561" s="425"/>
      <c r="N561" s="425"/>
    </row>
    <row r="562" spans="1:14">
      <c r="A562" s="425"/>
      <c r="B562" s="425"/>
      <c r="C562" s="425"/>
      <c r="D562" s="425"/>
      <c r="E562" s="425"/>
      <c r="F562" s="425"/>
      <c r="G562" s="425"/>
      <c r="H562" s="425"/>
      <c r="I562" s="425"/>
      <c r="J562" s="425"/>
      <c r="K562" s="425"/>
      <c r="L562" s="425"/>
      <c r="M562" s="425"/>
      <c r="N562" s="425"/>
    </row>
    <row r="563" spans="1:14">
      <c r="A563" s="425"/>
      <c r="B563" s="425"/>
      <c r="C563" s="425"/>
      <c r="D563" s="425"/>
      <c r="E563" s="425"/>
      <c r="F563" s="425"/>
      <c r="G563" s="425"/>
      <c r="H563" s="425"/>
      <c r="I563" s="425"/>
      <c r="J563" s="425"/>
      <c r="K563" s="425"/>
      <c r="L563" s="425"/>
      <c r="M563" s="425"/>
      <c r="N563" s="425"/>
    </row>
    <row r="564" spans="1:14">
      <c r="A564" s="425"/>
      <c r="B564" s="425"/>
      <c r="C564" s="425"/>
      <c r="D564" s="425"/>
      <c r="E564" s="425"/>
      <c r="F564" s="425"/>
      <c r="G564" s="425"/>
      <c r="H564" s="425"/>
      <c r="I564" s="425"/>
      <c r="J564" s="425"/>
      <c r="K564" s="425"/>
      <c r="L564" s="425"/>
      <c r="M564" s="425"/>
      <c r="N564" s="425"/>
    </row>
    <row r="565" spans="1:14">
      <c r="A565" s="425"/>
      <c r="B565" s="425"/>
      <c r="C565" s="425"/>
      <c r="D565" s="425"/>
      <c r="E565" s="425"/>
      <c r="F565" s="425"/>
      <c r="G565" s="425"/>
      <c r="H565" s="425"/>
      <c r="I565" s="425"/>
      <c r="J565" s="425"/>
      <c r="K565" s="425"/>
      <c r="L565" s="425"/>
      <c r="M565" s="425"/>
      <c r="N565" s="425"/>
    </row>
    <row r="566" spans="1:14">
      <c r="A566" s="425"/>
      <c r="B566" s="425"/>
      <c r="C566" s="425"/>
      <c r="D566" s="425"/>
      <c r="E566" s="425"/>
      <c r="F566" s="425"/>
      <c r="G566" s="425"/>
      <c r="H566" s="425"/>
      <c r="I566" s="425"/>
      <c r="J566" s="425"/>
      <c r="K566" s="425"/>
      <c r="L566" s="425"/>
      <c r="M566" s="425"/>
      <c r="N566" s="425"/>
    </row>
    <row r="567" spans="1:14">
      <c r="A567" s="425"/>
      <c r="B567" s="425"/>
      <c r="C567" s="425"/>
      <c r="D567" s="425"/>
      <c r="E567" s="425"/>
      <c r="F567" s="425"/>
      <c r="G567" s="425"/>
      <c r="H567" s="425"/>
      <c r="I567" s="425"/>
      <c r="J567" s="425"/>
      <c r="K567" s="425"/>
      <c r="L567" s="425"/>
      <c r="M567" s="425"/>
      <c r="N567" s="425"/>
    </row>
    <row r="568" spans="1:14">
      <c r="A568" s="425"/>
      <c r="B568" s="425"/>
      <c r="C568" s="425"/>
      <c r="D568" s="425"/>
      <c r="E568" s="425"/>
      <c r="F568" s="425"/>
      <c r="G568" s="425"/>
      <c r="H568" s="425"/>
      <c r="I568" s="425"/>
      <c r="J568" s="425"/>
      <c r="K568" s="425"/>
      <c r="L568" s="425"/>
      <c r="M568" s="425"/>
      <c r="N568" s="425"/>
    </row>
    <row r="569" spans="1:14">
      <c r="A569" s="425"/>
      <c r="B569" s="425"/>
      <c r="C569" s="425"/>
      <c r="D569" s="425"/>
      <c r="E569" s="425"/>
      <c r="F569" s="425"/>
      <c r="G569" s="425"/>
      <c r="H569" s="425"/>
      <c r="I569" s="425"/>
      <c r="J569" s="425"/>
      <c r="K569" s="425"/>
      <c r="L569" s="425"/>
      <c r="M569" s="425"/>
      <c r="N569" s="425"/>
    </row>
    <row r="570" spans="1:14">
      <c r="A570" s="425"/>
      <c r="B570" s="425"/>
      <c r="C570" s="425"/>
      <c r="D570" s="425"/>
      <c r="E570" s="425"/>
      <c r="F570" s="425"/>
      <c r="G570" s="425"/>
      <c r="H570" s="425"/>
      <c r="I570" s="425"/>
      <c r="J570" s="425"/>
      <c r="K570" s="425"/>
      <c r="L570" s="425"/>
      <c r="M570" s="425"/>
      <c r="N570" s="425"/>
    </row>
    <row r="571" spans="1:14">
      <c r="A571" s="425"/>
      <c r="B571" s="425"/>
      <c r="C571" s="425"/>
      <c r="D571" s="425"/>
      <c r="E571" s="425"/>
      <c r="F571" s="425"/>
      <c r="G571" s="425"/>
      <c r="H571" s="425"/>
      <c r="I571" s="425"/>
      <c r="J571" s="425"/>
      <c r="K571" s="425"/>
      <c r="L571" s="425"/>
      <c r="M571" s="425"/>
      <c r="N571" s="425"/>
    </row>
    <row r="572" spans="1:14">
      <c r="A572" s="425"/>
      <c r="B572" s="425"/>
      <c r="C572" s="425"/>
      <c r="D572" s="425"/>
      <c r="E572" s="425"/>
      <c r="F572" s="425"/>
      <c r="G572" s="425"/>
      <c r="H572" s="425"/>
      <c r="I572" s="425"/>
      <c r="J572" s="425"/>
      <c r="K572" s="425"/>
      <c r="L572" s="425"/>
      <c r="M572" s="425"/>
      <c r="N572" s="425"/>
    </row>
    <row r="573" spans="1:14">
      <c r="A573" s="425"/>
      <c r="B573" s="425"/>
      <c r="C573" s="425"/>
      <c r="D573" s="425"/>
      <c r="E573" s="425"/>
      <c r="F573" s="425"/>
      <c r="G573" s="425"/>
      <c r="H573" s="425"/>
      <c r="I573" s="425"/>
      <c r="J573" s="425"/>
      <c r="K573" s="425"/>
      <c r="L573" s="425"/>
      <c r="M573" s="425"/>
      <c r="N573" s="425"/>
    </row>
    <row r="574" spans="1:14">
      <c r="A574" s="425"/>
      <c r="B574" s="425"/>
      <c r="C574" s="425"/>
      <c r="D574" s="425"/>
      <c r="E574" s="425"/>
      <c r="F574" s="425"/>
      <c r="G574" s="425"/>
      <c r="H574" s="425"/>
      <c r="I574" s="425"/>
      <c r="J574" s="425"/>
      <c r="K574" s="425"/>
      <c r="L574" s="425"/>
      <c r="M574" s="425"/>
      <c r="N574" s="425"/>
    </row>
    <row r="575" spans="1:14">
      <c r="A575" s="425"/>
      <c r="B575" s="425"/>
      <c r="C575" s="425"/>
      <c r="D575" s="425"/>
      <c r="E575" s="425"/>
      <c r="F575" s="425"/>
      <c r="G575" s="425"/>
      <c r="H575" s="425"/>
      <c r="I575" s="425"/>
      <c r="J575" s="425"/>
      <c r="K575" s="425"/>
      <c r="L575" s="425"/>
      <c r="M575" s="425"/>
      <c r="N575" s="425"/>
    </row>
    <row r="576" spans="1:14">
      <c r="A576" s="425"/>
      <c r="B576" s="425"/>
      <c r="C576" s="425"/>
      <c r="D576" s="425"/>
      <c r="E576" s="425"/>
      <c r="F576" s="425"/>
      <c r="G576" s="425"/>
      <c r="H576" s="425"/>
      <c r="I576" s="425"/>
      <c r="J576" s="425"/>
      <c r="K576" s="425"/>
      <c r="L576" s="425"/>
      <c r="M576" s="425"/>
      <c r="N576" s="425"/>
    </row>
    <row r="577" spans="1:14">
      <c r="A577" s="425"/>
      <c r="B577" s="425"/>
      <c r="C577" s="425"/>
      <c r="D577" s="425"/>
      <c r="E577" s="425"/>
      <c r="F577" s="425"/>
      <c r="G577" s="425"/>
      <c r="H577" s="425"/>
      <c r="I577" s="425"/>
      <c r="J577" s="425"/>
      <c r="K577" s="425"/>
      <c r="L577" s="425"/>
      <c r="M577" s="425"/>
      <c r="N577" s="425"/>
    </row>
    <row r="578" spans="1:14">
      <c r="A578" s="425"/>
      <c r="B578" s="425"/>
      <c r="C578" s="425"/>
      <c r="D578" s="425"/>
      <c r="E578" s="425"/>
      <c r="F578" s="425"/>
      <c r="G578" s="425"/>
      <c r="H578" s="425"/>
      <c r="I578" s="425"/>
      <c r="J578" s="425"/>
      <c r="K578" s="425"/>
      <c r="L578" s="425"/>
      <c r="M578" s="425"/>
      <c r="N578" s="425"/>
    </row>
    <row r="579" spans="1:14">
      <c r="A579" s="425"/>
      <c r="B579" s="425"/>
      <c r="C579" s="425"/>
      <c r="D579" s="425"/>
      <c r="E579" s="425"/>
      <c r="F579" s="425"/>
      <c r="G579" s="425"/>
      <c r="H579" s="425"/>
      <c r="I579" s="425"/>
      <c r="J579" s="425"/>
      <c r="K579" s="425"/>
      <c r="L579" s="425"/>
      <c r="M579" s="425"/>
      <c r="N579" s="425"/>
    </row>
    <row r="580" spans="1:14">
      <c r="A580" s="425"/>
      <c r="B580" s="425"/>
      <c r="C580" s="425"/>
      <c r="D580" s="425"/>
      <c r="E580" s="425"/>
      <c r="F580" s="425"/>
      <c r="G580" s="425"/>
      <c r="H580" s="425"/>
      <c r="I580" s="425"/>
      <c r="J580" s="425"/>
      <c r="K580" s="425"/>
      <c r="L580" s="425"/>
      <c r="M580" s="425"/>
      <c r="N580" s="425"/>
    </row>
    <row r="581" spans="1:14">
      <c r="A581" s="425"/>
      <c r="B581" s="425"/>
      <c r="C581" s="425"/>
      <c r="D581" s="425"/>
      <c r="E581" s="425"/>
      <c r="F581" s="425"/>
      <c r="G581" s="425"/>
      <c r="H581" s="425"/>
      <c r="I581" s="425"/>
      <c r="J581" s="425"/>
      <c r="K581" s="425"/>
      <c r="L581" s="425"/>
      <c r="M581" s="425"/>
      <c r="N581" s="425"/>
    </row>
    <row r="582" spans="1:14">
      <c r="A582" s="425"/>
      <c r="B582" s="425"/>
      <c r="C582" s="425"/>
      <c r="D582" s="425"/>
      <c r="E582" s="425"/>
      <c r="F582" s="425"/>
      <c r="G582" s="425"/>
      <c r="H582" s="425"/>
      <c r="I582" s="425"/>
      <c r="J582" s="425"/>
      <c r="K582" s="425"/>
      <c r="L582" s="425"/>
      <c r="M582" s="425"/>
      <c r="N582" s="425"/>
    </row>
    <row r="583" spans="1:14">
      <c r="A583" s="425"/>
      <c r="B583" s="425"/>
      <c r="C583" s="425"/>
      <c r="D583" s="425"/>
      <c r="E583" s="425"/>
      <c r="F583" s="425"/>
      <c r="G583" s="425"/>
      <c r="H583" s="425"/>
      <c r="I583" s="425"/>
      <c r="J583" s="425"/>
      <c r="K583" s="425"/>
      <c r="L583" s="425"/>
      <c r="M583" s="425"/>
      <c r="N583" s="425"/>
    </row>
    <row r="584" spans="1:14">
      <c r="A584" s="425"/>
      <c r="B584" s="425"/>
      <c r="C584" s="425"/>
      <c r="D584" s="425"/>
      <c r="E584" s="425"/>
      <c r="F584" s="425"/>
      <c r="G584" s="425"/>
      <c r="H584" s="425"/>
      <c r="I584" s="425"/>
      <c r="J584" s="425"/>
      <c r="K584" s="425"/>
      <c r="L584" s="425"/>
      <c r="M584" s="425"/>
      <c r="N584" s="425"/>
    </row>
    <row r="585" spans="1:14">
      <c r="A585" s="425"/>
      <c r="B585" s="425"/>
      <c r="C585" s="425"/>
      <c r="D585" s="425"/>
      <c r="E585" s="425"/>
      <c r="F585" s="425"/>
      <c r="G585" s="425"/>
      <c r="H585" s="425"/>
      <c r="I585" s="425"/>
      <c r="J585" s="425"/>
      <c r="K585" s="425"/>
      <c r="L585" s="425"/>
      <c r="M585" s="425"/>
      <c r="N585" s="425"/>
    </row>
    <row r="586" spans="1:14">
      <c r="A586" s="425"/>
      <c r="B586" s="425"/>
      <c r="C586" s="425"/>
      <c r="D586" s="425"/>
      <c r="E586" s="425"/>
      <c r="F586" s="425"/>
      <c r="G586" s="425"/>
      <c r="H586" s="425"/>
      <c r="I586" s="425"/>
      <c r="J586" s="425"/>
      <c r="K586" s="425"/>
      <c r="L586" s="425"/>
      <c r="M586" s="425"/>
      <c r="N586" s="425"/>
    </row>
    <row r="587" spans="1:14">
      <c r="A587" s="425"/>
      <c r="B587" s="425"/>
      <c r="C587" s="425"/>
      <c r="D587" s="425"/>
      <c r="E587" s="425"/>
      <c r="F587" s="425"/>
      <c r="G587" s="425"/>
      <c r="H587" s="425"/>
      <c r="I587" s="425"/>
      <c r="J587" s="425"/>
      <c r="K587" s="425"/>
      <c r="L587" s="425"/>
      <c r="M587" s="425"/>
      <c r="N587" s="425"/>
    </row>
    <row r="588" spans="1:14">
      <c r="A588" s="425"/>
      <c r="B588" s="425"/>
      <c r="C588" s="425"/>
      <c r="D588" s="425"/>
      <c r="E588" s="425"/>
      <c r="F588" s="425"/>
      <c r="G588" s="425"/>
      <c r="H588" s="425"/>
      <c r="I588" s="425"/>
      <c r="J588" s="425"/>
      <c r="K588" s="425"/>
      <c r="L588" s="425"/>
      <c r="M588" s="425"/>
      <c r="N588" s="425"/>
    </row>
    <row r="589" spans="1:14">
      <c r="A589" s="425"/>
      <c r="B589" s="425"/>
      <c r="C589" s="425"/>
      <c r="D589" s="425"/>
      <c r="E589" s="425"/>
      <c r="F589" s="425"/>
      <c r="G589" s="425"/>
      <c r="H589" s="425"/>
      <c r="I589" s="425"/>
      <c r="J589" s="425"/>
      <c r="K589" s="425"/>
      <c r="L589" s="425"/>
      <c r="M589" s="425"/>
      <c r="N589" s="425"/>
    </row>
    <row r="590" spans="1:14">
      <c r="A590" s="425"/>
      <c r="B590" s="425"/>
      <c r="C590" s="425"/>
      <c r="D590" s="425"/>
      <c r="E590" s="425"/>
      <c r="F590" s="425"/>
      <c r="G590" s="425"/>
      <c r="H590" s="425"/>
      <c r="I590" s="425"/>
      <c r="J590" s="425"/>
      <c r="K590" s="425"/>
      <c r="L590" s="425"/>
      <c r="M590" s="425"/>
      <c r="N590" s="425"/>
    </row>
    <row r="591" spans="1:14">
      <c r="A591" s="425"/>
      <c r="B591" s="425"/>
      <c r="C591" s="425"/>
      <c r="D591" s="425"/>
      <c r="E591" s="425"/>
      <c r="F591" s="425"/>
      <c r="G591" s="425"/>
      <c r="H591" s="425"/>
      <c r="I591" s="425"/>
      <c r="J591" s="425"/>
      <c r="K591" s="425"/>
      <c r="L591" s="425"/>
      <c r="M591" s="425"/>
      <c r="N591" s="425"/>
    </row>
    <row r="592" spans="1:14">
      <c r="A592" s="425"/>
      <c r="B592" s="425"/>
      <c r="C592" s="425"/>
      <c r="D592" s="425"/>
      <c r="E592" s="425"/>
      <c r="F592" s="425"/>
      <c r="G592" s="425"/>
      <c r="H592" s="425"/>
      <c r="I592" s="425"/>
      <c r="J592" s="425"/>
      <c r="K592" s="425"/>
      <c r="L592" s="425"/>
      <c r="M592" s="425"/>
      <c r="N592" s="425"/>
    </row>
    <row r="593" spans="1:14">
      <c r="A593" s="425"/>
      <c r="B593" s="425"/>
      <c r="C593" s="425"/>
      <c r="D593" s="425"/>
      <c r="E593" s="425"/>
      <c r="F593" s="425"/>
      <c r="G593" s="425"/>
      <c r="H593" s="425"/>
      <c r="I593" s="425"/>
      <c r="J593" s="425"/>
      <c r="K593" s="425"/>
      <c r="L593" s="425"/>
      <c r="M593" s="425"/>
      <c r="N593" s="425"/>
    </row>
    <row r="594" spans="1:14">
      <c r="A594" s="425"/>
      <c r="B594" s="425"/>
      <c r="C594" s="425"/>
      <c r="D594" s="425"/>
      <c r="E594" s="425"/>
      <c r="F594" s="425"/>
      <c r="G594" s="425"/>
      <c r="H594" s="425"/>
      <c r="I594" s="425"/>
      <c r="J594" s="425"/>
      <c r="K594" s="425"/>
      <c r="L594" s="425"/>
      <c r="M594" s="425"/>
      <c r="N594" s="425"/>
    </row>
    <row r="595" spans="1:14">
      <c r="A595" s="425"/>
      <c r="B595" s="425"/>
      <c r="C595" s="425"/>
      <c r="D595" s="425"/>
      <c r="E595" s="425"/>
      <c r="F595" s="425"/>
      <c r="G595" s="425"/>
      <c r="H595" s="425"/>
      <c r="I595" s="425"/>
      <c r="J595" s="425"/>
      <c r="K595" s="425"/>
      <c r="L595" s="425"/>
      <c r="M595" s="425"/>
      <c r="N595" s="425"/>
    </row>
    <row r="596" spans="1:14">
      <c r="A596" s="425"/>
      <c r="B596" s="425"/>
      <c r="C596" s="425"/>
      <c r="D596" s="425"/>
      <c r="E596" s="425"/>
      <c r="F596" s="425"/>
      <c r="G596" s="425"/>
      <c r="H596" s="425"/>
      <c r="I596" s="425"/>
      <c r="J596" s="425"/>
      <c r="K596" s="425"/>
      <c r="L596" s="425"/>
      <c r="M596" s="425"/>
      <c r="N596" s="425"/>
    </row>
    <row r="597" spans="1:14">
      <c r="A597" s="425"/>
      <c r="B597" s="425"/>
      <c r="C597" s="425"/>
      <c r="D597" s="425"/>
      <c r="E597" s="425"/>
      <c r="F597" s="425"/>
      <c r="G597" s="425"/>
      <c r="H597" s="425"/>
      <c r="I597" s="425"/>
      <c r="J597" s="425"/>
      <c r="K597" s="425"/>
      <c r="L597" s="425"/>
      <c r="M597" s="425"/>
      <c r="N597" s="425"/>
    </row>
    <row r="598" spans="1:14">
      <c r="A598" s="425"/>
      <c r="B598" s="425"/>
      <c r="C598" s="425"/>
      <c r="D598" s="425"/>
      <c r="E598" s="425"/>
      <c r="F598" s="425"/>
      <c r="G598" s="425"/>
      <c r="H598" s="425"/>
      <c r="I598" s="425"/>
      <c r="J598" s="425"/>
      <c r="K598" s="425"/>
      <c r="L598" s="425"/>
      <c r="M598" s="425"/>
      <c r="N598" s="425"/>
    </row>
    <row r="599" spans="1:14">
      <c r="A599" s="425"/>
      <c r="B599" s="425"/>
      <c r="C599" s="425"/>
      <c r="D599" s="425"/>
      <c r="E599" s="425"/>
      <c r="F599" s="425"/>
      <c r="G599" s="425"/>
      <c r="H599" s="425"/>
      <c r="I599" s="425"/>
      <c r="J599" s="425"/>
      <c r="K599" s="425"/>
      <c r="L599" s="425"/>
      <c r="M599" s="425"/>
      <c r="N599" s="425"/>
    </row>
    <row r="600" spans="1:14">
      <c r="A600" s="425"/>
      <c r="B600" s="425"/>
      <c r="C600" s="425"/>
      <c r="D600" s="425"/>
      <c r="E600" s="425"/>
      <c r="F600" s="425"/>
      <c r="G600" s="425"/>
      <c r="H600" s="425"/>
      <c r="I600" s="425"/>
      <c r="J600" s="425"/>
      <c r="K600" s="425"/>
      <c r="L600" s="425"/>
      <c r="M600" s="425"/>
      <c r="N600" s="425"/>
    </row>
    <row r="601" spans="1:14">
      <c r="A601" s="425"/>
      <c r="B601" s="425"/>
      <c r="C601" s="425"/>
      <c r="D601" s="425"/>
      <c r="E601" s="425"/>
      <c r="F601" s="425"/>
      <c r="G601" s="425"/>
      <c r="H601" s="425"/>
      <c r="I601" s="425"/>
      <c r="J601" s="425"/>
      <c r="K601" s="425"/>
      <c r="L601" s="425"/>
      <c r="M601" s="425"/>
      <c r="N601" s="425"/>
    </row>
    <row r="602" spans="1:14">
      <c r="A602" s="425"/>
      <c r="B602" s="425"/>
      <c r="C602" s="425"/>
      <c r="D602" s="425"/>
      <c r="E602" s="425"/>
      <c r="F602" s="425"/>
      <c r="G602" s="425"/>
      <c r="H602" s="425"/>
      <c r="I602" s="425"/>
      <c r="J602" s="425"/>
      <c r="K602" s="425"/>
      <c r="L602" s="425"/>
      <c r="M602" s="425"/>
      <c r="N602" s="425"/>
    </row>
    <row r="603" spans="1:14">
      <c r="A603" s="425"/>
      <c r="B603" s="425"/>
      <c r="C603" s="425"/>
      <c r="D603" s="425"/>
      <c r="E603" s="425"/>
      <c r="F603" s="425"/>
      <c r="G603" s="425"/>
      <c r="H603" s="425"/>
      <c r="I603" s="425"/>
      <c r="J603" s="425"/>
      <c r="K603" s="425"/>
      <c r="L603" s="425"/>
      <c r="M603" s="425"/>
      <c r="N603" s="425"/>
    </row>
    <row r="604" spans="1:14">
      <c r="A604" s="425"/>
      <c r="B604" s="425"/>
      <c r="C604" s="425"/>
      <c r="D604" s="425"/>
      <c r="E604" s="425"/>
      <c r="F604" s="425"/>
      <c r="G604" s="425"/>
      <c r="H604" s="425"/>
      <c r="I604" s="425"/>
      <c r="J604" s="425"/>
      <c r="K604" s="425"/>
      <c r="L604" s="425"/>
      <c r="M604" s="425"/>
      <c r="N604" s="425"/>
    </row>
    <row r="605" spans="1:14">
      <c r="A605" s="425"/>
      <c r="B605" s="425"/>
      <c r="C605" s="425"/>
      <c r="D605" s="425"/>
      <c r="E605" s="425"/>
      <c r="F605" s="425"/>
      <c r="G605" s="425"/>
      <c r="H605" s="425"/>
      <c r="I605" s="425"/>
      <c r="J605" s="425"/>
      <c r="K605" s="425"/>
      <c r="L605" s="425"/>
      <c r="M605" s="425"/>
      <c r="N605" s="425"/>
    </row>
    <row r="606" spans="1:14">
      <c r="A606" s="425"/>
      <c r="B606" s="425"/>
      <c r="C606" s="425"/>
      <c r="D606" s="425"/>
      <c r="E606" s="425"/>
      <c r="F606" s="425"/>
      <c r="G606" s="425"/>
      <c r="H606" s="425"/>
      <c r="I606" s="425"/>
      <c r="J606" s="425"/>
      <c r="K606" s="425"/>
      <c r="L606" s="425"/>
      <c r="M606" s="425"/>
      <c r="N606" s="425"/>
    </row>
    <row r="607" spans="1:14">
      <c r="A607" s="425"/>
      <c r="B607" s="425"/>
      <c r="C607" s="425"/>
      <c r="D607" s="425"/>
      <c r="E607" s="425"/>
      <c r="F607" s="425"/>
      <c r="G607" s="425"/>
      <c r="H607" s="425"/>
      <c r="I607" s="425"/>
      <c r="J607" s="425"/>
      <c r="K607" s="425"/>
      <c r="L607" s="425"/>
      <c r="M607" s="425"/>
      <c r="N607" s="425"/>
    </row>
    <row r="608" spans="1:14">
      <c r="A608" s="425"/>
      <c r="B608" s="425"/>
      <c r="C608" s="425"/>
      <c r="D608" s="425"/>
      <c r="E608" s="425"/>
      <c r="F608" s="425"/>
      <c r="G608" s="425"/>
      <c r="H608" s="425"/>
      <c r="I608" s="425"/>
      <c r="J608" s="425"/>
      <c r="K608" s="425"/>
      <c r="L608" s="425"/>
      <c r="M608" s="425"/>
      <c r="N608" s="425"/>
    </row>
    <row r="609" spans="1:14">
      <c r="A609" s="425"/>
      <c r="B609" s="425"/>
      <c r="C609" s="425"/>
      <c r="D609" s="425"/>
      <c r="E609" s="425"/>
      <c r="F609" s="425"/>
      <c r="G609" s="425"/>
      <c r="H609" s="425"/>
      <c r="I609" s="425"/>
      <c r="J609" s="425"/>
      <c r="K609" s="425"/>
      <c r="L609" s="425"/>
      <c r="M609" s="425"/>
      <c r="N609" s="425"/>
    </row>
    <row r="610" spans="1:14">
      <c r="A610" s="425"/>
      <c r="B610" s="425"/>
      <c r="C610" s="425"/>
      <c r="D610" s="425"/>
      <c r="E610" s="425"/>
      <c r="F610" s="425"/>
      <c r="G610" s="425"/>
      <c r="H610" s="425"/>
      <c r="I610" s="425"/>
      <c r="J610" s="425"/>
      <c r="K610" s="425"/>
      <c r="L610" s="425"/>
      <c r="M610" s="425"/>
      <c r="N610" s="425"/>
    </row>
    <row r="611" spans="1:14">
      <c r="A611" s="425"/>
      <c r="B611" s="425"/>
      <c r="C611" s="425"/>
      <c r="D611" s="425"/>
      <c r="E611" s="425"/>
      <c r="F611" s="425"/>
      <c r="G611" s="425"/>
      <c r="H611" s="425"/>
      <c r="I611" s="425"/>
      <c r="J611" s="425"/>
      <c r="K611" s="425"/>
      <c r="L611" s="425"/>
      <c r="M611" s="425"/>
      <c r="N611" s="425"/>
    </row>
    <row r="612" spans="1:14">
      <c r="A612" s="425"/>
      <c r="B612" s="425"/>
      <c r="C612" s="425"/>
      <c r="D612" s="425"/>
      <c r="E612" s="425"/>
      <c r="F612" s="425"/>
      <c r="G612" s="425"/>
      <c r="H612" s="425"/>
      <c r="I612" s="425"/>
      <c r="J612" s="425"/>
      <c r="K612" s="425"/>
      <c r="L612" s="425"/>
      <c r="M612" s="425"/>
      <c r="N612" s="425"/>
    </row>
    <row r="613" spans="1:14">
      <c r="A613" s="425"/>
      <c r="B613" s="425"/>
      <c r="C613" s="425"/>
      <c r="D613" s="425"/>
      <c r="E613" s="425"/>
      <c r="F613" s="425"/>
      <c r="G613" s="425"/>
      <c r="H613" s="425"/>
      <c r="I613" s="425"/>
      <c r="J613" s="425"/>
      <c r="K613" s="425"/>
      <c r="L613" s="425"/>
      <c r="M613" s="425"/>
      <c r="N613" s="425"/>
    </row>
    <row r="614" spans="1:14">
      <c r="A614" s="425"/>
      <c r="B614" s="425"/>
      <c r="C614" s="425"/>
      <c r="D614" s="425"/>
      <c r="E614" s="425"/>
      <c r="F614" s="425"/>
      <c r="G614" s="425"/>
      <c r="H614" s="425"/>
      <c r="I614" s="425"/>
      <c r="J614" s="425"/>
      <c r="K614" s="425"/>
      <c r="L614" s="425"/>
      <c r="M614" s="425"/>
      <c r="N614" s="425"/>
    </row>
    <row r="615" spans="1:14">
      <c r="A615" s="425"/>
      <c r="B615" s="425"/>
      <c r="C615" s="425"/>
      <c r="D615" s="425"/>
      <c r="E615" s="425"/>
      <c r="F615" s="425"/>
      <c r="G615" s="425"/>
      <c r="H615" s="425"/>
      <c r="I615" s="425"/>
      <c r="J615" s="425"/>
      <c r="K615" s="425"/>
      <c r="L615" s="425"/>
      <c r="M615" s="425"/>
      <c r="N615" s="425"/>
    </row>
    <row r="616" spans="1:14">
      <c r="A616" s="425"/>
      <c r="B616" s="425"/>
      <c r="C616" s="425"/>
      <c r="D616" s="425"/>
      <c r="E616" s="425"/>
      <c r="F616" s="425"/>
      <c r="G616" s="425"/>
      <c r="H616" s="425"/>
      <c r="I616" s="425"/>
      <c r="J616" s="425"/>
      <c r="K616" s="425"/>
      <c r="L616" s="425"/>
      <c r="M616" s="425"/>
      <c r="N616" s="425"/>
    </row>
    <row r="617" spans="1:14">
      <c r="A617" s="425"/>
      <c r="B617" s="425"/>
      <c r="C617" s="425"/>
      <c r="D617" s="425"/>
      <c r="E617" s="425"/>
      <c r="F617" s="425"/>
      <c r="G617" s="425"/>
      <c r="H617" s="425"/>
      <c r="I617" s="425"/>
      <c r="J617" s="425"/>
      <c r="K617" s="425"/>
      <c r="L617" s="425"/>
      <c r="M617" s="425"/>
      <c r="N617" s="425"/>
    </row>
    <row r="618" spans="1:14">
      <c r="A618" s="425"/>
      <c r="B618" s="425"/>
      <c r="C618" s="425"/>
      <c r="D618" s="425"/>
      <c r="E618" s="425"/>
      <c r="F618" s="425"/>
      <c r="G618" s="425"/>
      <c r="H618" s="425"/>
      <c r="I618" s="425"/>
      <c r="J618" s="425"/>
      <c r="K618" s="425"/>
      <c r="L618" s="425"/>
      <c r="M618" s="425"/>
      <c r="N618" s="425"/>
    </row>
    <row r="619" spans="1:14">
      <c r="A619" s="425"/>
      <c r="B619" s="425"/>
      <c r="C619" s="425"/>
      <c r="D619" s="425"/>
      <c r="E619" s="425"/>
      <c r="F619" s="425"/>
      <c r="G619" s="425"/>
      <c r="H619" s="425"/>
      <c r="I619" s="425"/>
      <c r="J619" s="425"/>
      <c r="K619" s="425"/>
      <c r="L619" s="425"/>
      <c r="M619" s="425"/>
      <c r="N619" s="425"/>
    </row>
    <row r="620" spans="1:14">
      <c r="A620" s="425"/>
      <c r="B620" s="425"/>
      <c r="C620" s="425"/>
      <c r="D620" s="425"/>
      <c r="E620" s="425"/>
      <c r="F620" s="425"/>
      <c r="G620" s="425"/>
      <c r="H620" s="425"/>
      <c r="I620" s="425"/>
      <c r="J620" s="425"/>
      <c r="K620" s="425"/>
      <c r="L620" s="425"/>
      <c r="M620" s="425"/>
      <c r="N620" s="425"/>
    </row>
    <row r="621" spans="1:14">
      <c r="A621" s="425"/>
      <c r="B621" s="425"/>
      <c r="C621" s="425"/>
      <c r="D621" s="425"/>
      <c r="E621" s="425"/>
      <c r="F621" s="425"/>
      <c r="G621" s="425"/>
      <c r="H621" s="425"/>
      <c r="I621" s="425"/>
      <c r="J621" s="425"/>
      <c r="K621" s="425"/>
      <c r="L621" s="425"/>
      <c r="M621" s="425"/>
      <c r="N621" s="425"/>
    </row>
    <row r="622" spans="1:14">
      <c r="A622" s="425"/>
      <c r="B622" s="425"/>
      <c r="C622" s="425"/>
      <c r="D622" s="425"/>
      <c r="E622" s="425"/>
      <c r="F622" s="425"/>
      <c r="G622" s="425"/>
      <c r="H622" s="425"/>
      <c r="I622" s="425"/>
      <c r="J622" s="425"/>
      <c r="K622" s="425"/>
      <c r="L622" s="425"/>
      <c r="M622" s="425"/>
      <c r="N622" s="425"/>
    </row>
    <row r="623" spans="1:14">
      <c r="A623" s="425"/>
      <c r="B623" s="425"/>
      <c r="C623" s="425"/>
      <c r="D623" s="425"/>
      <c r="E623" s="425"/>
      <c r="F623" s="425"/>
      <c r="G623" s="425"/>
      <c r="H623" s="425"/>
      <c r="I623" s="425"/>
      <c r="J623" s="425"/>
      <c r="K623" s="425"/>
      <c r="L623" s="425"/>
      <c r="M623" s="425"/>
      <c r="N623" s="425"/>
    </row>
    <row r="624" spans="1:14">
      <c r="A624" s="425"/>
      <c r="B624" s="425"/>
      <c r="C624" s="425"/>
      <c r="D624" s="425"/>
      <c r="E624" s="425"/>
      <c r="F624" s="425"/>
      <c r="G624" s="425"/>
      <c r="H624" s="425"/>
      <c r="I624" s="425"/>
      <c r="J624" s="425"/>
      <c r="K624" s="425"/>
      <c r="L624" s="425"/>
      <c r="M624" s="425"/>
      <c r="N624" s="425"/>
    </row>
    <row r="625" spans="1:14">
      <c r="A625" s="425"/>
      <c r="B625" s="425"/>
      <c r="C625" s="425"/>
      <c r="D625" s="425"/>
      <c r="E625" s="425"/>
      <c r="F625" s="425"/>
      <c r="G625" s="425"/>
      <c r="H625" s="425"/>
      <c r="I625" s="425"/>
      <c r="J625" s="425"/>
      <c r="K625" s="425"/>
      <c r="L625" s="425"/>
      <c r="M625" s="425"/>
      <c r="N625" s="425"/>
    </row>
    <row r="626" spans="1:14">
      <c r="A626" s="425"/>
      <c r="B626" s="425"/>
      <c r="C626" s="425"/>
      <c r="D626" s="425"/>
      <c r="E626" s="425"/>
      <c r="F626" s="425"/>
      <c r="G626" s="425"/>
      <c r="H626" s="425"/>
      <c r="I626" s="425"/>
      <c r="J626" s="425"/>
      <c r="K626" s="425"/>
      <c r="L626" s="425"/>
      <c r="M626" s="425"/>
      <c r="N626" s="425"/>
    </row>
    <row r="627" spans="1:14">
      <c r="A627" s="425"/>
      <c r="B627" s="425"/>
      <c r="C627" s="425"/>
      <c r="D627" s="425"/>
      <c r="E627" s="425"/>
      <c r="F627" s="425"/>
      <c r="G627" s="425"/>
      <c r="H627" s="425"/>
      <c r="I627" s="425"/>
      <c r="J627" s="425"/>
      <c r="K627" s="425"/>
      <c r="L627" s="425"/>
      <c r="M627" s="425"/>
      <c r="N627" s="425"/>
    </row>
    <row r="628" spans="1:14">
      <c r="A628" s="425"/>
      <c r="B628" s="425"/>
      <c r="C628" s="425"/>
      <c r="D628" s="425"/>
      <c r="E628" s="425"/>
      <c r="F628" s="425"/>
      <c r="G628" s="425"/>
      <c r="H628" s="425"/>
      <c r="I628" s="425"/>
      <c r="J628" s="425"/>
      <c r="K628" s="425"/>
      <c r="L628" s="425"/>
      <c r="M628" s="425"/>
      <c r="N628" s="425"/>
    </row>
    <row r="629" spans="1:14">
      <c r="A629" s="425"/>
      <c r="B629" s="425"/>
      <c r="C629" s="425"/>
      <c r="D629" s="425"/>
      <c r="E629" s="425"/>
      <c r="F629" s="425"/>
      <c r="G629" s="425"/>
      <c r="H629" s="425"/>
      <c r="I629" s="425"/>
      <c r="J629" s="425"/>
      <c r="K629" s="425"/>
      <c r="L629" s="425"/>
      <c r="M629" s="425"/>
      <c r="N629" s="425"/>
    </row>
    <row r="630" spans="1:14">
      <c r="A630" s="425"/>
      <c r="B630" s="425"/>
      <c r="C630" s="425"/>
      <c r="D630" s="425"/>
      <c r="E630" s="425"/>
      <c r="F630" s="425"/>
      <c r="G630" s="425"/>
      <c r="H630" s="425"/>
      <c r="I630" s="425"/>
      <c r="J630" s="425"/>
      <c r="K630" s="425"/>
      <c r="L630" s="425"/>
      <c r="M630" s="425"/>
      <c r="N630" s="425"/>
    </row>
    <row r="631" spans="1:14">
      <c r="A631" s="425"/>
      <c r="B631" s="425"/>
      <c r="C631" s="425"/>
      <c r="D631" s="425"/>
      <c r="E631" s="425"/>
      <c r="F631" s="425"/>
      <c r="G631" s="425"/>
      <c r="H631" s="425"/>
      <c r="I631" s="425"/>
      <c r="J631" s="425"/>
      <c r="K631" s="425"/>
      <c r="L631" s="425"/>
      <c r="M631" s="425"/>
      <c r="N631" s="425"/>
    </row>
    <row r="632" spans="1:14">
      <c r="A632" s="425"/>
      <c r="B632" s="425"/>
      <c r="C632" s="425"/>
      <c r="D632" s="425"/>
      <c r="E632" s="425"/>
      <c r="F632" s="425"/>
      <c r="G632" s="425"/>
      <c r="H632" s="425"/>
      <c r="I632" s="425"/>
      <c r="J632" s="425"/>
      <c r="K632" s="425"/>
      <c r="L632" s="425"/>
      <c r="M632" s="425"/>
      <c r="N632" s="425"/>
    </row>
    <row r="633" spans="1:14">
      <c r="A633" s="425"/>
      <c r="B633" s="425"/>
      <c r="C633" s="425"/>
      <c r="D633" s="425"/>
      <c r="E633" s="425"/>
      <c r="F633" s="425"/>
      <c r="G633" s="425"/>
      <c r="H633" s="425"/>
      <c r="I633" s="425"/>
      <c r="J633" s="425"/>
      <c r="K633" s="425"/>
      <c r="L633" s="425"/>
      <c r="M633" s="425"/>
      <c r="N633" s="425"/>
    </row>
    <row r="634" spans="1:14">
      <c r="A634" s="425"/>
      <c r="B634" s="425"/>
      <c r="C634" s="425"/>
      <c r="D634" s="425"/>
      <c r="E634" s="425"/>
      <c r="F634" s="425"/>
      <c r="G634" s="425"/>
      <c r="H634" s="425"/>
      <c r="I634" s="425"/>
      <c r="J634" s="425"/>
      <c r="K634" s="425"/>
      <c r="L634" s="425"/>
      <c r="M634" s="425"/>
      <c r="N634" s="425"/>
    </row>
    <row r="635" spans="1:14">
      <c r="A635" s="425"/>
      <c r="B635" s="425"/>
      <c r="C635" s="425"/>
      <c r="D635" s="425"/>
      <c r="E635" s="425"/>
      <c r="F635" s="425"/>
      <c r="G635" s="425"/>
      <c r="H635" s="425"/>
      <c r="I635" s="425"/>
      <c r="J635" s="425"/>
      <c r="K635" s="425"/>
      <c r="L635" s="425"/>
      <c r="M635" s="425"/>
      <c r="N635" s="425"/>
    </row>
    <row r="636" spans="1:14">
      <c r="A636" s="425"/>
      <c r="B636" s="425"/>
      <c r="C636" s="425"/>
      <c r="D636" s="425"/>
      <c r="E636" s="425"/>
      <c r="F636" s="425"/>
      <c r="G636" s="425"/>
      <c r="H636" s="425"/>
      <c r="I636" s="425"/>
      <c r="J636" s="425"/>
      <c r="K636" s="425"/>
      <c r="L636" s="425"/>
      <c r="M636" s="425"/>
      <c r="N636" s="425"/>
    </row>
    <row r="637" spans="1:14">
      <c r="A637" s="425"/>
      <c r="B637" s="425"/>
      <c r="C637" s="425"/>
      <c r="D637" s="425"/>
      <c r="E637" s="425"/>
      <c r="F637" s="425"/>
      <c r="G637" s="425"/>
      <c r="H637" s="425"/>
      <c r="I637" s="425"/>
      <c r="J637" s="425"/>
      <c r="K637" s="425"/>
      <c r="L637" s="425"/>
      <c r="M637" s="425"/>
      <c r="N637" s="425"/>
    </row>
    <row r="638" spans="1:14">
      <c r="A638" s="425"/>
      <c r="B638" s="425"/>
      <c r="C638" s="425"/>
      <c r="D638" s="425"/>
      <c r="E638" s="425"/>
      <c r="F638" s="425"/>
      <c r="G638" s="425"/>
      <c r="H638" s="425"/>
      <c r="I638" s="425"/>
      <c r="J638" s="425"/>
      <c r="K638" s="425"/>
      <c r="L638" s="425"/>
      <c r="M638" s="425"/>
      <c r="N638" s="425"/>
    </row>
    <row r="639" spans="1:14">
      <c r="A639" s="425"/>
      <c r="B639" s="425"/>
      <c r="C639" s="425"/>
      <c r="D639" s="425"/>
      <c r="E639" s="425"/>
      <c r="F639" s="425"/>
      <c r="G639" s="425"/>
      <c r="H639" s="425"/>
      <c r="I639" s="425"/>
      <c r="J639" s="425"/>
      <c r="K639" s="425"/>
      <c r="L639" s="425"/>
      <c r="M639" s="425"/>
      <c r="N639" s="425"/>
    </row>
    <row r="640" spans="1:14">
      <c r="A640" s="425"/>
      <c r="B640" s="425"/>
      <c r="C640" s="425"/>
      <c r="D640" s="425"/>
      <c r="E640" s="425"/>
      <c r="F640" s="425"/>
      <c r="G640" s="425"/>
      <c r="H640" s="425"/>
      <c r="I640" s="425"/>
      <c r="J640" s="425"/>
      <c r="K640" s="425"/>
      <c r="L640" s="425"/>
      <c r="M640" s="425"/>
      <c r="N640" s="425"/>
    </row>
    <row r="641" spans="1:14">
      <c r="A641" s="425"/>
      <c r="B641" s="425"/>
      <c r="C641" s="425"/>
      <c r="D641" s="425"/>
      <c r="E641" s="425"/>
      <c r="F641" s="425"/>
      <c r="G641" s="425"/>
      <c r="H641" s="425"/>
      <c r="I641" s="425"/>
      <c r="J641" s="425"/>
      <c r="K641" s="425"/>
      <c r="L641" s="425"/>
      <c r="M641" s="425"/>
      <c r="N641" s="425"/>
    </row>
    <row r="642" spans="1:14">
      <c r="A642" s="425"/>
      <c r="B642" s="425"/>
      <c r="C642" s="425"/>
      <c r="D642" s="425"/>
      <c r="E642" s="425"/>
      <c r="F642" s="425"/>
      <c r="G642" s="425"/>
      <c r="H642" s="425"/>
      <c r="I642" s="425"/>
      <c r="J642" s="425"/>
      <c r="K642" s="425"/>
      <c r="L642" s="425"/>
      <c r="M642" s="425"/>
      <c r="N642" s="425"/>
    </row>
    <row r="643" spans="1:14">
      <c r="A643" s="425"/>
      <c r="B643" s="425"/>
      <c r="C643" s="425"/>
      <c r="D643" s="425"/>
      <c r="E643" s="425"/>
      <c r="F643" s="425"/>
      <c r="G643" s="425"/>
      <c r="H643" s="425"/>
      <c r="I643" s="425"/>
      <c r="J643" s="425"/>
      <c r="K643" s="425"/>
      <c r="L643" s="425"/>
      <c r="M643" s="425"/>
      <c r="N643" s="425"/>
    </row>
    <row r="644" spans="1:14">
      <c r="A644" s="425"/>
      <c r="B644" s="425"/>
      <c r="C644" s="425"/>
      <c r="D644" s="425"/>
      <c r="E644" s="425"/>
      <c r="F644" s="425"/>
      <c r="G644" s="425"/>
      <c r="H644" s="425"/>
      <c r="I644" s="425"/>
      <c r="J644" s="425"/>
      <c r="K644" s="425"/>
      <c r="L644" s="425"/>
      <c r="M644" s="425"/>
      <c r="N644" s="425"/>
    </row>
    <row r="645" spans="1:14">
      <c r="A645" s="425"/>
      <c r="B645" s="425"/>
      <c r="C645" s="425"/>
      <c r="D645" s="425"/>
      <c r="E645" s="425"/>
      <c r="F645" s="425"/>
      <c r="G645" s="425"/>
      <c r="H645" s="425"/>
      <c r="I645" s="425"/>
      <c r="J645" s="425"/>
      <c r="K645" s="425"/>
      <c r="L645" s="425"/>
      <c r="M645" s="425"/>
      <c r="N645" s="425"/>
    </row>
    <row r="646" spans="1:14">
      <c r="A646" s="425"/>
      <c r="B646" s="425"/>
      <c r="C646" s="425"/>
      <c r="D646" s="425"/>
      <c r="E646" s="425"/>
      <c r="F646" s="425"/>
      <c r="G646" s="425"/>
      <c r="H646" s="425"/>
      <c r="I646" s="425"/>
      <c r="J646" s="425"/>
      <c r="K646" s="425"/>
      <c r="L646" s="425"/>
      <c r="M646" s="425"/>
      <c r="N646" s="425"/>
    </row>
    <row r="647" spans="1:14">
      <c r="A647" s="425"/>
      <c r="B647" s="425"/>
      <c r="C647" s="425"/>
      <c r="D647" s="425"/>
      <c r="E647" s="425"/>
      <c r="F647" s="425"/>
      <c r="G647" s="425"/>
      <c r="H647" s="425"/>
      <c r="I647" s="425"/>
      <c r="J647" s="425"/>
      <c r="K647" s="425"/>
      <c r="L647" s="425"/>
      <c r="M647" s="425"/>
      <c r="N647" s="425"/>
    </row>
    <row r="648" spans="1:14">
      <c r="A648" s="425"/>
      <c r="B648" s="425"/>
      <c r="C648" s="425"/>
      <c r="D648" s="425"/>
      <c r="E648" s="425"/>
      <c r="F648" s="425"/>
      <c r="G648" s="425"/>
      <c r="H648" s="425"/>
      <c r="I648" s="425"/>
      <c r="J648" s="425"/>
      <c r="K648" s="425"/>
      <c r="L648" s="425"/>
      <c r="M648" s="425"/>
      <c r="N648" s="425"/>
    </row>
    <row r="649" spans="1:14">
      <c r="A649" s="425"/>
      <c r="B649" s="425"/>
      <c r="C649" s="425"/>
      <c r="D649" s="425"/>
      <c r="E649" s="425"/>
      <c r="F649" s="425"/>
      <c r="G649" s="425"/>
      <c r="H649" s="425"/>
      <c r="I649" s="425"/>
      <c r="J649" s="425"/>
      <c r="K649" s="425"/>
      <c r="L649" s="425"/>
      <c r="M649" s="425"/>
      <c r="N649" s="425"/>
    </row>
    <row r="650" spans="1:14">
      <c r="A650" s="425"/>
      <c r="B650" s="425"/>
      <c r="C650" s="425"/>
      <c r="D650" s="425"/>
      <c r="E650" s="425"/>
      <c r="F650" s="425"/>
      <c r="G650" s="425"/>
      <c r="H650" s="425"/>
      <c r="I650" s="425"/>
      <c r="J650" s="425"/>
      <c r="K650" s="425"/>
      <c r="L650" s="425"/>
      <c r="M650" s="425"/>
      <c r="N650" s="425"/>
    </row>
    <row r="651" spans="1:14">
      <c r="A651" s="425"/>
      <c r="B651" s="425"/>
      <c r="C651" s="425"/>
      <c r="D651" s="425"/>
      <c r="E651" s="425"/>
      <c r="F651" s="425"/>
      <c r="G651" s="425"/>
      <c r="H651" s="425"/>
      <c r="I651" s="425"/>
      <c r="J651" s="425"/>
      <c r="K651" s="425"/>
      <c r="L651" s="425"/>
      <c r="M651" s="425"/>
      <c r="N651" s="425"/>
    </row>
    <row r="652" spans="1:14">
      <c r="A652" s="425"/>
      <c r="B652" s="425"/>
      <c r="C652" s="425"/>
      <c r="D652" s="425"/>
      <c r="E652" s="425"/>
      <c r="F652" s="425"/>
      <c r="G652" s="425"/>
      <c r="H652" s="425"/>
      <c r="I652" s="425"/>
      <c r="J652" s="425"/>
      <c r="K652" s="425"/>
      <c r="L652" s="425"/>
      <c r="M652" s="425"/>
      <c r="N652" s="425"/>
    </row>
    <row r="653" spans="1:14">
      <c r="A653" s="425"/>
      <c r="B653" s="425"/>
      <c r="C653" s="425"/>
      <c r="D653" s="425"/>
      <c r="E653" s="425"/>
      <c r="F653" s="425"/>
      <c r="G653" s="425"/>
      <c r="H653" s="425"/>
      <c r="I653" s="425"/>
      <c r="J653" s="425"/>
      <c r="K653" s="425"/>
      <c r="L653" s="425"/>
      <c r="M653" s="425"/>
      <c r="N653" s="425"/>
    </row>
    <row r="654" spans="1:14">
      <c r="A654" s="425"/>
      <c r="B654" s="425"/>
      <c r="C654" s="425"/>
      <c r="D654" s="425"/>
      <c r="E654" s="425"/>
      <c r="F654" s="425"/>
      <c r="G654" s="425"/>
      <c r="H654" s="425"/>
      <c r="I654" s="425"/>
      <c r="J654" s="425"/>
      <c r="K654" s="425"/>
      <c r="L654" s="425"/>
      <c r="M654" s="425"/>
      <c r="N654" s="425"/>
    </row>
    <row r="655" spans="1:14">
      <c r="A655" s="425"/>
      <c r="B655" s="425"/>
      <c r="C655" s="425"/>
      <c r="D655" s="425"/>
      <c r="E655" s="425"/>
      <c r="F655" s="425"/>
      <c r="G655" s="425"/>
      <c r="H655" s="425"/>
      <c r="I655" s="425"/>
      <c r="J655" s="425"/>
      <c r="K655" s="425"/>
      <c r="L655" s="425"/>
      <c r="M655" s="425"/>
      <c r="N655" s="425"/>
    </row>
    <row r="656" spans="1:14">
      <c r="A656" s="425"/>
      <c r="B656" s="425"/>
      <c r="C656" s="425"/>
      <c r="D656" s="425"/>
      <c r="E656" s="425"/>
      <c r="F656" s="425"/>
      <c r="G656" s="425"/>
      <c r="H656" s="425"/>
      <c r="I656" s="425"/>
      <c r="J656" s="425"/>
      <c r="K656" s="425"/>
      <c r="L656" s="425"/>
      <c r="M656" s="425"/>
      <c r="N656" s="425"/>
    </row>
    <row r="657" spans="1:14">
      <c r="A657" s="425"/>
      <c r="B657" s="425"/>
      <c r="C657" s="425"/>
      <c r="D657" s="425"/>
      <c r="E657" s="425"/>
      <c r="F657" s="425"/>
      <c r="G657" s="425"/>
      <c r="H657" s="425"/>
      <c r="I657" s="425"/>
      <c r="J657" s="425"/>
      <c r="K657" s="425"/>
      <c r="L657" s="425"/>
      <c r="M657" s="425"/>
      <c r="N657" s="425"/>
    </row>
    <row r="658" spans="1:14">
      <c r="A658" s="425"/>
      <c r="B658" s="425"/>
      <c r="C658" s="425"/>
      <c r="D658" s="425"/>
      <c r="E658" s="425"/>
      <c r="F658" s="425"/>
      <c r="G658" s="425"/>
      <c r="H658" s="425"/>
      <c r="I658" s="425"/>
      <c r="J658" s="425"/>
      <c r="K658" s="425"/>
      <c r="L658" s="425"/>
      <c r="M658" s="425"/>
      <c r="N658" s="425"/>
    </row>
    <row r="659" spans="1:14">
      <c r="A659" s="425"/>
      <c r="B659" s="425"/>
      <c r="C659" s="425"/>
      <c r="D659" s="425"/>
      <c r="E659" s="425"/>
      <c r="F659" s="425"/>
      <c r="G659" s="425"/>
      <c r="H659" s="425"/>
      <c r="I659" s="425"/>
      <c r="J659" s="425"/>
      <c r="K659" s="425"/>
      <c r="L659" s="425"/>
      <c r="M659" s="425"/>
      <c r="N659" s="425"/>
    </row>
    <row r="660" spans="1:14">
      <c r="A660" s="425"/>
      <c r="B660" s="425"/>
      <c r="C660" s="425"/>
      <c r="D660" s="425"/>
      <c r="E660" s="425"/>
      <c r="F660" s="425"/>
      <c r="G660" s="425"/>
      <c r="H660" s="425"/>
      <c r="I660" s="425"/>
      <c r="J660" s="425"/>
      <c r="K660" s="425"/>
      <c r="L660" s="425"/>
      <c r="M660" s="425"/>
      <c r="N660" s="425"/>
    </row>
    <row r="661" spans="1:14">
      <c r="A661" s="425"/>
      <c r="B661" s="425"/>
      <c r="C661" s="425"/>
      <c r="D661" s="425"/>
      <c r="E661" s="425"/>
      <c r="F661" s="425"/>
      <c r="G661" s="425"/>
      <c r="H661" s="425"/>
      <c r="I661" s="425"/>
      <c r="J661" s="425"/>
      <c r="K661" s="425"/>
      <c r="L661" s="425"/>
      <c r="M661" s="425"/>
      <c r="N661" s="425"/>
    </row>
    <row r="662" spans="1:14">
      <c r="A662" s="425"/>
      <c r="B662" s="425"/>
      <c r="C662" s="425"/>
      <c r="D662" s="425"/>
      <c r="E662" s="425"/>
      <c r="F662" s="425"/>
      <c r="G662" s="425"/>
      <c r="H662" s="425"/>
      <c r="I662" s="425"/>
      <c r="J662" s="425"/>
      <c r="K662" s="425"/>
      <c r="L662" s="425"/>
      <c r="M662" s="425"/>
      <c r="N662" s="425"/>
    </row>
    <row r="663" spans="1:14">
      <c r="A663" s="425"/>
      <c r="B663" s="425"/>
      <c r="C663" s="425"/>
      <c r="D663" s="425"/>
      <c r="E663" s="425"/>
      <c r="F663" s="425"/>
      <c r="G663" s="425"/>
      <c r="H663" s="425"/>
      <c r="I663" s="425"/>
      <c r="J663" s="425"/>
      <c r="K663" s="425"/>
      <c r="L663" s="425"/>
      <c r="M663" s="425"/>
      <c r="N663" s="425"/>
    </row>
    <row r="664" spans="1:14">
      <c r="A664" s="425"/>
      <c r="B664" s="425"/>
      <c r="C664" s="425"/>
      <c r="D664" s="425"/>
      <c r="E664" s="425"/>
      <c r="F664" s="425"/>
      <c r="G664" s="425"/>
      <c r="H664" s="425"/>
      <c r="I664" s="425"/>
      <c r="J664" s="425"/>
      <c r="K664" s="425"/>
      <c r="L664" s="425"/>
      <c r="M664" s="425"/>
      <c r="N664" s="425"/>
    </row>
    <row r="665" spans="1:14">
      <c r="A665" s="425"/>
      <c r="B665" s="425"/>
      <c r="C665" s="425"/>
      <c r="D665" s="425"/>
      <c r="E665" s="425"/>
      <c r="F665" s="425"/>
      <c r="G665" s="425"/>
      <c r="H665" s="425"/>
      <c r="I665" s="425"/>
      <c r="J665" s="425"/>
      <c r="K665" s="425"/>
      <c r="L665" s="425"/>
      <c r="M665" s="425"/>
      <c r="N665" s="425"/>
    </row>
    <row r="666" spans="1:14">
      <c r="A666" s="425"/>
      <c r="B666" s="425"/>
      <c r="C666" s="425"/>
      <c r="D666" s="425"/>
      <c r="E666" s="425"/>
      <c r="F666" s="425"/>
      <c r="G666" s="425"/>
      <c r="H666" s="425"/>
      <c r="I666" s="425"/>
      <c r="J666" s="425"/>
      <c r="K666" s="425"/>
      <c r="L666" s="425"/>
      <c r="M666" s="425"/>
      <c r="N666" s="425"/>
    </row>
    <row r="667" spans="1:14">
      <c r="A667" s="425"/>
      <c r="B667" s="425"/>
      <c r="C667" s="425"/>
      <c r="D667" s="425"/>
      <c r="E667" s="425"/>
      <c r="F667" s="425"/>
      <c r="G667" s="425"/>
      <c r="H667" s="425"/>
      <c r="I667" s="425"/>
      <c r="J667" s="425"/>
      <c r="K667" s="425"/>
      <c r="L667" s="425"/>
      <c r="M667" s="425"/>
      <c r="N667" s="425"/>
    </row>
    <row r="668" spans="1:14">
      <c r="A668" s="425"/>
      <c r="B668" s="425"/>
      <c r="C668" s="425"/>
      <c r="D668" s="425"/>
      <c r="E668" s="425"/>
      <c r="F668" s="425"/>
      <c r="G668" s="425"/>
      <c r="H668" s="425"/>
      <c r="I668" s="425"/>
      <c r="J668" s="425"/>
      <c r="K668" s="425"/>
      <c r="L668" s="425"/>
      <c r="M668" s="425"/>
      <c r="N668" s="425"/>
    </row>
    <row r="669" spans="1:14">
      <c r="A669" s="425"/>
      <c r="B669" s="425"/>
      <c r="C669" s="425"/>
      <c r="D669" s="425"/>
      <c r="E669" s="425"/>
      <c r="F669" s="425"/>
      <c r="G669" s="425"/>
      <c r="H669" s="425"/>
      <c r="I669" s="425"/>
      <c r="J669" s="425"/>
      <c r="K669" s="425"/>
      <c r="L669" s="425"/>
      <c r="M669" s="425"/>
      <c r="N669" s="425"/>
    </row>
    <row r="670" spans="1:14">
      <c r="A670" s="425"/>
      <c r="B670" s="425"/>
      <c r="C670" s="425"/>
      <c r="D670" s="425"/>
      <c r="E670" s="425"/>
      <c r="F670" s="425"/>
      <c r="G670" s="425"/>
      <c r="H670" s="425"/>
      <c r="I670" s="425"/>
      <c r="J670" s="425"/>
      <c r="K670" s="425"/>
      <c r="L670" s="425"/>
      <c r="M670" s="425"/>
      <c r="N670" s="425"/>
    </row>
    <row r="671" spans="1:14">
      <c r="A671" s="425"/>
      <c r="B671" s="425"/>
      <c r="C671" s="425"/>
      <c r="D671" s="425"/>
      <c r="E671" s="425"/>
      <c r="F671" s="425"/>
      <c r="G671" s="425"/>
      <c r="H671" s="425"/>
      <c r="I671" s="425"/>
      <c r="J671" s="425"/>
      <c r="K671" s="425"/>
      <c r="L671" s="425"/>
      <c r="M671" s="425"/>
      <c r="N671" s="425"/>
    </row>
    <row r="672" spans="1:14">
      <c r="A672" s="425"/>
      <c r="B672" s="425"/>
      <c r="C672" s="425"/>
      <c r="D672" s="425"/>
      <c r="E672" s="425"/>
      <c r="F672" s="425"/>
      <c r="G672" s="425"/>
      <c r="H672" s="425"/>
      <c r="I672" s="425"/>
      <c r="J672" s="425"/>
      <c r="K672" s="425"/>
      <c r="L672" s="425"/>
      <c r="M672" s="425"/>
      <c r="N672" s="425"/>
    </row>
    <row r="673" spans="1:14">
      <c r="A673" s="425"/>
      <c r="B673" s="425"/>
      <c r="C673" s="425"/>
      <c r="D673" s="425"/>
      <c r="E673" s="425"/>
      <c r="F673" s="425"/>
      <c r="G673" s="425"/>
      <c r="H673" s="425"/>
      <c r="I673" s="425"/>
      <c r="J673" s="425"/>
      <c r="K673" s="425"/>
      <c r="L673" s="425"/>
      <c r="M673" s="425"/>
      <c r="N673" s="425"/>
    </row>
    <row r="674" spans="1:14">
      <c r="A674" s="425"/>
      <c r="B674" s="425"/>
      <c r="C674" s="425"/>
      <c r="D674" s="425"/>
      <c r="E674" s="425"/>
      <c r="F674" s="425"/>
      <c r="G674" s="425"/>
      <c r="H674" s="425"/>
      <c r="I674" s="425"/>
      <c r="J674" s="425"/>
      <c r="K674" s="425"/>
      <c r="L674" s="425"/>
      <c r="M674" s="425"/>
      <c r="N674" s="425"/>
    </row>
    <row r="675" spans="1:14">
      <c r="A675" s="425"/>
      <c r="B675" s="425"/>
      <c r="C675" s="425"/>
      <c r="D675" s="425"/>
      <c r="E675" s="425"/>
      <c r="F675" s="425"/>
      <c r="G675" s="425"/>
      <c r="H675" s="425"/>
      <c r="I675" s="425"/>
      <c r="J675" s="425"/>
      <c r="K675" s="425"/>
      <c r="L675" s="425"/>
      <c r="M675" s="425"/>
      <c r="N675" s="425"/>
    </row>
    <row r="676" spans="1:14">
      <c r="A676" s="425"/>
      <c r="B676" s="425"/>
      <c r="C676" s="425"/>
      <c r="D676" s="425"/>
      <c r="E676" s="425"/>
      <c r="F676" s="425"/>
      <c r="G676" s="425"/>
      <c r="H676" s="425"/>
      <c r="I676" s="425"/>
      <c r="J676" s="425"/>
      <c r="K676" s="425"/>
      <c r="L676" s="425"/>
      <c r="M676" s="425"/>
      <c r="N676" s="425"/>
    </row>
    <row r="677" spans="1:14">
      <c r="A677" s="425"/>
      <c r="B677" s="425"/>
      <c r="C677" s="425"/>
      <c r="D677" s="425"/>
      <c r="E677" s="425"/>
      <c r="F677" s="425"/>
      <c r="G677" s="425"/>
      <c r="H677" s="425"/>
      <c r="I677" s="425"/>
      <c r="J677" s="425"/>
      <c r="K677" s="425"/>
      <c r="L677" s="425"/>
      <c r="M677" s="425"/>
      <c r="N677" s="425"/>
    </row>
    <row r="678" spans="1:14">
      <c r="A678" s="425"/>
      <c r="B678" s="425"/>
      <c r="C678" s="425"/>
      <c r="D678" s="425"/>
      <c r="E678" s="425"/>
      <c r="F678" s="425"/>
      <c r="G678" s="425"/>
      <c r="H678" s="425"/>
      <c r="I678" s="425"/>
      <c r="J678" s="425"/>
      <c r="K678" s="425"/>
      <c r="L678" s="425"/>
      <c r="M678" s="425"/>
      <c r="N678" s="425"/>
    </row>
    <row r="679" spans="1:14">
      <c r="A679" s="425"/>
      <c r="B679" s="425"/>
      <c r="C679" s="425"/>
      <c r="D679" s="425"/>
      <c r="E679" s="425"/>
      <c r="F679" s="425"/>
      <c r="G679" s="425"/>
      <c r="H679" s="425"/>
      <c r="I679" s="425"/>
      <c r="J679" s="425"/>
      <c r="K679" s="425"/>
      <c r="L679" s="425"/>
      <c r="M679" s="425"/>
      <c r="N679" s="425"/>
    </row>
    <row r="680" spans="1:14">
      <c r="A680" s="425"/>
      <c r="B680" s="425"/>
      <c r="C680" s="425"/>
      <c r="D680" s="425"/>
      <c r="E680" s="425"/>
      <c r="F680" s="425"/>
      <c r="G680" s="425"/>
      <c r="H680" s="425"/>
      <c r="I680" s="425"/>
      <c r="J680" s="425"/>
      <c r="K680" s="425"/>
      <c r="L680" s="425"/>
      <c r="M680" s="425"/>
      <c r="N680" s="425"/>
    </row>
    <row r="681" spans="1:14">
      <c r="A681" s="425"/>
      <c r="B681" s="425"/>
      <c r="C681" s="425"/>
      <c r="D681" s="425"/>
      <c r="E681" s="425"/>
      <c r="F681" s="425"/>
      <c r="G681" s="425"/>
      <c r="H681" s="425"/>
      <c r="I681" s="425"/>
      <c r="J681" s="425"/>
      <c r="K681" s="425"/>
      <c r="L681" s="425"/>
      <c r="M681" s="425"/>
      <c r="N681" s="425"/>
    </row>
    <row r="682" spans="1:14">
      <c r="A682" s="425"/>
      <c r="B682" s="425"/>
      <c r="C682" s="425"/>
      <c r="D682" s="425"/>
      <c r="E682" s="425"/>
      <c r="F682" s="425"/>
      <c r="G682" s="425"/>
      <c r="H682" s="425"/>
      <c r="I682" s="425"/>
      <c r="J682" s="425"/>
      <c r="K682" s="425"/>
      <c r="L682" s="425"/>
      <c r="M682" s="425"/>
      <c r="N682" s="425"/>
    </row>
    <row r="683" spans="1:14">
      <c r="A683" s="425"/>
      <c r="B683" s="425"/>
      <c r="C683" s="425"/>
      <c r="D683" s="425"/>
      <c r="E683" s="425"/>
      <c r="F683" s="425"/>
      <c r="G683" s="425"/>
      <c r="H683" s="425"/>
      <c r="I683" s="425"/>
      <c r="J683" s="425"/>
      <c r="K683" s="425"/>
      <c r="L683" s="425"/>
      <c r="M683" s="425"/>
      <c r="N683" s="425"/>
    </row>
    <row r="684" spans="1:14">
      <c r="A684" s="425"/>
      <c r="B684" s="425"/>
      <c r="C684" s="425"/>
      <c r="D684" s="425"/>
      <c r="E684" s="425"/>
      <c r="F684" s="425"/>
      <c r="G684" s="425"/>
      <c r="H684" s="425"/>
      <c r="I684" s="425"/>
      <c r="J684" s="425"/>
      <c r="K684" s="425"/>
      <c r="L684" s="425"/>
      <c r="M684" s="425"/>
      <c r="N684" s="425"/>
    </row>
    <row r="685" spans="1:14">
      <c r="A685" s="425"/>
      <c r="B685" s="425"/>
      <c r="C685" s="425"/>
      <c r="D685" s="425"/>
      <c r="E685" s="425"/>
      <c r="F685" s="425"/>
      <c r="G685" s="425"/>
      <c r="H685" s="425"/>
      <c r="I685" s="425"/>
      <c r="J685" s="425"/>
      <c r="K685" s="425"/>
      <c r="L685" s="425"/>
      <c r="M685" s="425"/>
      <c r="N685" s="425"/>
    </row>
    <row r="686" spans="1:14">
      <c r="A686" s="425"/>
      <c r="B686" s="425"/>
      <c r="C686" s="425"/>
      <c r="D686" s="425"/>
      <c r="E686" s="425"/>
      <c r="F686" s="425"/>
      <c r="G686" s="425"/>
      <c r="H686" s="425"/>
      <c r="I686" s="425"/>
      <c r="J686" s="425"/>
      <c r="K686" s="425"/>
      <c r="L686" s="425"/>
      <c r="M686" s="425"/>
      <c r="N686" s="425"/>
    </row>
    <row r="687" spans="1:14">
      <c r="A687" s="425"/>
      <c r="B687" s="425"/>
      <c r="C687" s="425"/>
      <c r="D687" s="425"/>
      <c r="E687" s="425"/>
      <c r="F687" s="425"/>
      <c r="G687" s="425"/>
      <c r="H687" s="425"/>
      <c r="I687" s="425"/>
      <c r="J687" s="425"/>
      <c r="K687" s="425"/>
      <c r="L687" s="425"/>
      <c r="M687" s="425"/>
      <c r="N687" s="425"/>
    </row>
    <row r="688" spans="1:14">
      <c r="A688" s="425"/>
      <c r="B688" s="425"/>
      <c r="C688" s="425"/>
      <c r="D688" s="425"/>
      <c r="E688" s="425"/>
      <c r="F688" s="425"/>
      <c r="G688" s="425"/>
      <c r="H688" s="425"/>
      <c r="I688" s="425"/>
      <c r="J688" s="425"/>
      <c r="K688" s="425"/>
      <c r="L688" s="425"/>
      <c r="M688" s="425"/>
      <c r="N688" s="425"/>
    </row>
    <row r="689" spans="1:14">
      <c r="A689" s="425"/>
      <c r="B689" s="425"/>
      <c r="C689" s="425"/>
      <c r="D689" s="425"/>
      <c r="E689" s="425"/>
      <c r="F689" s="425"/>
      <c r="G689" s="425"/>
      <c r="H689" s="425"/>
      <c r="I689" s="425"/>
      <c r="J689" s="425"/>
      <c r="K689" s="425"/>
      <c r="L689" s="425"/>
      <c r="M689" s="425"/>
      <c r="N689" s="425"/>
    </row>
    <row r="690" spans="1:14">
      <c r="A690" s="425"/>
      <c r="B690" s="425"/>
      <c r="C690" s="425"/>
      <c r="D690" s="425"/>
      <c r="E690" s="425"/>
      <c r="F690" s="425"/>
      <c r="G690" s="425"/>
      <c r="H690" s="425"/>
      <c r="I690" s="425"/>
      <c r="J690" s="425"/>
      <c r="K690" s="425"/>
      <c r="L690" s="425"/>
      <c r="M690" s="425"/>
      <c r="N690" s="425"/>
    </row>
    <row r="691" spans="1:14">
      <c r="A691" s="425"/>
      <c r="B691" s="425"/>
      <c r="C691" s="425"/>
      <c r="D691" s="425"/>
      <c r="E691" s="425"/>
      <c r="F691" s="425"/>
      <c r="G691" s="425"/>
      <c r="H691" s="425"/>
      <c r="I691" s="425"/>
      <c r="J691" s="425"/>
      <c r="K691" s="425"/>
      <c r="L691" s="425"/>
      <c r="M691" s="425"/>
      <c r="N691" s="425"/>
    </row>
    <row r="692" spans="1:14">
      <c r="A692" s="425"/>
      <c r="B692" s="425"/>
      <c r="C692" s="425"/>
      <c r="D692" s="425"/>
      <c r="E692" s="425"/>
      <c r="F692" s="425"/>
      <c r="G692" s="425"/>
      <c r="H692" s="425"/>
      <c r="I692" s="425"/>
      <c r="J692" s="425"/>
      <c r="K692" s="425"/>
      <c r="L692" s="425"/>
      <c r="M692" s="425"/>
      <c r="N692" s="425"/>
    </row>
    <row r="693" spans="1:14">
      <c r="A693" s="425"/>
      <c r="B693" s="425"/>
      <c r="C693" s="425"/>
      <c r="D693" s="425"/>
      <c r="E693" s="425"/>
      <c r="F693" s="425"/>
      <c r="G693" s="425"/>
      <c r="H693" s="425"/>
      <c r="I693" s="425"/>
      <c r="J693" s="425"/>
      <c r="K693" s="425"/>
      <c r="L693" s="425"/>
      <c r="M693" s="425"/>
      <c r="N693" s="425"/>
    </row>
    <row r="694" spans="1:14">
      <c r="A694" s="425"/>
      <c r="B694" s="425"/>
      <c r="C694" s="425"/>
      <c r="D694" s="425"/>
      <c r="E694" s="425"/>
      <c r="F694" s="425"/>
      <c r="G694" s="425"/>
      <c r="H694" s="425"/>
      <c r="I694" s="425"/>
      <c r="J694" s="425"/>
      <c r="K694" s="425"/>
      <c r="L694" s="425"/>
      <c r="M694" s="425"/>
      <c r="N694" s="425"/>
    </row>
    <row r="695" spans="1:14">
      <c r="A695" s="425"/>
      <c r="B695" s="425"/>
      <c r="C695" s="425"/>
      <c r="D695" s="425"/>
      <c r="E695" s="425"/>
      <c r="F695" s="425"/>
      <c r="G695" s="425"/>
      <c r="H695" s="425"/>
      <c r="I695" s="425"/>
      <c r="J695" s="425"/>
      <c r="K695" s="425"/>
      <c r="L695" s="425"/>
      <c r="M695" s="425"/>
      <c r="N695" s="425"/>
    </row>
    <row r="696" spans="1:14">
      <c r="A696" s="425"/>
      <c r="B696" s="425"/>
      <c r="C696" s="425"/>
      <c r="D696" s="425"/>
      <c r="E696" s="425"/>
      <c r="F696" s="425"/>
      <c r="G696" s="425"/>
      <c r="H696" s="425"/>
      <c r="I696" s="425"/>
      <c r="J696" s="425"/>
      <c r="K696" s="425"/>
      <c r="L696" s="425"/>
      <c r="M696" s="425"/>
      <c r="N696" s="425"/>
    </row>
    <row r="697" spans="1:14">
      <c r="A697" s="425"/>
      <c r="B697" s="425"/>
      <c r="C697" s="425"/>
      <c r="D697" s="425"/>
      <c r="E697" s="425"/>
      <c r="F697" s="425"/>
      <c r="G697" s="425"/>
      <c r="H697" s="425"/>
      <c r="I697" s="425"/>
      <c r="J697" s="425"/>
      <c r="K697" s="425"/>
      <c r="L697" s="425"/>
      <c r="M697" s="425"/>
      <c r="N697" s="425"/>
    </row>
    <row r="698" spans="1:14">
      <c r="A698" s="425"/>
      <c r="B698" s="425"/>
      <c r="C698" s="425"/>
      <c r="D698" s="425"/>
      <c r="E698" s="425"/>
      <c r="F698" s="425"/>
      <c r="G698" s="425"/>
      <c r="H698" s="425"/>
      <c r="I698" s="425"/>
      <c r="J698" s="425"/>
      <c r="K698" s="425"/>
      <c r="L698" s="425"/>
      <c r="M698" s="425"/>
      <c r="N698" s="425"/>
    </row>
    <row r="699" spans="1:14">
      <c r="A699" s="425"/>
      <c r="B699" s="425"/>
      <c r="C699" s="425"/>
      <c r="D699" s="425"/>
      <c r="E699" s="425"/>
      <c r="F699" s="425"/>
      <c r="G699" s="425"/>
      <c r="H699" s="425"/>
      <c r="I699" s="425"/>
      <c r="J699" s="425"/>
      <c r="K699" s="425"/>
      <c r="L699" s="425"/>
      <c r="M699" s="425"/>
      <c r="N699" s="425"/>
    </row>
    <row r="700" spans="1:14">
      <c r="A700" s="425"/>
      <c r="B700" s="425"/>
      <c r="C700" s="425"/>
      <c r="D700" s="425"/>
      <c r="E700" s="425"/>
      <c r="F700" s="425"/>
      <c r="G700" s="425"/>
      <c r="H700" s="425"/>
      <c r="I700" s="425"/>
      <c r="J700" s="425"/>
      <c r="K700" s="425"/>
      <c r="L700" s="425"/>
      <c r="M700" s="425"/>
      <c r="N700" s="425"/>
    </row>
    <row r="701" spans="1:14">
      <c r="A701" s="425"/>
      <c r="B701" s="425"/>
      <c r="C701" s="425"/>
      <c r="D701" s="425"/>
      <c r="E701" s="425"/>
      <c r="F701" s="425"/>
      <c r="G701" s="425"/>
      <c r="H701" s="425"/>
      <c r="I701" s="425"/>
      <c r="J701" s="425"/>
      <c r="K701" s="425"/>
      <c r="L701" s="425"/>
      <c r="M701" s="425"/>
      <c r="N701" s="425"/>
    </row>
    <row r="702" spans="1:14">
      <c r="A702" s="425"/>
      <c r="B702" s="425"/>
      <c r="C702" s="425"/>
      <c r="D702" s="425"/>
      <c r="E702" s="425"/>
      <c r="F702" s="425"/>
      <c r="G702" s="425"/>
      <c r="H702" s="425"/>
      <c r="I702" s="425"/>
      <c r="J702" s="425"/>
      <c r="K702" s="425"/>
      <c r="L702" s="425"/>
      <c r="M702" s="425"/>
      <c r="N702" s="425"/>
    </row>
    <row r="703" spans="1:14">
      <c r="A703" s="425"/>
      <c r="B703" s="425"/>
      <c r="C703" s="425"/>
      <c r="D703" s="425"/>
      <c r="E703" s="425"/>
      <c r="F703" s="425"/>
      <c r="G703" s="425"/>
      <c r="H703" s="425"/>
      <c r="I703" s="425"/>
      <c r="J703" s="425"/>
      <c r="K703" s="425"/>
      <c r="L703" s="425"/>
      <c r="M703" s="425"/>
      <c r="N703" s="425"/>
    </row>
    <row r="704" spans="1:14">
      <c r="A704" s="425"/>
      <c r="B704" s="425"/>
      <c r="C704" s="425"/>
      <c r="D704" s="425"/>
      <c r="E704" s="425"/>
      <c r="F704" s="425"/>
      <c r="G704" s="425"/>
      <c r="H704" s="425"/>
      <c r="I704" s="425"/>
      <c r="J704" s="425"/>
      <c r="K704" s="425"/>
      <c r="L704" s="425"/>
      <c r="M704" s="425"/>
      <c r="N704" s="425"/>
    </row>
    <row r="705" spans="1:14">
      <c r="A705" s="425"/>
      <c r="B705" s="425"/>
      <c r="C705" s="425"/>
      <c r="D705" s="425"/>
      <c r="E705" s="425"/>
      <c r="F705" s="425"/>
      <c r="G705" s="425"/>
      <c r="H705" s="425"/>
      <c r="I705" s="425"/>
      <c r="J705" s="425"/>
      <c r="K705" s="425"/>
      <c r="L705" s="425"/>
      <c r="M705" s="425"/>
      <c r="N705" s="425"/>
    </row>
    <row r="706" spans="1:14">
      <c r="A706" s="425"/>
      <c r="B706" s="425"/>
      <c r="C706" s="425"/>
      <c r="D706" s="425"/>
      <c r="E706" s="425"/>
      <c r="F706" s="425"/>
      <c r="G706" s="425"/>
      <c r="H706" s="425"/>
      <c r="I706" s="425"/>
      <c r="J706" s="425"/>
      <c r="K706" s="425"/>
      <c r="L706" s="425"/>
      <c r="M706" s="425"/>
      <c r="N706" s="425"/>
    </row>
    <row r="707" spans="1:14">
      <c r="A707" s="425"/>
      <c r="B707" s="425"/>
      <c r="C707" s="425"/>
      <c r="D707" s="425"/>
      <c r="E707" s="425"/>
      <c r="F707" s="425"/>
      <c r="G707" s="425"/>
      <c r="H707" s="425"/>
      <c r="I707" s="425"/>
      <c r="J707" s="425"/>
      <c r="K707" s="425"/>
      <c r="L707" s="425"/>
      <c r="M707" s="425"/>
      <c r="N707" s="425"/>
    </row>
    <row r="708" spans="1:14">
      <c r="A708" s="425"/>
      <c r="B708" s="425"/>
      <c r="C708" s="425"/>
      <c r="D708" s="425"/>
      <c r="E708" s="425"/>
      <c r="F708" s="425"/>
      <c r="G708" s="425"/>
      <c r="H708" s="425"/>
      <c r="I708" s="425"/>
      <c r="J708" s="425"/>
      <c r="K708" s="425"/>
      <c r="L708" s="425"/>
      <c r="M708" s="425"/>
      <c r="N708" s="425"/>
    </row>
    <row r="709" spans="1:14">
      <c r="A709" s="425"/>
      <c r="B709" s="425"/>
      <c r="C709" s="425"/>
      <c r="D709" s="425"/>
      <c r="E709" s="425"/>
      <c r="F709" s="425"/>
      <c r="G709" s="425"/>
      <c r="H709" s="425"/>
      <c r="I709" s="425"/>
      <c r="J709" s="425"/>
      <c r="K709" s="425"/>
      <c r="L709" s="425"/>
      <c r="M709" s="425"/>
      <c r="N709" s="425"/>
    </row>
    <row r="710" spans="1:14">
      <c r="A710" s="425"/>
      <c r="B710" s="425"/>
      <c r="C710" s="425"/>
      <c r="D710" s="425"/>
      <c r="E710" s="425"/>
      <c r="F710" s="425"/>
      <c r="G710" s="425"/>
      <c r="H710" s="425"/>
      <c r="I710" s="425"/>
      <c r="J710" s="425"/>
      <c r="K710" s="425"/>
      <c r="L710" s="425"/>
      <c r="M710" s="425"/>
      <c r="N710" s="425"/>
    </row>
    <row r="711" spans="1:14">
      <c r="A711" s="425"/>
      <c r="B711" s="425"/>
      <c r="C711" s="425"/>
      <c r="D711" s="425"/>
      <c r="E711" s="425"/>
      <c r="F711" s="425"/>
      <c r="G711" s="425"/>
      <c r="H711" s="425"/>
      <c r="I711" s="425"/>
      <c r="J711" s="425"/>
      <c r="K711" s="425"/>
      <c r="L711" s="425"/>
      <c r="M711" s="425"/>
      <c r="N711" s="425"/>
    </row>
    <row r="712" spans="1:14">
      <c r="A712" s="425"/>
      <c r="B712" s="425"/>
      <c r="C712" s="425"/>
      <c r="D712" s="425"/>
      <c r="E712" s="425"/>
      <c r="F712" s="425"/>
      <c r="G712" s="425"/>
      <c r="H712" s="425"/>
      <c r="I712" s="425"/>
      <c r="J712" s="425"/>
      <c r="K712" s="425"/>
      <c r="L712" s="425"/>
      <c r="M712" s="425"/>
      <c r="N712" s="425"/>
    </row>
    <row r="713" spans="1:14">
      <c r="A713" s="425"/>
      <c r="B713" s="425"/>
      <c r="C713" s="425"/>
      <c r="D713" s="425"/>
      <c r="E713" s="425"/>
      <c r="F713" s="425"/>
      <c r="G713" s="425"/>
      <c r="H713" s="425"/>
      <c r="I713" s="425"/>
      <c r="J713" s="425"/>
      <c r="K713" s="425"/>
      <c r="L713" s="425"/>
      <c r="M713" s="425"/>
      <c r="N713" s="425"/>
    </row>
    <row r="714" spans="1:14">
      <c r="A714" s="425"/>
      <c r="B714" s="425"/>
      <c r="C714" s="425"/>
      <c r="D714" s="425"/>
      <c r="E714" s="425"/>
      <c r="F714" s="425"/>
      <c r="G714" s="425"/>
      <c r="H714" s="425"/>
      <c r="I714" s="425"/>
      <c r="J714" s="425"/>
      <c r="K714" s="425"/>
      <c r="L714" s="425"/>
      <c r="M714" s="425"/>
      <c r="N714" s="425"/>
    </row>
    <row r="715" spans="1:14">
      <c r="A715" s="425"/>
      <c r="B715" s="425"/>
      <c r="C715" s="425"/>
      <c r="D715" s="425"/>
      <c r="E715" s="425"/>
      <c r="F715" s="425"/>
      <c r="G715" s="425"/>
      <c r="H715" s="425"/>
      <c r="I715" s="425"/>
      <c r="J715" s="425"/>
      <c r="K715" s="425"/>
      <c r="L715" s="425"/>
      <c r="M715" s="425"/>
      <c r="N715" s="425"/>
    </row>
    <row r="716" spans="1:14">
      <c r="A716" s="425"/>
      <c r="B716" s="425"/>
      <c r="C716" s="425"/>
      <c r="D716" s="425"/>
      <c r="E716" s="425"/>
      <c r="F716" s="425"/>
      <c r="G716" s="425"/>
      <c r="H716" s="425"/>
      <c r="I716" s="425"/>
      <c r="J716" s="425"/>
      <c r="K716" s="425"/>
      <c r="L716" s="425"/>
      <c r="M716" s="425"/>
      <c r="N716" s="425"/>
    </row>
    <row r="717" spans="1:14">
      <c r="A717" s="425"/>
      <c r="B717" s="425"/>
      <c r="C717" s="425"/>
      <c r="D717" s="425"/>
      <c r="E717" s="425"/>
      <c r="F717" s="425"/>
      <c r="G717" s="425"/>
      <c r="H717" s="425"/>
      <c r="I717" s="425"/>
      <c r="J717" s="425"/>
      <c r="K717" s="425"/>
      <c r="L717" s="425"/>
      <c r="M717" s="425"/>
      <c r="N717" s="425"/>
    </row>
    <row r="718" spans="1:14">
      <c r="A718" s="425"/>
      <c r="B718" s="425"/>
      <c r="C718" s="425"/>
      <c r="D718" s="425"/>
      <c r="E718" s="425"/>
      <c r="F718" s="425"/>
      <c r="G718" s="425"/>
      <c r="H718" s="425"/>
      <c r="I718" s="425"/>
      <c r="J718" s="425"/>
      <c r="K718" s="425"/>
      <c r="L718" s="425"/>
      <c r="M718" s="425"/>
      <c r="N718" s="425"/>
    </row>
    <row r="719" spans="1:14">
      <c r="A719" s="425"/>
      <c r="B719" s="425"/>
      <c r="C719" s="425"/>
      <c r="D719" s="425"/>
      <c r="E719" s="425"/>
      <c r="F719" s="425"/>
      <c r="G719" s="425"/>
      <c r="H719" s="425"/>
      <c r="I719" s="425"/>
      <c r="J719" s="425"/>
      <c r="K719" s="425"/>
      <c r="L719" s="425"/>
      <c r="M719" s="425"/>
      <c r="N719" s="425"/>
    </row>
    <row r="720" spans="1:14">
      <c r="A720" s="425"/>
      <c r="B720" s="425"/>
      <c r="C720" s="425"/>
      <c r="D720" s="425"/>
      <c r="E720" s="425"/>
      <c r="F720" s="425"/>
      <c r="G720" s="425"/>
      <c r="H720" s="425"/>
      <c r="I720" s="425"/>
      <c r="J720" s="425"/>
      <c r="K720" s="425"/>
      <c r="L720" s="425"/>
      <c r="M720" s="425"/>
      <c r="N720" s="425"/>
    </row>
    <row r="721" spans="1:14">
      <c r="A721" s="425"/>
      <c r="B721" s="425"/>
      <c r="C721" s="425"/>
      <c r="D721" s="425"/>
      <c r="E721" s="425"/>
      <c r="F721" s="425"/>
      <c r="G721" s="425"/>
      <c r="H721" s="425"/>
      <c r="I721" s="425"/>
      <c r="J721" s="425"/>
      <c r="K721" s="425"/>
      <c r="L721" s="425"/>
      <c r="M721" s="425"/>
      <c r="N721" s="425"/>
    </row>
    <row r="722" spans="1:14">
      <c r="A722" s="425"/>
      <c r="B722" s="425"/>
      <c r="C722" s="425"/>
      <c r="D722" s="425"/>
      <c r="E722" s="425"/>
      <c r="F722" s="425"/>
      <c r="G722" s="425"/>
      <c r="H722" s="425"/>
      <c r="I722" s="425"/>
      <c r="J722" s="425"/>
      <c r="K722" s="425"/>
      <c r="L722" s="425"/>
      <c r="M722" s="425"/>
      <c r="N722" s="425"/>
    </row>
    <row r="723" spans="1:14">
      <c r="A723" s="425"/>
      <c r="B723" s="425"/>
      <c r="C723" s="425"/>
      <c r="D723" s="425"/>
      <c r="E723" s="425"/>
      <c r="F723" s="425"/>
      <c r="G723" s="425"/>
      <c r="H723" s="425"/>
      <c r="I723" s="425"/>
      <c r="J723" s="425"/>
      <c r="K723" s="425"/>
      <c r="L723" s="425"/>
      <c r="M723" s="425"/>
      <c r="N723" s="425"/>
    </row>
    <row r="724" spans="1:14">
      <c r="A724" s="425"/>
      <c r="B724" s="425"/>
      <c r="C724" s="425"/>
      <c r="D724" s="425"/>
      <c r="E724" s="425"/>
      <c r="F724" s="425"/>
      <c r="G724" s="425"/>
      <c r="H724" s="425"/>
      <c r="I724" s="425"/>
      <c r="J724" s="425"/>
      <c r="K724" s="425"/>
      <c r="L724" s="425"/>
      <c r="M724" s="425"/>
      <c r="N724" s="425"/>
    </row>
    <row r="725" spans="1:14">
      <c r="A725" s="425"/>
      <c r="B725" s="425"/>
      <c r="C725" s="425"/>
      <c r="D725" s="425"/>
      <c r="E725" s="425"/>
      <c r="F725" s="425"/>
      <c r="G725" s="425"/>
      <c r="H725" s="425"/>
      <c r="I725" s="425"/>
      <c r="J725" s="425"/>
      <c r="K725" s="425"/>
      <c r="L725" s="425"/>
      <c r="M725" s="425"/>
      <c r="N725" s="425"/>
    </row>
    <row r="726" spans="1:14">
      <c r="A726" s="425"/>
      <c r="B726" s="425"/>
      <c r="C726" s="425"/>
      <c r="D726" s="425"/>
      <c r="E726" s="425"/>
      <c r="F726" s="425"/>
      <c r="G726" s="425"/>
      <c r="H726" s="425"/>
      <c r="I726" s="425"/>
      <c r="J726" s="425"/>
      <c r="K726" s="425"/>
      <c r="L726" s="425"/>
      <c r="M726" s="425"/>
      <c r="N726" s="425"/>
    </row>
    <row r="727" spans="1:14">
      <c r="A727" s="425"/>
      <c r="B727" s="425"/>
      <c r="C727" s="425"/>
      <c r="D727" s="425"/>
      <c r="E727" s="425"/>
      <c r="F727" s="425"/>
      <c r="G727" s="425"/>
      <c r="H727" s="425"/>
      <c r="I727" s="425"/>
      <c r="J727" s="425"/>
      <c r="K727" s="425"/>
      <c r="L727" s="425"/>
      <c r="M727" s="425"/>
      <c r="N727" s="425"/>
    </row>
    <row r="728" spans="1:14">
      <c r="A728" s="425"/>
      <c r="B728" s="425"/>
      <c r="C728" s="425"/>
      <c r="D728" s="425"/>
      <c r="E728" s="425"/>
      <c r="F728" s="425"/>
      <c r="G728" s="425"/>
      <c r="H728" s="425"/>
      <c r="I728" s="425"/>
      <c r="J728" s="425"/>
      <c r="K728" s="425"/>
      <c r="L728" s="425"/>
      <c r="M728" s="425"/>
      <c r="N728" s="425"/>
    </row>
    <row r="729" spans="1:14">
      <c r="A729" s="425"/>
      <c r="B729" s="425"/>
      <c r="C729" s="425"/>
      <c r="D729" s="425"/>
      <c r="E729" s="425"/>
      <c r="F729" s="425"/>
      <c r="G729" s="425"/>
      <c r="H729" s="425"/>
      <c r="I729" s="425"/>
      <c r="J729" s="425"/>
      <c r="K729" s="425"/>
      <c r="L729" s="425"/>
      <c r="M729" s="425"/>
      <c r="N729" s="425"/>
    </row>
    <row r="730" spans="1:14">
      <c r="A730" s="425"/>
      <c r="B730" s="425"/>
      <c r="C730" s="425"/>
      <c r="D730" s="425"/>
      <c r="E730" s="425"/>
      <c r="F730" s="425"/>
      <c r="G730" s="425"/>
      <c r="H730" s="425"/>
      <c r="I730" s="425"/>
      <c r="J730" s="425"/>
      <c r="K730" s="425"/>
      <c r="L730" s="425"/>
      <c r="M730" s="425"/>
      <c r="N730" s="425"/>
    </row>
    <row r="731" spans="1:14">
      <c r="A731" s="425"/>
      <c r="B731" s="425"/>
      <c r="C731" s="425"/>
      <c r="D731" s="425"/>
      <c r="E731" s="425"/>
      <c r="F731" s="425"/>
      <c r="G731" s="425"/>
      <c r="H731" s="425"/>
      <c r="I731" s="425"/>
      <c r="J731" s="425"/>
      <c r="K731" s="425"/>
      <c r="L731" s="425"/>
      <c r="M731" s="425"/>
      <c r="N731" s="425"/>
    </row>
    <row r="732" spans="1:14">
      <c r="A732" s="425"/>
      <c r="B732" s="425"/>
      <c r="C732" s="425"/>
      <c r="D732" s="425"/>
      <c r="E732" s="425"/>
      <c r="F732" s="425"/>
      <c r="G732" s="425"/>
      <c r="H732" s="425"/>
      <c r="I732" s="425"/>
      <c r="J732" s="425"/>
      <c r="K732" s="425"/>
      <c r="L732" s="425"/>
      <c r="M732" s="425"/>
      <c r="N732" s="425"/>
    </row>
    <row r="733" spans="1:14">
      <c r="A733" s="425"/>
      <c r="B733" s="425"/>
      <c r="C733" s="425"/>
      <c r="D733" s="425"/>
      <c r="E733" s="425"/>
      <c r="F733" s="425"/>
      <c r="G733" s="425"/>
      <c r="H733" s="425"/>
      <c r="I733" s="425"/>
      <c r="J733" s="425"/>
      <c r="K733" s="425"/>
      <c r="L733" s="425"/>
      <c r="M733" s="425"/>
      <c r="N733" s="425"/>
    </row>
    <row r="734" spans="1:14">
      <c r="A734" s="425"/>
      <c r="B734" s="425"/>
      <c r="C734" s="425"/>
      <c r="D734" s="425"/>
      <c r="E734" s="425"/>
      <c r="F734" s="425"/>
      <c r="G734" s="425"/>
      <c r="H734" s="425"/>
      <c r="I734" s="425"/>
      <c r="J734" s="425"/>
      <c r="K734" s="425"/>
      <c r="L734" s="425"/>
      <c r="M734" s="425"/>
      <c r="N734" s="425"/>
    </row>
    <row r="735" spans="1:14">
      <c r="A735" s="425"/>
      <c r="B735" s="425"/>
      <c r="C735" s="425"/>
      <c r="D735" s="425"/>
      <c r="E735" s="425"/>
      <c r="F735" s="425"/>
      <c r="G735" s="425"/>
      <c r="H735" s="425"/>
      <c r="I735" s="425"/>
      <c r="J735" s="425"/>
      <c r="K735" s="425"/>
      <c r="L735" s="425"/>
      <c r="M735" s="425"/>
      <c r="N735" s="425"/>
    </row>
    <row r="736" spans="1:14">
      <c r="A736" s="425"/>
      <c r="B736" s="425"/>
      <c r="C736" s="425"/>
      <c r="D736" s="425"/>
      <c r="E736" s="425"/>
      <c r="F736" s="425"/>
      <c r="G736" s="425"/>
      <c r="H736" s="425"/>
      <c r="I736" s="425"/>
      <c r="J736" s="425"/>
      <c r="K736" s="425"/>
      <c r="L736" s="425"/>
      <c r="M736" s="425"/>
      <c r="N736" s="425"/>
    </row>
    <row r="737" spans="1:14">
      <c r="A737" s="425"/>
      <c r="B737" s="425"/>
      <c r="C737" s="425"/>
      <c r="D737" s="425"/>
      <c r="E737" s="425"/>
      <c r="F737" s="425"/>
      <c r="G737" s="425"/>
      <c r="H737" s="425"/>
      <c r="I737" s="425"/>
      <c r="J737" s="425"/>
      <c r="K737" s="425"/>
      <c r="L737" s="425"/>
      <c r="M737" s="425"/>
      <c r="N737" s="425"/>
    </row>
    <row r="738" spans="1:14">
      <c r="A738" s="425"/>
      <c r="B738" s="425"/>
      <c r="C738" s="425"/>
      <c r="D738" s="425"/>
      <c r="E738" s="425"/>
      <c r="F738" s="425"/>
      <c r="G738" s="425"/>
      <c r="H738" s="425"/>
      <c r="I738" s="425"/>
      <c r="J738" s="425"/>
      <c r="K738" s="425"/>
      <c r="L738" s="425"/>
      <c r="M738" s="425"/>
      <c r="N738" s="425"/>
    </row>
    <row r="739" spans="1:14">
      <c r="A739" s="425"/>
      <c r="B739" s="425"/>
      <c r="C739" s="425"/>
      <c r="D739" s="425"/>
      <c r="E739" s="425"/>
      <c r="F739" s="425"/>
      <c r="G739" s="425"/>
      <c r="H739" s="425"/>
      <c r="I739" s="425"/>
      <c r="J739" s="425"/>
      <c r="K739" s="425"/>
      <c r="L739" s="425"/>
      <c r="M739" s="425"/>
      <c r="N739" s="425"/>
    </row>
    <row r="740" spans="1:14">
      <c r="A740" s="425"/>
      <c r="B740" s="425"/>
      <c r="C740" s="425"/>
      <c r="D740" s="425"/>
      <c r="E740" s="425"/>
      <c r="F740" s="425"/>
      <c r="G740" s="425"/>
      <c r="H740" s="425"/>
      <c r="I740" s="425"/>
      <c r="J740" s="425"/>
      <c r="K740" s="425"/>
      <c r="L740" s="425"/>
      <c r="M740" s="425"/>
      <c r="N740" s="425"/>
    </row>
    <row r="741" spans="1:14">
      <c r="A741" s="425"/>
      <c r="B741" s="425"/>
      <c r="C741" s="425"/>
      <c r="D741" s="425"/>
      <c r="E741" s="425"/>
      <c r="F741" s="425"/>
      <c r="G741" s="425"/>
      <c r="H741" s="425"/>
      <c r="I741" s="425"/>
      <c r="J741" s="425"/>
      <c r="K741" s="425"/>
      <c r="L741" s="425"/>
      <c r="M741" s="425"/>
      <c r="N741" s="425"/>
    </row>
    <row r="742" spans="1:14">
      <c r="A742" s="425"/>
      <c r="B742" s="425"/>
      <c r="C742" s="425"/>
      <c r="D742" s="425"/>
      <c r="E742" s="425"/>
      <c r="F742" s="425"/>
      <c r="G742" s="425"/>
      <c r="H742" s="425"/>
      <c r="I742" s="425"/>
      <c r="J742" s="425"/>
      <c r="K742" s="425"/>
      <c r="L742" s="425"/>
      <c r="M742" s="425"/>
      <c r="N742" s="425"/>
    </row>
    <row r="743" spans="1:14">
      <c r="A743" s="425"/>
      <c r="B743" s="425"/>
      <c r="C743" s="425"/>
      <c r="D743" s="425"/>
      <c r="E743" s="425"/>
      <c r="F743" s="425"/>
      <c r="G743" s="425"/>
      <c r="H743" s="425"/>
      <c r="I743" s="425"/>
      <c r="J743" s="425"/>
      <c r="K743" s="425"/>
      <c r="L743" s="425"/>
      <c r="M743" s="425"/>
      <c r="N743" s="425"/>
    </row>
    <row r="744" spans="1:14">
      <c r="A744" s="425"/>
      <c r="B744" s="425"/>
      <c r="C744" s="425"/>
      <c r="D744" s="425"/>
      <c r="E744" s="425"/>
      <c r="F744" s="425"/>
      <c r="G744" s="425"/>
      <c r="H744" s="425"/>
      <c r="I744" s="425"/>
      <c r="J744" s="425"/>
      <c r="K744" s="425"/>
      <c r="L744" s="425"/>
      <c r="M744" s="425"/>
      <c r="N744" s="425"/>
    </row>
    <row r="745" spans="1:14">
      <c r="A745" s="425"/>
      <c r="B745" s="425"/>
      <c r="C745" s="425"/>
      <c r="D745" s="425"/>
      <c r="E745" s="425"/>
      <c r="F745" s="425"/>
      <c r="G745" s="425"/>
      <c r="H745" s="425"/>
      <c r="I745" s="425"/>
      <c r="J745" s="425"/>
      <c r="K745" s="425"/>
      <c r="L745" s="425"/>
      <c r="M745" s="425"/>
      <c r="N745" s="425"/>
    </row>
    <row r="746" spans="1:14">
      <c r="A746" s="425"/>
      <c r="B746" s="425"/>
      <c r="C746" s="425"/>
      <c r="D746" s="425"/>
      <c r="E746" s="425"/>
      <c r="F746" s="425"/>
      <c r="G746" s="425"/>
      <c r="H746" s="425"/>
      <c r="I746" s="425"/>
      <c r="J746" s="425"/>
      <c r="K746" s="425"/>
      <c r="L746" s="425"/>
      <c r="M746" s="425"/>
      <c r="N746" s="425"/>
    </row>
    <row r="747" spans="1:14">
      <c r="A747" s="425"/>
      <c r="B747" s="425"/>
      <c r="C747" s="425"/>
      <c r="D747" s="425"/>
      <c r="E747" s="425"/>
      <c r="F747" s="425"/>
      <c r="G747" s="425"/>
      <c r="H747" s="425"/>
      <c r="I747" s="425"/>
      <c r="J747" s="425"/>
      <c r="K747" s="425"/>
      <c r="L747" s="425"/>
      <c r="M747" s="425"/>
      <c r="N747" s="425"/>
    </row>
    <row r="748" spans="1:14">
      <c r="A748" s="425"/>
      <c r="B748" s="425"/>
      <c r="C748" s="425"/>
      <c r="D748" s="425"/>
      <c r="E748" s="425"/>
      <c r="F748" s="425"/>
      <c r="G748" s="425"/>
      <c r="H748" s="425"/>
      <c r="I748" s="425"/>
      <c r="J748" s="425"/>
      <c r="K748" s="425"/>
      <c r="L748" s="425"/>
      <c r="M748" s="425"/>
      <c r="N748" s="425"/>
    </row>
    <row r="749" spans="1:14">
      <c r="A749" s="425"/>
      <c r="B749" s="425"/>
      <c r="C749" s="425"/>
      <c r="D749" s="425"/>
      <c r="E749" s="425"/>
      <c r="F749" s="425"/>
      <c r="G749" s="425"/>
      <c r="H749" s="425"/>
      <c r="I749" s="425"/>
      <c r="J749" s="425"/>
      <c r="K749" s="425"/>
      <c r="L749" s="425"/>
      <c r="M749" s="425"/>
      <c r="N749" s="425"/>
    </row>
    <row r="750" spans="1:14">
      <c r="A750" s="425"/>
      <c r="B750" s="425"/>
      <c r="C750" s="425"/>
      <c r="D750" s="425"/>
      <c r="E750" s="425"/>
      <c r="F750" s="425"/>
      <c r="G750" s="425"/>
      <c r="H750" s="425"/>
      <c r="I750" s="425"/>
      <c r="J750" s="425"/>
      <c r="K750" s="425"/>
      <c r="L750" s="425"/>
      <c r="M750" s="425"/>
      <c r="N750" s="425"/>
    </row>
    <row r="751" spans="1:14">
      <c r="A751" s="425"/>
      <c r="B751" s="425"/>
      <c r="C751" s="425"/>
      <c r="D751" s="425"/>
      <c r="E751" s="425"/>
      <c r="F751" s="425"/>
      <c r="G751" s="425"/>
      <c r="H751" s="425"/>
      <c r="I751" s="425"/>
      <c r="J751" s="425"/>
      <c r="K751" s="425"/>
      <c r="L751" s="425"/>
      <c r="M751" s="425"/>
      <c r="N751" s="425"/>
    </row>
    <row r="752" spans="1:14">
      <c r="A752" s="425"/>
      <c r="B752" s="425"/>
      <c r="C752" s="425"/>
      <c r="D752" s="425"/>
      <c r="E752" s="425"/>
      <c r="F752" s="425"/>
      <c r="G752" s="425"/>
      <c r="H752" s="425"/>
      <c r="I752" s="425"/>
      <c r="J752" s="425"/>
      <c r="K752" s="425"/>
      <c r="L752" s="425"/>
      <c r="M752" s="425"/>
      <c r="N752" s="425"/>
    </row>
    <row r="753" spans="1:14">
      <c r="A753" s="425"/>
      <c r="B753" s="425"/>
      <c r="C753" s="425"/>
      <c r="D753" s="425"/>
      <c r="E753" s="425"/>
      <c r="F753" s="425"/>
      <c r="G753" s="425"/>
      <c r="H753" s="425"/>
      <c r="I753" s="425"/>
      <c r="J753" s="425"/>
      <c r="K753" s="425"/>
      <c r="L753" s="425"/>
      <c r="M753" s="425"/>
      <c r="N753" s="425"/>
    </row>
    <row r="754" spans="1:14">
      <c r="A754" s="425"/>
      <c r="B754" s="425"/>
      <c r="C754" s="425"/>
      <c r="D754" s="425"/>
      <c r="E754" s="425"/>
      <c r="F754" s="425"/>
      <c r="G754" s="425"/>
      <c r="H754" s="425"/>
      <c r="I754" s="425"/>
      <c r="J754" s="425"/>
      <c r="K754" s="425"/>
      <c r="L754" s="425"/>
      <c r="M754" s="425"/>
      <c r="N754" s="425"/>
    </row>
    <row r="755" spans="1:14">
      <c r="A755" s="425"/>
      <c r="B755" s="425"/>
      <c r="C755" s="425"/>
      <c r="D755" s="425"/>
      <c r="E755" s="425"/>
      <c r="F755" s="425"/>
      <c r="G755" s="425"/>
      <c r="H755" s="425"/>
      <c r="I755" s="425"/>
      <c r="J755" s="425"/>
      <c r="K755" s="425"/>
      <c r="L755" s="425"/>
      <c r="M755" s="425"/>
      <c r="N755" s="425"/>
    </row>
    <row r="756" spans="1:14">
      <c r="A756" s="425"/>
      <c r="B756" s="425"/>
      <c r="C756" s="425"/>
      <c r="D756" s="425"/>
      <c r="E756" s="425"/>
      <c r="F756" s="425"/>
      <c r="G756" s="425"/>
      <c r="H756" s="425"/>
      <c r="I756" s="425"/>
      <c r="J756" s="425"/>
      <c r="K756" s="425"/>
      <c r="L756" s="425"/>
      <c r="M756" s="425"/>
      <c r="N756" s="425"/>
    </row>
    <row r="757" spans="1:14">
      <c r="A757" s="425"/>
      <c r="B757" s="425"/>
      <c r="C757" s="425"/>
      <c r="D757" s="425"/>
      <c r="E757" s="425"/>
      <c r="F757" s="425"/>
      <c r="G757" s="425"/>
      <c r="H757" s="425"/>
      <c r="I757" s="425"/>
      <c r="J757" s="425"/>
      <c r="K757" s="425"/>
      <c r="L757" s="425"/>
      <c r="M757" s="425"/>
      <c r="N757" s="425"/>
    </row>
    <row r="758" spans="1:14">
      <c r="A758" s="425"/>
      <c r="B758" s="425"/>
      <c r="C758" s="425"/>
      <c r="D758" s="425"/>
      <c r="E758" s="425"/>
      <c r="F758" s="425"/>
      <c r="G758" s="425"/>
      <c r="H758" s="425"/>
      <c r="I758" s="425"/>
      <c r="J758" s="425"/>
      <c r="K758" s="425"/>
      <c r="L758" s="425"/>
      <c r="M758" s="425"/>
      <c r="N758" s="425"/>
    </row>
    <row r="759" spans="1:14">
      <c r="A759" s="425"/>
      <c r="B759" s="425"/>
      <c r="C759" s="425"/>
      <c r="D759" s="425"/>
      <c r="E759" s="425"/>
      <c r="F759" s="425"/>
      <c r="G759" s="425"/>
      <c r="H759" s="425"/>
      <c r="I759" s="425"/>
      <c r="J759" s="425"/>
      <c r="K759" s="425"/>
      <c r="L759" s="425"/>
      <c r="M759" s="425"/>
      <c r="N759" s="425"/>
    </row>
    <row r="760" spans="1:14">
      <c r="A760" s="425"/>
      <c r="B760" s="425"/>
      <c r="C760" s="425"/>
      <c r="D760" s="425"/>
      <c r="E760" s="425"/>
      <c r="F760" s="425"/>
      <c r="G760" s="425"/>
      <c r="H760" s="425"/>
      <c r="I760" s="425"/>
      <c r="J760" s="425"/>
      <c r="K760" s="425"/>
      <c r="L760" s="425"/>
      <c r="M760" s="425"/>
      <c r="N760" s="425"/>
    </row>
    <row r="761" spans="1:14">
      <c r="A761" s="425"/>
      <c r="B761" s="425"/>
      <c r="C761" s="425"/>
      <c r="D761" s="425"/>
      <c r="E761" s="425"/>
      <c r="F761" s="425"/>
      <c r="G761" s="425"/>
      <c r="H761" s="425"/>
      <c r="I761" s="425"/>
      <c r="J761" s="425"/>
      <c r="K761" s="425"/>
      <c r="L761" s="425"/>
      <c r="M761" s="425"/>
      <c r="N761" s="425"/>
    </row>
    <row r="762" spans="1:14">
      <c r="A762" s="425"/>
      <c r="B762" s="425"/>
      <c r="C762" s="425"/>
      <c r="D762" s="425"/>
      <c r="E762" s="425"/>
      <c r="F762" s="425"/>
      <c r="G762" s="425"/>
      <c r="H762" s="425"/>
      <c r="I762" s="425"/>
      <c r="J762" s="425"/>
      <c r="K762" s="425"/>
      <c r="L762" s="425"/>
      <c r="M762" s="425"/>
      <c r="N762" s="425"/>
    </row>
    <row r="763" spans="1:14">
      <c r="A763" s="425"/>
      <c r="B763" s="425"/>
      <c r="C763" s="425"/>
      <c r="D763" s="425"/>
      <c r="E763" s="425"/>
      <c r="F763" s="425"/>
      <c r="G763" s="425"/>
      <c r="H763" s="425"/>
      <c r="I763" s="425"/>
      <c r="J763" s="425"/>
      <c r="K763" s="425"/>
      <c r="L763" s="425"/>
      <c r="M763" s="425"/>
      <c r="N763" s="425"/>
    </row>
    <row r="764" spans="1:14">
      <c r="A764" s="425"/>
      <c r="B764" s="425"/>
      <c r="C764" s="425"/>
      <c r="D764" s="425"/>
      <c r="E764" s="425"/>
      <c r="F764" s="425"/>
      <c r="G764" s="425"/>
      <c r="H764" s="425"/>
      <c r="I764" s="425"/>
      <c r="J764" s="425"/>
      <c r="K764" s="425"/>
      <c r="L764" s="425"/>
      <c r="M764" s="425"/>
      <c r="N764" s="425"/>
    </row>
    <row r="765" spans="1:14">
      <c r="A765" s="425"/>
      <c r="B765" s="425"/>
      <c r="C765" s="425"/>
      <c r="D765" s="425"/>
      <c r="E765" s="425"/>
      <c r="F765" s="425"/>
      <c r="G765" s="425"/>
      <c r="H765" s="425"/>
      <c r="I765" s="425"/>
      <c r="J765" s="425"/>
      <c r="K765" s="425"/>
      <c r="L765" s="425"/>
      <c r="M765" s="425"/>
      <c r="N765" s="425"/>
    </row>
    <row r="766" spans="1:14">
      <c r="A766" s="425"/>
      <c r="B766" s="425"/>
      <c r="C766" s="425"/>
      <c r="D766" s="425"/>
      <c r="E766" s="425"/>
      <c r="F766" s="425"/>
      <c r="G766" s="425"/>
      <c r="H766" s="425"/>
      <c r="I766" s="425"/>
      <c r="J766" s="425"/>
      <c r="K766" s="425"/>
      <c r="L766" s="425"/>
      <c r="M766" s="425"/>
      <c r="N766" s="425"/>
    </row>
    <row r="767" spans="1:14">
      <c r="A767" s="425"/>
      <c r="B767" s="425"/>
      <c r="C767" s="425"/>
      <c r="D767" s="425"/>
      <c r="E767" s="425"/>
      <c r="F767" s="425"/>
      <c r="G767" s="425"/>
      <c r="H767" s="425"/>
      <c r="I767" s="425"/>
      <c r="J767" s="425"/>
      <c r="K767" s="425"/>
      <c r="L767" s="425"/>
      <c r="M767" s="425"/>
      <c r="N767" s="425"/>
    </row>
    <row r="768" spans="1:14">
      <c r="A768" s="425"/>
      <c r="B768" s="425"/>
      <c r="C768" s="425"/>
      <c r="D768" s="425"/>
      <c r="E768" s="425"/>
      <c r="F768" s="425"/>
      <c r="G768" s="425"/>
      <c r="H768" s="425"/>
      <c r="I768" s="425"/>
      <c r="J768" s="425"/>
      <c r="K768" s="425"/>
      <c r="L768" s="425"/>
      <c r="M768" s="425"/>
      <c r="N768" s="425"/>
    </row>
    <row r="769" spans="1:14">
      <c r="A769" s="425"/>
      <c r="B769" s="425"/>
      <c r="C769" s="425"/>
      <c r="D769" s="425"/>
      <c r="E769" s="425"/>
      <c r="F769" s="425"/>
      <c r="G769" s="425"/>
      <c r="H769" s="425"/>
      <c r="I769" s="425"/>
      <c r="J769" s="425"/>
      <c r="K769" s="425"/>
      <c r="L769" s="425"/>
      <c r="M769" s="425"/>
      <c r="N769" s="425"/>
    </row>
    <row r="770" spans="1:14">
      <c r="A770" s="425"/>
      <c r="B770" s="425"/>
      <c r="C770" s="425"/>
      <c r="D770" s="425"/>
      <c r="E770" s="425"/>
      <c r="F770" s="425"/>
      <c r="G770" s="425"/>
      <c r="H770" s="425"/>
      <c r="I770" s="425"/>
      <c r="J770" s="425"/>
      <c r="K770" s="425"/>
      <c r="L770" s="425"/>
      <c r="M770" s="425"/>
      <c r="N770" s="425"/>
    </row>
    <row r="771" spans="1:14">
      <c r="A771" s="425"/>
      <c r="B771" s="425"/>
      <c r="C771" s="425"/>
      <c r="D771" s="425"/>
      <c r="E771" s="425"/>
      <c r="F771" s="425"/>
      <c r="G771" s="425"/>
      <c r="H771" s="425"/>
      <c r="I771" s="425"/>
      <c r="J771" s="425"/>
      <c r="K771" s="425"/>
      <c r="L771" s="425"/>
      <c r="M771" s="425"/>
      <c r="N771" s="425"/>
    </row>
    <row r="772" spans="1:14">
      <c r="A772" s="425"/>
      <c r="B772" s="425"/>
      <c r="C772" s="425"/>
      <c r="D772" s="425"/>
      <c r="E772" s="425"/>
      <c r="F772" s="425"/>
      <c r="G772" s="425"/>
      <c r="H772" s="425"/>
      <c r="I772" s="425"/>
      <c r="J772" s="425"/>
      <c r="K772" s="425"/>
      <c r="L772" s="425"/>
      <c r="M772" s="425"/>
      <c r="N772" s="425"/>
    </row>
    <row r="773" spans="1:14">
      <c r="A773" s="425"/>
      <c r="B773" s="425"/>
      <c r="C773" s="425"/>
      <c r="D773" s="425"/>
      <c r="E773" s="425"/>
      <c r="F773" s="425"/>
      <c r="G773" s="425"/>
      <c r="H773" s="425"/>
      <c r="I773" s="425"/>
      <c r="J773" s="425"/>
      <c r="K773" s="425"/>
      <c r="L773" s="425"/>
      <c r="M773" s="425"/>
      <c r="N773" s="425"/>
    </row>
    <row r="774" spans="1:14">
      <c r="A774" s="425"/>
      <c r="B774" s="425"/>
      <c r="C774" s="425"/>
      <c r="D774" s="425"/>
      <c r="E774" s="425"/>
      <c r="F774" s="425"/>
      <c r="G774" s="425"/>
      <c r="H774" s="425"/>
      <c r="I774" s="425"/>
      <c r="J774" s="425"/>
      <c r="K774" s="425"/>
      <c r="L774" s="425"/>
      <c r="M774" s="425"/>
      <c r="N774" s="425"/>
    </row>
    <row r="775" spans="1:14">
      <c r="A775" s="425"/>
      <c r="B775" s="425"/>
      <c r="C775" s="425"/>
      <c r="D775" s="425"/>
      <c r="E775" s="425"/>
      <c r="F775" s="425"/>
      <c r="G775" s="425"/>
      <c r="H775" s="425"/>
      <c r="I775" s="425"/>
      <c r="J775" s="425"/>
      <c r="K775" s="425"/>
      <c r="L775" s="425"/>
      <c r="M775" s="425"/>
      <c r="N775" s="425"/>
    </row>
    <row r="776" spans="1:14">
      <c r="A776" s="425"/>
      <c r="B776" s="425"/>
      <c r="C776" s="425"/>
      <c r="D776" s="425"/>
      <c r="E776" s="425"/>
      <c r="F776" s="425"/>
      <c r="G776" s="425"/>
      <c r="H776" s="425"/>
      <c r="I776" s="425"/>
      <c r="J776" s="425"/>
      <c r="K776" s="425"/>
      <c r="L776" s="425"/>
      <c r="M776" s="425"/>
      <c r="N776" s="425"/>
    </row>
    <row r="777" spans="1:14">
      <c r="A777" s="425"/>
      <c r="B777" s="425"/>
      <c r="C777" s="425"/>
      <c r="D777" s="425"/>
      <c r="E777" s="425"/>
      <c r="F777" s="425"/>
      <c r="G777" s="425"/>
      <c r="H777" s="425"/>
      <c r="I777" s="425"/>
      <c r="J777" s="425"/>
      <c r="K777" s="425"/>
      <c r="L777" s="425"/>
      <c r="M777" s="425"/>
      <c r="N777" s="425"/>
    </row>
    <row r="778" spans="1:14">
      <c r="A778" s="425"/>
      <c r="B778" s="425"/>
      <c r="C778" s="425"/>
      <c r="D778" s="425"/>
      <c r="E778" s="425"/>
      <c r="F778" s="425"/>
      <c r="G778" s="425"/>
      <c r="H778" s="425"/>
      <c r="I778" s="425"/>
      <c r="J778" s="425"/>
      <c r="K778" s="425"/>
      <c r="L778" s="425"/>
      <c r="M778" s="425"/>
      <c r="N778" s="425"/>
    </row>
    <row r="779" spans="1:14">
      <c r="A779" s="425"/>
      <c r="B779" s="425"/>
      <c r="C779" s="425"/>
      <c r="D779" s="425"/>
      <c r="E779" s="425"/>
      <c r="F779" s="425"/>
      <c r="G779" s="425"/>
      <c r="H779" s="425"/>
      <c r="I779" s="425"/>
      <c r="J779" s="425"/>
      <c r="K779" s="425"/>
      <c r="L779" s="425"/>
      <c r="M779" s="425"/>
      <c r="N779" s="425"/>
    </row>
    <row r="780" spans="1:14">
      <c r="A780" s="425"/>
      <c r="B780" s="425"/>
      <c r="C780" s="425"/>
      <c r="D780" s="425"/>
      <c r="E780" s="425"/>
      <c r="F780" s="425"/>
      <c r="G780" s="425"/>
      <c r="H780" s="425"/>
      <c r="I780" s="425"/>
      <c r="J780" s="425"/>
      <c r="K780" s="425"/>
      <c r="L780" s="425"/>
      <c r="M780" s="425"/>
      <c r="N780" s="425"/>
    </row>
    <row r="781" spans="1:14">
      <c r="A781" s="425"/>
      <c r="B781" s="425"/>
      <c r="C781" s="425"/>
      <c r="D781" s="425"/>
      <c r="E781" s="425"/>
      <c r="F781" s="425"/>
      <c r="G781" s="425"/>
      <c r="H781" s="425"/>
      <c r="I781" s="425"/>
      <c r="J781" s="425"/>
      <c r="K781" s="425"/>
      <c r="L781" s="425"/>
      <c r="M781" s="425"/>
      <c r="N781" s="425"/>
    </row>
    <row r="782" spans="1:14">
      <c r="A782" s="425"/>
      <c r="B782" s="425"/>
      <c r="C782" s="425"/>
      <c r="D782" s="425"/>
      <c r="E782" s="425"/>
      <c r="F782" s="425"/>
      <c r="G782" s="425"/>
      <c r="H782" s="425"/>
      <c r="I782" s="425"/>
      <c r="J782" s="425"/>
      <c r="K782" s="425"/>
      <c r="L782" s="425"/>
      <c r="M782" s="425"/>
      <c r="N782" s="425"/>
    </row>
    <row r="783" spans="1:14">
      <c r="A783" s="425"/>
      <c r="B783" s="425"/>
      <c r="C783" s="425"/>
      <c r="D783" s="425"/>
      <c r="E783" s="425"/>
      <c r="F783" s="425"/>
      <c r="G783" s="425"/>
      <c r="H783" s="425"/>
      <c r="I783" s="425"/>
      <c r="J783" s="425"/>
      <c r="K783" s="425"/>
      <c r="L783" s="425"/>
      <c r="M783" s="425"/>
      <c r="N783" s="425"/>
    </row>
    <row r="784" spans="1:14">
      <c r="A784" s="425"/>
      <c r="B784" s="425"/>
      <c r="C784" s="425"/>
      <c r="D784" s="425"/>
      <c r="E784" s="425"/>
      <c r="F784" s="425"/>
      <c r="G784" s="425"/>
      <c r="H784" s="425"/>
      <c r="I784" s="425"/>
      <c r="J784" s="425"/>
      <c r="K784" s="425"/>
      <c r="L784" s="425"/>
      <c r="M784" s="425"/>
      <c r="N784" s="425"/>
    </row>
    <row r="785" spans="1:14">
      <c r="A785" s="425"/>
      <c r="B785" s="425"/>
      <c r="C785" s="425"/>
      <c r="D785" s="425"/>
      <c r="E785" s="425"/>
      <c r="F785" s="425"/>
      <c r="G785" s="425"/>
      <c r="H785" s="425"/>
      <c r="I785" s="425"/>
      <c r="J785" s="425"/>
      <c r="K785" s="425"/>
      <c r="L785" s="425"/>
      <c r="M785" s="425"/>
      <c r="N785" s="425"/>
    </row>
    <row r="786" spans="1:14">
      <c r="A786" s="425"/>
      <c r="B786" s="425"/>
      <c r="C786" s="425"/>
      <c r="D786" s="425"/>
      <c r="E786" s="425"/>
      <c r="F786" s="425"/>
      <c r="G786" s="425"/>
      <c r="H786" s="425"/>
      <c r="I786" s="425"/>
      <c r="J786" s="425"/>
      <c r="K786" s="425"/>
      <c r="L786" s="425"/>
      <c r="M786" s="425"/>
      <c r="N786" s="425"/>
    </row>
    <row r="787" spans="1:14">
      <c r="A787" s="425"/>
      <c r="B787" s="425"/>
      <c r="C787" s="425"/>
      <c r="D787" s="425"/>
      <c r="E787" s="425"/>
      <c r="F787" s="425"/>
      <c r="G787" s="425"/>
      <c r="H787" s="425"/>
      <c r="I787" s="425"/>
      <c r="J787" s="425"/>
      <c r="K787" s="425"/>
      <c r="L787" s="425"/>
      <c r="M787" s="425"/>
      <c r="N787" s="425"/>
    </row>
    <row r="788" spans="1:14">
      <c r="A788" s="425"/>
      <c r="B788" s="425"/>
      <c r="C788" s="425"/>
      <c r="D788" s="425"/>
      <c r="E788" s="425"/>
      <c r="F788" s="425"/>
      <c r="G788" s="425"/>
      <c r="H788" s="425"/>
      <c r="I788" s="425"/>
      <c r="J788" s="425"/>
      <c r="K788" s="425"/>
      <c r="L788" s="425"/>
      <c r="M788" s="425"/>
      <c r="N788" s="425"/>
    </row>
    <row r="789" spans="1:14">
      <c r="A789" s="425"/>
      <c r="B789" s="425"/>
      <c r="C789" s="425"/>
      <c r="D789" s="425"/>
      <c r="E789" s="425"/>
      <c r="F789" s="425"/>
      <c r="G789" s="425"/>
      <c r="H789" s="425"/>
      <c r="I789" s="425"/>
      <c r="J789" s="425"/>
      <c r="K789" s="425"/>
      <c r="L789" s="425"/>
      <c r="M789" s="425"/>
      <c r="N789" s="425"/>
    </row>
    <row r="790" spans="1:14">
      <c r="A790" s="425"/>
      <c r="B790" s="425"/>
      <c r="C790" s="425"/>
      <c r="D790" s="425"/>
      <c r="E790" s="425"/>
      <c r="F790" s="425"/>
      <c r="G790" s="425"/>
      <c r="H790" s="425"/>
      <c r="I790" s="425"/>
      <c r="J790" s="425"/>
      <c r="K790" s="425"/>
      <c r="L790" s="425"/>
      <c r="M790" s="425"/>
      <c r="N790" s="425"/>
    </row>
    <row r="791" spans="1:14">
      <c r="A791" s="425"/>
      <c r="B791" s="425"/>
      <c r="C791" s="425"/>
      <c r="D791" s="425"/>
      <c r="E791" s="425"/>
      <c r="F791" s="425"/>
      <c r="G791" s="425"/>
      <c r="H791" s="425"/>
      <c r="I791" s="425"/>
      <c r="J791" s="425"/>
      <c r="K791" s="425"/>
      <c r="L791" s="425"/>
      <c r="M791" s="425"/>
      <c r="N791" s="425"/>
    </row>
    <row r="792" spans="1:14">
      <c r="A792" s="425"/>
      <c r="B792" s="425"/>
      <c r="C792" s="425"/>
      <c r="D792" s="425"/>
      <c r="E792" s="425"/>
      <c r="F792" s="425"/>
      <c r="G792" s="425"/>
      <c r="H792" s="425"/>
      <c r="I792" s="425"/>
      <c r="J792" s="425"/>
      <c r="K792" s="425"/>
      <c r="L792" s="425"/>
      <c r="M792" s="425"/>
      <c r="N792" s="425"/>
    </row>
    <row r="793" spans="1:14">
      <c r="A793" s="425"/>
      <c r="B793" s="425"/>
      <c r="C793" s="425"/>
      <c r="D793" s="425"/>
      <c r="E793" s="425"/>
      <c r="F793" s="425"/>
      <c r="G793" s="425"/>
      <c r="H793" s="425"/>
      <c r="I793" s="425"/>
      <c r="J793" s="425"/>
      <c r="K793" s="425"/>
      <c r="L793" s="425"/>
      <c r="M793" s="425"/>
      <c r="N793" s="425"/>
    </row>
    <row r="794" spans="1:14">
      <c r="A794" s="425"/>
      <c r="B794" s="425"/>
      <c r="C794" s="425"/>
      <c r="D794" s="425"/>
      <c r="E794" s="425"/>
      <c r="F794" s="425"/>
      <c r="G794" s="425"/>
      <c r="H794" s="425"/>
      <c r="I794" s="425"/>
      <c r="J794" s="425"/>
      <c r="K794" s="425"/>
      <c r="L794" s="425"/>
      <c r="M794" s="425"/>
      <c r="N794" s="425"/>
    </row>
    <row r="795" spans="1:14">
      <c r="A795" s="425"/>
      <c r="B795" s="425"/>
      <c r="C795" s="425"/>
      <c r="D795" s="425"/>
      <c r="E795" s="425"/>
      <c r="F795" s="425"/>
      <c r="G795" s="425"/>
      <c r="H795" s="425"/>
      <c r="I795" s="425"/>
      <c r="J795" s="425"/>
      <c r="K795" s="425"/>
      <c r="L795" s="425"/>
      <c r="M795" s="425"/>
      <c r="N795" s="425"/>
    </row>
    <row r="796" spans="1:14">
      <c r="A796" s="425"/>
      <c r="B796" s="425"/>
      <c r="C796" s="425"/>
      <c r="D796" s="425"/>
      <c r="E796" s="425"/>
      <c r="F796" s="425"/>
      <c r="G796" s="425"/>
      <c r="H796" s="425"/>
      <c r="I796" s="425"/>
      <c r="J796" s="425"/>
      <c r="K796" s="425"/>
      <c r="L796" s="425"/>
      <c r="M796" s="425"/>
      <c r="N796" s="425"/>
    </row>
    <row r="797" spans="1:14">
      <c r="A797" s="425"/>
      <c r="B797" s="425"/>
      <c r="C797" s="425"/>
      <c r="D797" s="425"/>
      <c r="E797" s="425"/>
      <c r="F797" s="425"/>
      <c r="G797" s="425"/>
      <c r="H797" s="425"/>
      <c r="I797" s="425"/>
      <c r="J797" s="425"/>
      <c r="K797" s="425"/>
      <c r="L797" s="425"/>
      <c r="M797" s="425"/>
      <c r="N797" s="425"/>
    </row>
    <row r="798" spans="1:14">
      <c r="A798" s="425"/>
      <c r="B798" s="425"/>
      <c r="C798" s="425"/>
      <c r="D798" s="425"/>
      <c r="E798" s="425"/>
      <c r="F798" s="425"/>
      <c r="G798" s="425"/>
      <c r="H798" s="425"/>
      <c r="I798" s="425"/>
      <c r="J798" s="425"/>
      <c r="K798" s="425"/>
      <c r="L798" s="425"/>
      <c r="M798" s="425"/>
      <c r="N798" s="425"/>
    </row>
    <row r="799" spans="1:14">
      <c r="A799" s="425"/>
      <c r="B799" s="425"/>
      <c r="C799" s="425"/>
      <c r="D799" s="425"/>
      <c r="E799" s="425"/>
      <c r="F799" s="425"/>
      <c r="G799" s="425"/>
      <c r="H799" s="425"/>
      <c r="I799" s="425"/>
      <c r="J799" s="425"/>
      <c r="K799" s="425"/>
      <c r="L799" s="425"/>
      <c r="M799" s="425"/>
      <c r="N799" s="425"/>
    </row>
    <row r="800" spans="1:14">
      <c r="A800" s="425"/>
      <c r="B800" s="425"/>
      <c r="C800" s="425"/>
      <c r="D800" s="425"/>
      <c r="E800" s="425"/>
      <c r="F800" s="425"/>
      <c r="G800" s="425"/>
      <c r="H800" s="425"/>
      <c r="I800" s="425"/>
      <c r="J800" s="425"/>
      <c r="K800" s="425"/>
      <c r="L800" s="425"/>
      <c r="M800" s="425"/>
      <c r="N800" s="425"/>
    </row>
    <row r="801" spans="1:14">
      <c r="A801" s="425"/>
      <c r="B801" s="425"/>
      <c r="C801" s="425"/>
      <c r="D801" s="425"/>
      <c r="E801" s="425"/>
      <c r="F801" s="425"/>
      <c r="G801" s="425"/>
      <c r="H801" s="425"/>
      <c r="I801" s="425"/>
      <c r="J801" s="425"/>
      <c r="K801" s="425"/>
      <c r="L801" s="425"/>
      <c r="M801" s="425"/>
      <c r="N801" s="425"/>
    </row>
    <row r="802" spans="1:14">
      <c r="A802" s="425"/>
      <c r="B802" s="425"/>
      <c r="C802" s="425"/>
      <c r="D802" s="425"/>
      <c r="E802" s="425"/>
      <c r="F802" s="425"/>
      <c r="G802" s="425"/>
      <c r="H802" s="425"/>
      <c r="I802" s="425"/>
      <c r="J802" s="425"/>
      <c r="K802" s="425"/>
      <c r="L802" s="425"/>
      <c r="M802" s="425"/>
      <c r="N802" s="425"/>
    </row>
    <row r="803" spans="1:14">
      <c r="A803" s="425"/>
      <c r="B803" s="425"/>
      <c r="C803" s="425"/>
      <c r="D803" s="425"/>
      <c r="E803" s="425"/>
      <c r="F803" s="425"/>
      <c r="G803" s="425"/>
      <c r="H803" s="425"/>
      <c r="I803" s="425"/>
      <c r="J803" s="425"/>
      <c r="K803" s="425"/>
      <c r="L803" s="425"/>
      <c r="M803" s="425"/>
      <c r="N803" s="425"/>
    </row>
    <row r="804" spans="1:14">
      <c r="A804" s="425"/>
      <c r="B804" s="425"/>
      <c r="C804" s="425"/>
      <c r="D804" s="425"/>
      <c r="E804" s="425"/>
      <c r="F804" s="425"/>
      <c r="G804" s="425"/>
      <c r="H804" s="425"/>
      <c r="I804" s="425"/>
      <c r="J804" s="425"/>
      <c r="K804" s="425"/>
      <c r="L804" s="425"/>
      <c r="M804" s="425"/>
      <c r="N804" s="425"/>
    </row>
    <row r="805" spans="1:14">
      <c r="A805" s="425"/>
      <c r="B805" s="425"/>
      <c r="C805" s="425"/>
      <c r="D805" s="425"/>
      <c r="E805" s="425"/>
      <c r="F805" s="425"/>
      <c r="G805" s="425"/>
      <c r="H805" s="425"/>
      <c r="I805" s="425"/>
      <c r="J805" s="425"/>
      <c r="K805" s="425"/>
      <c r="L805" s="425"/>
      <c r="M805" s="425"/>
      <c r="N805" s="425"/>
    </row>
    <row r="806" spans="1:14">
      <c r="A806" s="425"/>
      <c r="B806" s="425"/>
      <c r="C806" s="425"/>
      <c r="D806" s="425"/>
      <c r="E806" s="425"/>
      <c r="F806" s="425"/>
      <c r="G806" s="425"/>
      <c r="H806" s="425"/>
      <c r="I806" s="425"/>
      <c r="J806" s="425"/>
      <c r="K806" s="425"/>
      <c r="L806" s="425"/>
      <c r="M806" s="425"/>
      <c r="N806" s="425"/>
    </row>
    <row r="807" spans="1:14">
      <c r="A807" s="425"/>
      <c r="B807" s="425"/>
      <c r="C807" s="425"/>
      <c r="D807" s="425"/>
      <c r="E807" s="425"/>
      <c r="F807" s="425"/>
      <c r="G807" s="425"/>
      <c r="H807" s="425"/>
      <c r="I807" s="425"/>
      <c r="J807" s="425"/>
      <c r="K807" s="425"/>
      <c r="L807" s="425"/>
      <c r="M807" s="425"/>
      <c r="N807" s="425"/>
    </row>
    <row r="808" spans="1:14">
      <c r="A808" s="425"/>
      <c r="B808" s="425"/>
      <c r="C808" s="425"/>
      <c r="D808" s="425"/>
      <c r="E808" s="425"/>
      <c r="F808" s="425"/>
      <c r="G808" s="425"/>
      <c r="H808" s="425"/>
      <c r="I808" s="425"/>
      <c r="J808" s="425"/>
      <c r="K808" s="425"/>
      <c r="L808" s="425"/>
      <c r="M808" s="425"/>
      <c r="N808" s="425"/>
    </row>
    <row r="809" spans="1:14">
      <c r="A809" s="425"/>
      <c r="B809" s="425"/>
      <c r="C809" s="425"/>
      <c r="D809" s="425"/>
      <c r="E809" s="425"/>
      <c r="F809" s="425"/>
      <c r="G809" s="425"/>
      <c r="H809" s="425"/>
      <c r="I809" s="425"/>
      <c r="J809" s="425"/>
      <c r="K809" s="425"/>
      <c r="L809" s="425"/>
      <c r="M809" s="425"/>
      <c r="N809" s="425"/>
    </row>
    <row r="810" spans="1:14">
      <c r="A810" s="425"/>
      <c r="B810" s="425"/>
      <c r="C810" s="425"/>
      <c r="D810" s="425"/>
      <c r="E810" s="425"/>
      <c r="F810" s="425"/>
      <c r="G810" s="425"/>
      <c r="H810" s="425"/>
      <c r="I810" s="425"/>
      <c r="J810" s="425"/>
      <c r="K810" s="425"/>
      <c r="L810" s="425"/>
      <c r="M810" s="425"/>
      <c r="N810" s="425"/>
    </row>
    <row r="811" spans="1:14">
      <c r="A811" s="425"/>
      <c r="B811" s="425"/>
      <c r="C811" s="425"/>
      <c r="D811" s="425"/>
      <c r="E811" s="425"/>
      <c r="F811" s="425"/>
      <c r="G811" s="425"/>
      <c r="H811" s="425"/>
      <c r="I811" s="425"/>
      <c r="J811" s="425"/>
      <c r="K811" s="425"/>
      <c r="L811" s="425"/>
      <c r="M811" s="425"/>
      <c r="N811" s="425"/>
    </row>
    <row r="812" spans="1:14">
      <c r="A812" s="425"/>
      <c r="B812" s="425"/>
      <c r="C812" s="425"/>
      <c r="D812" s="425"/>
      <c r="E812" s="425"/>
      <c r="F812" s="425"/>
      <c r="G812" s="425"/>
      <c r="H812" s="425"/>
      <c r="I812" s="425"/>
      <c r="J812" s="425"/>
      <c r="K812" s="425"/>
      <c r="L812" s="425"/>
      <c r="M812" s="425"/>
      <c r="N812" s="425"/>
    </row>
    <row r="813" spans="1:14">
      <c r="A813" s="425"/>
      <c r="B813" s="425"/>
      <c r="C813" s="425"/>
      <c r="D813" s="425"/>
      <c r="E813" s="425"/>
      <c r="F813" s="425"/>
      <c r="G813" s="425"/>
      <c r="H813" s="425"/>
      <c r="I813" s="425"/>
      <c r="J813" s="425"/>
      <c r="K813" s="425"/>
      <c r="L813" s="425"/>
      <c r="M813" s="425"/>
      <c r="N813" s="425"/>
    </row>
    <row r="814" spans="1:14">
      <c r="A814" s="425"/>
      <c r="B814" s="425"/>
      <c r="C814" s="425"/>
      <c r="D814" s="425"/>
      <c r="E814" s="425"/>
      <c r="F814" s="425"/>
      <c r="G814" s="425"/>
      <c r="H814" s="425"/>
      <c r="I814" s="425"/>
      <c r="J814" s="425"/>
      <c r="K814" s="425"/>
      <c r="L814" s="425"/>
      <c r="M814" s="425"/>
      <c r="N814" s="425"/>
    </row>
    <row r="815" spans="1:14">
      <c r="A815" s="425"/>
      <c r="B815" s="425"/>
      <c r="C815" s="425"/>
      <c r="D815" s="425"/>
      <c r="E815" s="425"/>
      <c r="F815" s="425"/>
      <c r="G815" s="425"/>
      <c r="H815" s="425"/>
      <c r="I815" s="425"/>
      <c r="J815" s="425"/>
      <c r="K815" s="425"/>
      <c r="L815" s="425"/>
      <c r="M815" s="425"/>
      <c r="N815" s="425"/>
    </row>
    <row r="816" spans="1:14">
      <c r="A816" s="425"/>
      <c r="B816" s="425"/>
      <c r="C816" s="425"/>
      <c r="D816" s="425"/>
      <c r="E816" s="425"/>
      <c r="F816" s="425"/>
      <c r="G816" s="425"/>
      <c r="H816" s="425"/>
      <c r="I816" s="425"/>
      <c r="J816" s="425"/>
      <c r="K816" s="425"/>
      <c r="L816" s="425"/>
      <c r="M816" s="425"/>
      <c r="N816" s="425"/>
    </row>
    <row r="817" spans="1:14">
      <c r="A817" s="425"/>
      <c r="B817" s="425"/>
      <c r="C817" s="425"/>
      <c r="D817" s="425"/>
      <c r="E817" s="425"/>
      <c r="F817" s="425"/>
      <c r="G817" s="425"/>
      <c r="H817" s="425"/>
      <c r="I817" s="425"/>
      <c r="J817" s="425"/>
      <c r="K817" s="425"/>
      <c r="L817" s="425"/>
      <c r="M817" s="425"/>
      <c r="N817" s="425"/>
    </row>
    <row r="818" spans="1:14">
      <c r="A818" s="425"/>
      <c r="B818" s="425"/>
      <c r="C818" s="425"/>
      <c r="D818" s="425"/>
      <c r="E818" s="425"/>
      <c r="F818" s="425"/>
      <c r="G818" s="425"/>
      <c r="H818" s="425"/>
      <c r="I818" s="425"/>
      <c r="J818" s="425"/>
      <c r="K818" s="425"/>
      <c r="L818" s="425"/>
      <c r="M818" s="425"/>
      <c r="N818" s="425"/>
    </row>
    <row r="819" spans="1:14">
      <c r="A819" s="425"/>
      <c r="B819" s="425"/>
      <c r="C819" s="425"/>
      <c r="D819" s="425"/>
      <c r="E819" s="425"/>
      <c r="F819" s="425"/>
      <c r="G819" s="425"/>
      <c r="H819" s="425"/>
      <c r="I819" s="425"/>
      <c r="J819" s="425"/>
      <c r="K819" s="425"/>
      <c r="L819" s="425"/>
      <c r="M819" s="425"/>
      <c r="N819" s="425"/>
    </row>
    <row r="820" spans="1:14">
      <c r="A820" s="425"/>
      <c r="B820" s="425"/>
      <c r="C820" s="425"/>
      <c r="D820" s="425"/>
      <c r="E820" s="425"/>
      <c r="F820" s="425"/>
      <c r="G820" s="425"/>
      <c r="H820" s="425"/>
      <c r="I820" s="425"/>
      <c r="J820" s="425"/>
      <c r="K820" s="425"/>
      <c r="L820" s="425"/>
      <c r="M820" s="425"/>
      <c r="N820" s="425"/>
    </row>
    <row r="821" spans="1:14">
      <c r="A821" s="425"/>
      <c r="B821" s="425"/>
      <c r="C821" s="425"/>
      <c r="D821" s="425"/>
      <c r="E821" s="425"/>
      <c r="F821" s="425"/>
      <c r="G821" s="425"/>
      <c r="H821" s="425"/>
      <c r="I821" s="425"/>
      <c r="J821" s="425"/>
      <c r="K821" s="425"/>
      <c r="L821" s="425"/>
      <c r="M821" s="425"/>
      <c r="N821" s="425"/>
    </row>
    <row r="822" spans="1:14">
      <c r="A822" s="425"/>
      <c r="B822" s="425"/>
      <c r="C822" s="425"/>
      <c r="D822" s="425"/>
      <c r="E822" s="425"/>
      <c r="F822" s="425"/>
      <c r="G822" s="425"/>
      <c r="H822" s="425"/>
      <c r="I822" s="425"/>
      <c r="J822" s="425"/>
      <c r="K822" s="425"/>
      <c r="L822" s="425"/>
      <c r="M822" s="425"/>
      <c r="N822" s="425"/>
    </row>
    <row r="823" spans="1:14">
      <c r="A823" s="425"/>
      <c r="B823" s="425"/>
      <c r="C823" s="425"/>
      <c r="D823" s="425"/>
      <c r="E823" s="425"/>
      <c r="F823" s="425"/>
      <c r="G823" s="425"/>
      <c r="H823" s="425"/>
      <c r="I823" s="425"/>
      <c r="J823" s="425"/>
      <c r="K823" s="425"/>
      <c r="L823" s="425"/>
      <c r="M823" s="425"/>
      <c r="N823" s="425"/>
    </row>
    <row r="824" spans="1:14">
      <c r="A824" s="425"/>
      <c r="B824" s="425"/>
      <c r="C824" s="425"/>
      <c r="D824" s="425"/>
      <c r="E824" s="425"/>
      <c r="F824" s="425"/>
      <c r="G824" s="425"/>
      <c r="H824" s="425"/>
      <c r="I824" s="425"/>
      <c r="J824" s="425"/>
      <c r="K824" s="425"/>
      <c r="L824" s="425"/>
      <c r="M824" s="425"/>
      <c r="N824" s="425"/>
    </row>
    <row r="825" spans="1:14">
      <c r="A825" s="425"/>
      <c r="B825" s="425"/>
      <c r="C825" s="425"/>
      <c r="D825" s="425"/>
      <c r="E825" s="425"/>
      <c r="F825" s="425"/>
      <c r="G825" s="425"/>
      <c r="H825" s="425"/>
      <c r="I825" s="425"/>
      <c r="J825" s="425"/>
      <c r="K825" s="425"/>
      <c r="L825" s="425"/>
      <c r="M825" s="425"/>
      <c r="N825" s="425"/>
    </row>
    <row r="826" spans="1:14">
      <c r="A826" s="425"/>
      <c r="B826" s="425"/>
      <c r="C826" s="425"/>
      <c r="D826" s="425"/>
      <c r="E826" s="425"/>
      <c r="F826" s="425"/>
      <c r="G826" s="425"/>
      <c r="H826" s="425"/>
      <c r="I826" s="425"/>
      <c r="J826" s="425"/>
      <c r="K826" s="425"/>
      <c r="L826" s="425"/>
      <c r="M826" s="425"/>
      <c r="N826" s="425"/>
    </row>
    <row r="827" spans="1:14">
      <c r="A827" s="425"/>
      <c r="B827" s="425"/>
      <c r="C827" s="425"/>
      <c r="D827" s="425"/>
      <c r="E827" s="425"/>
      <c r="F827" s="425"/>
      <c r="G827" s="425"/>
      <c r="H827" s="425"/>
      <c r="I827" s="425"/>
      <c r="J827" s="425"/>
      <c r="K827" s="425"/>
      <c r="L827" s="425"/>
      <c r="M827" s="425"/>
      <c r="N827" s="425"/>
    </row>
    <row r="828" spans="1:14">
      <c r="A828" s="425"/>
      <c r="B828" s="425"/>
      <c r="C828" s="425"/>
      <c r="D828" s="425"/>
      <c r="E828" s="425"/>
      <c r="F828" s="425"/>
      <c r="G828" s="425"/>
      <c r="H828" s="425"/>
      <c r="I828" s="425"/>
      <c r="J828" s="425"/>
      <c r="K828" s="425"/>
      <c r="L828" s="425"/>
      <c r="M828" s="425"/>
      <c r="N828" s="425"/>
    </row>
    <row r="829" spans="1:14">
      <c r="A829" s="425"/>
      <c r="B829" s="425"/>
      <c r="C829" s="425"/>
      <c r="D829" s="425"/>
      <c r="E829" s="425"/>
      <c r="F829" s="425"/>
      <c r="G829" s="425"/>
      <c r="H829" s="425"/>
      <c r="I829" s="425"/>
      <c r="J829" s="425"/>
      <c r="K829" s="425"/>
      <c r="L829" s="425"/>
      <c r="M829" s="425"/>
      <c r="N829" s="425"/>
    </row>
    <row r="830" spans="1:14">
      <c r="A830" s="425"/>
      <c r="B830" s="425"/>
      <c r="C830" s="425"/>
      <c r="D830" s="425"/>
      <c r="E830" s="425"/>
      <c r="F830" s="425"/>
      <c r="G830" s="425"/>
      <c r="H830" s="425"/>
      <c r="I830" s="425"/>
      <c r="J830" s="425"/>
      <c r="K830" s="425"/>
      <c r="L830" s="425"/>
      <c r="M830" s="425"/>
      <c r="N830" s="425"/>
    </row>
    <row r="831" spans="1:14">
      <c r="A831" s="425"/>
      <c r="B831" s="425"/>
      <c r="C831" s="425"/>
      <c r="D831" s="425"/>
      <c r="E831" s="425"/>
      <c r="F831" s="425"/>
      <c r="G831" s="425"/>
      <c r="H831" s="425"/>
      <c r="I831" s="425"/>
      <c r="J831" s="425"/>
      <c r="K831" s="425"/>
      <c r="L831" s="425"/>
      <c r="M831" s="425"/>
      <c r="N831" s="425"/>
    </row>
    <row r="832" spans="1:14">
      <c r="A832" s="425"/>
      <c r="B832" s="425"/>
      <c r="C832" s="425"/>
      <c r="D832" s="425"/>
      <c r="E832" s="425"/>
      <c r="F832" s="425"/>
      <c r="G832" s="425"/>
      <c r="H832" s="425"/>
      <c r="I832" s="425"/>
      <c r="J832" s="425"/>
      <c r="K832" s="425"/>
      <c r="L832" s="425"/>
      <c r="M832" s="425"/>
      <c r="N832" s="425"/>
    </row>
    <row r="833" spans="1:14">
      <c r="A833" s="425"/>
      <c r="B833" s="425"/>
      <c r="C833" s="425"/>
      <c r="D833" s="425"/>
      <c r="E833" s="425"/>
      <c r="F833" s="425"/>
      <c r="G833" s="425"/>
      <c r="H833" s="425"/>
      <c r="I833" s="425"/>
      <c r="J833" s="425"/>
      <c r="K833" s="425"/>
      <c r="L833" s="425"/>
      <c r="M833" s="425"/>
      <c r="N833" s="425"/>
    </row>
    <row r="834" spans="1:14">
      <c r="A834" s="425"/>
      <c r="B834" s="425"/>
      <c r="C834" s="425"/>
      <c r="D834" s="425"/>
      <c r="E834" s="425"/>
      <c r="F834" s="425"/>
      <c r="G834" s="425"/>
      <c r="H834" s="425"/>
      <c r="I834" s="425"/>
      <c r="J834" s="425"/>
      <c r="K834" s="425"/>
      <c r="L834" s="425"/>
      <c r="M834" s="425"/>
      <c r="N834" s="425"/>
    </row>
    <row r="835" spans="1:14">
      <c r="A835" s="425"/>
      <c r="B835" s="425"/>
      <c r="C835" s="425"/>
      <c r="D835" s="425"/>
      <c r="E835" s="425"/>
      <c r="F835" s="425"/>
      <c r="G835" s="425"/>
      <c r="H835" s="425"/>
      <c r="I835" s="425"/>
      <c r="J835" s="425"/>
      <c r="K835" s="425"/>
      <c r="L835" s="425"/>
      <c r="M835" s="425"/>
      <c r="N835" s="425"/>
    </row>
    <row r="836" spans="1:14">
      <c r="A836" s="425"/>
      <c r="B836" s="425"/>
      <c r="C836" s="425"/>
      <c r="D836" s="425"/>
      <c r="E836" s="425"/>
      <c r="F836" s="425"/>
      <c r="G836" s="425"/>
      <c r="H836" s="425"/>
      <c r="I836" s="425"/>
      <c r="J836" s="425"/>
      <c r="K836" s="425"/>
      <c r="L836" s="425"/>
      <c r="M836" s="425"/>
      <c r="N836" s="425"/>
    </row>
    <row r="837" spans="1:14">
      <c r="A837" s="425"/>
      <c r="B837" s="425"/>
      <c r="C837" s="425"/>
      <c r="D837" s="425"/>
      <c r="E837" s="425"/>
      <c r="F837" s="425"/>
      <c r="G837" s="425"/>
      <c r="H837" s="425"/>
      <c r="I837" s="425"/>
      <c r="J837" s="425"/>
      <c r="K837" s="425"/>
      <c r="L837" s="425"/>
      <c r="M837" s="425"/>
      <c r="N837" s="425"/>
    </row>
    <row r="838" spans="1:14">
      <c r="A838" s="425"/>
      <c r="B838" s="425"/>
      <c r="C838" s="425"/>
      <c r="D838" s="425"/>
      <c r="E838" s="425"/>
      <c r="F838" s="425"/>
      <c r="G838" s="425"/>
      <c r="H838" s="425"/>
      <c r="I838" s="425"/>
      <c r="J838" s="425"/>
      <c r="K838" s="425"/>
      <c r="L838" s="425"/>
      <c r="M838" s="425"/>
      <c r="N838" s="425"/>
    </row>
    <row r="839" spans="1:14">
      <c r="A839" s="425"/>
      <c r="B839" s="425"/>
      <c r="C839" s="425"/>
      <c r="D839" s="425"/>
      <c r="E839" s="425"/>
      <c r="F839" s="425"/>
      <c r="G839" s="425"/>
      <c r="H839" s="425"/>
      <c r="I839" s="425"/>
      <c r="J839" s="425"/>
      <c r="K839" s="425"/>
      <c r="L839" s="425"/>
      <c r="M839" s="425"/>
      <c r="N839" s="425"/>
    </row>
    <row r="840" spans="1:14">
      <c r="A840" s="425"/>
      <c r="B840" s="425"/>
      <c r="C840" s="425"/>
      <c r="D840" s="425"/>
      <c r="E840" s="425"/>
      <c r="F840" s="425"/>
      <c r="G840" s="425"/>
      <c r="H840" s="425"/>
      <c r="I840" s="425"/>
      <c r="J840" s="425"/>
      <c r="K840" s="425"/>
      <c r="L840" s="425"/>
      <c r="M840" s="425"/>
      <c r="N840" s="425"/>
    </row>
    <row r="841" spans="1:14">
      <c r="A841" s="425"/>
      <c r="B841" s="425"/>
      <c r="C841" s="425"/>
      <c r="D841" s="425"/>
      <c r="E841" s="425"/>
      <c r="F841" s="425"/>
      <c r="G841" s="425"/>
      <c r="H841" s="425"/>
      <c r="I841" s="425"/>
      <c r="J841" s="425"/>
      <c r="K841" s="425"/>
      <c r="L841" s="425"/>
      <c r="M841" s="425"/>
      <c r="N841" s="425"/>
    </row>
    <row r="842" spans="1:14">
      <c r="A842" s="425"/>
      <c r="B842" s="425"/>
      <c r="C842" s="425"/>
      <c r="D842" s="425"/>
      <c r="E842" s="425"/>
      <c r="F842" s="425"/>
      <c r="G842" s="425"/>
      <c r="H842" s="425"/>
      <c r="I842" s="425"/>
      <c r="J842" s="425"/>
      <c r="K842" s="425"/>
      <c r="L842" s="425"/>
      <c r="M842" s="425"/>
      <c r="N842" s="425"/>
    </row>
    <row r="843" spans="1:14">
      <c r="A843" s="425"/>
      <c r="B843" s="425"/>
      <c r="C843" s="425"/>
      <c r="D843" s="425"/>
      <c r="E843" s="425"/>
      <c r="F843" s="425"/>
      <c r="G843" s="425"/>
      <c r="H843" s="425"/>
      <c r="I843" s="425"/>
      <c r="J843" s="425"/>
      <c r="K843" s="425"/>
      <c r="L843" s="425"/>
      <c r="M843" s="425"/>
      <c r="N843" s="425"/>
    </row>
    <row r="844" spans="1:14">
      <c r="A844" s="425"/>
      <c r="B844" s="425"/>
      <c r="C844" s="425"/>
      <c r="D844" s="425"/>
      <c r="E844" s="425"/>
      <c r="F844" s="425"/>
      <c r="G844" s="425"/>
      <c r="H844" s="425"/>
      <c r="I844" s="425"/>
      <c r="J844" s="425"/>
      <c r="K844" s="425"/>
      <c r="L844" s="425"/>
      <c r="M844" s="425"/>
      <c r="N844" s="425"/>
    </row>
    <row r="845" spans="1:14">
      <c r="A845" s="425"/>
      <c r="B845" s="425"/>
      <c r="C845" s="425"/>
      <c r="D845" s="425"/>
      <c r="E845" s="425"/>
      <c r="F845" s="425"/>
      <c r="G845" s="425"/>
      <c r="H845" s="425"/>
      <c r="I845" s="425"/>
      <c r="J845" s="425"/>
      <c r="K845" s="425"/>
      <c r="L845" s="425"/>
      <c r="M845" s="425"/>
      <c r="N845" s="425"/>
    </row>
    <row r="846" spans="1:14">
      <c r="A846" s="425"/>
      <c r="B846" s="425"/>
      <c r="C846" s="425"/>
      <c r="D846" s="425"/>
      <c r="E846" s="425"/>
      <c r="F846" s="425"/>
      <c r="G846" s="425"/>
      <c r="H846" s="425"/>
      <c r="I846" s="425"/>
      <c r="J846" s="425"/>
      <c r="K846" s="425"/>
      <c r="L846" s="425"/>
      <c r="M846" s="425"/>
      <c r="N846" s="425"/>
    </row>
    <row r="847" spans="1:14">
      <c r="A847" s="425"/>
      <c r="B847" s="425"/>
      <c r="C847" s="425"/>
      <c r="D847" s="425"/>
      <c r="E847" s="425"/>
      <c r="F847" s="425"/>
      <c r="G847" s="425"/>
      <c r="H847" s="425"/>
      <c r="I847" s="425"/>
      <c r="J847" s="425"/>
      <c r="K847" s="425"/>
      <c r="L847" s="425"/>
      <c r="M847" s="425"/>
      <c r="N847" s="425"/>
    </row>
    <row r="848" spans="1:14">
      <c r="A848" s="425"/>
      <c r="B848" s="425"/>
      <c r="C848" s="425"/>
      <c r="D848" s="425"/>
      <c r="E848" s="425"/>
      <c r="F848" s="425"/>
      <c r="G848" s="425"/>
      <c r="H848" s="425"/>
      <c r="I848" s="425"/>
      <c r="J848" s="425"/>
      <c r="K848" s="425"/>
      <c r="L848" s="425"/>
      <c r="M848" s="425"/>
      <c r="N848" s="425"/>
    </row>
    <row r="849" spans="1:14">
      <c r="A849" s="425"/>
      <c r="B849" s="425"/>
      <c r="C849" s="425"/>
      <c r="D849" s="425"/>
      <c r="E849" s="425"/>
      <c r="F849" s="425"/>
      <c r="G849" s="425"/>
      <c r="H849" s="425"/>
      <c r="I849" s="425"/>
      <c r="J849" s="425"/>
      <c r="K849" s="425"/>
      <c r="L849" s="425"/>
      <c r="M849" s="425"/>
      <c r="N849" s="425"/>
    </row>
    <row r="850" spans="1:14">
      <c r="A850" s="425"/>
      <c r="B850" s="425"/>
      <c r="C850" s="425"/>
      <c r="D850" s="425"/>
      <c r="E850" s="425"/>
      <c r="F850" s="425"/>
      <c r="G850" s="425"/>
      <c r="H850" s="425"/>
      <c r="I850" s="425"/>
      <c r="J850" s="425"/>
      <c r="K850" s="425"/>
      <c r="L850" s="425"/>
      <c r="M850" s="425"/>
      <c r="N850" s="425"/>
    </row>
    <row r="851" spans="1:14">
      <c r="A851" s="425"/>
      <c r="B851" s="425"/>
      <c r="C851" s="425"/>
      <c r="D851" s="425"/>
      <c r="E851" s="425"/>
      <c r="F851" s="425"/>
      <c r="G851" s="425"/>
      <c r="H851" s="425"/>
      <c r="I851" s="425"/>
      <c r="J851" s="425"/>
      <c r="K851" s="425"/>
      <c r="L851" s="425"/>
      <c r="M851" s="425"/>
      <c r="N851" s="425"/>
    </row>
    <row r="852" spans="1:14">
      <c r="A852" s="425"/>
      <c r="B852" s="425"/>
      <c r="C852" s="425"/>
      <c r="D852" s="425"/>
      <c r="E852" s="425"/>
      <c r="F852" s="425"/>
      <c r="G852" s="425"/>
      <c r="H852" s="425"/>
      <c r="I852" s="425"/>
      <c r="J852" s="425"/>
      <c r="K852" s="425"/>
      <c r="L852" s="425"/>
      <c r="M852" s="425"/>
      <c r="N852" s="425"/>
    </row>
    <row r="853" spans="1:14">
      <c r="A853" s="425"/>
      <c r="B853" s="425"/>
      <c r="C853" s="425"/>
      <c r="D853" s="425"/>
      <c r="E853" s="425"/>
      <c r="F853" s="425"/>
      <c r="G853" s="425"/>
      <c r="H853" s="425"/>
      <c r="I853" s="425"/>
      <c r="J853" s="425"/>
      <c r="K853" s="425"/>
      <c r="L853" s="425"/>
      <c r="M853" s="425"/>
      <c r="N853" s="425"/>
    </row>
    <row r="854" spans="1:14">
      <c r="A854" s="425"/>
      <c r="B854" s="425"/>
      <c r="C854" s="425"/>
      <c r="D854" s="425"/>
      <c r="E854" s="425"/>
      <c r="F854" s="425"/>
      <c r="G854" s="425"/>
      <c r="H854" s="425"/>
      <c r="I854" s="425"/>
      <c r="J854" s="425"/>
      <c r="K854" s="425"/>
      <c r="L854" s="425"/>
      <c r="M854" s="425"/>
      <c r="N854" s="425"/>
    </row>
    <row r="855" spans="1:14">
      <c r="A855" s="425"/>
      <c r="B855" s="425"/>
      <c r="C855" s="425"/>
      <c r="D855" s="425"/>
      <c r="E855" s="425"/>
      <c r="F855" s="425"/>
      <c r="G855" s="425"/>
      <c r="H855" s="425"/>
      <c r="I855" s="425"/>
      <c r="J855" s="425"/>
      <c r="K855" s="425"/>
      <c r="L855" s="425"/>
      <c r="M855" s="425"/>
      <c r="N855" s="425"/>
    </row>
    <row r="856" spans="1:14">
      <c r="A856" s="425"/>
      <c r="B856" s="425"/>
      <c r="C856" s="425"/>
      <c r="D856" s="425"/>
      <c r="E856" s="425"/>
      <c r="F856" s="425"/>
      <c r="G856" s="425"/>
      <c r="H856" s="425"/>
      <c r="I856" s="425"/>
      <c r="J856" s="425"/>
      <c r="K856" s="425"/>
      <c r="L856" s="425"/>
      <c r="M856" s="425"/>
      <c r="N856" s="425"/>
    </row>
    <row r="857" spans="1:14">
      <c r="A857" s="425"/>
      <c r="B857" s="425"/>
      <c r="C857" s="425"/>
      <c r="D857" s="425"/>
      <c r="E857" s="425"/>
      <c r="F857" s="425"/>
      <c r="G857" s="425"/>
      <c r="H857" s="425"/>
      <c r="I857" s="425"/>
      <c r="J857" s="425"/>
      <c r="K857" s="425"/>
      <c r="L857" s="425"/>
      <c r="M857" s="425"/>
      <c r="N857" s="425"/>
    </row>
    <row r="858" spans="1:14">
      <c r="A858" s="425"/>
      <c r="B858" s="425"/>
      <c r="C858" s="425"/>
      <c r="D858" s="425"/>
      <c r="E858" s="425"/>
      <c r="F858" s="425"/>
      <c r="G858" s="425"/>
      <c r="H858" s="425"/>
      <c r="I858" s="425"/>
      <c r="J858" s="425"/>
      <c r="K858" s="425"/>
      <c r="L858" s="425"/>
      <c r="M858" s="425"/>
      <c r="N858" s="425"/>
    </row>
    <row r="859" spans="1:14">
      <c r="A859" s="425"/>
      <c r="B859" s="425"/>
      <c r="C859" s="425"/>
      <c r="D859" s="425"/>
      <c r="E859" s="425"/>
      <c r="F859" s="425"/>
      <c r="G859" s="425"/>
      <c r="H859" s="425"/>
      <c r="I859" s="425"/>
      <c r="J859" s="425"/>
      <c r="K859" s="425"/>
      <c r="L859" s="425"/>
      <c r="M859" s="425"/>
      <c r="N859" s="425"/>
    </row>
    <row r="860" spans="1:14">
      <c r="A860" s="425"/>
      <c r="B860" s="425"/>
      <c r="C860" s="425"/>
      <c r="D860" s="425"/>
      <c r="E860" s="425"/>
      <c r="F860" s="425"/>
      <c r="G860" s="425"/>
      <c r="H860" s="425"/>
      <c r="I860" s="425"/>
      <c r="J860" s="425"/>
      <c r="K860" s="425"/>
      <c r="L860" s="425"/>
      <c r="M860" s="425"/>
      <c r="N860" s="425"/>
    </row>
    <row r="861" spans="1:14">
      <c r="A861" s="425"/>
      <c r="B861" s="425"/>
      <c r="C861" s="425"/>
      <c r="D861" s="425"/>
      <c r="E861" s="425"/>
      <c r="F861" s="425"/>
      <c r="G861" s="425"/>
      <c r="H861" s="425"/>
      <c r="I861" s="425"/>
      <c r="J861" s="425"/>
      <c r="K861" s="425"/>
      <c r="L861" s="425"/>
      <c r="M861" s="425"/>
      <c r="N861" s="425"/>
    </row>
    <row r="862" spans="1:14">
      <c r="A862" s="425"/>
      <c r="B862" s="425"/>
      <c r="C862" s="425"/>
      <c r="D862" s="425"/>
      <c r="E862" s="425"/>
      <c r="F862" s="425"/>
      <c r="G862" s="425"/>
      <c r="H862" s="425"/>
      <c r="I862" s="425"/>
      <c r="J862" s="425"/>
      <c r="K862" s="425"/>
      <c r="L862" s="425"/>
      <c r="M862" s="425"/>
      <c r="N862" s="425"/>
    </row>
    <row r="863" spans="1:14">
      <c r="A863" s="425"/>
      <c r="B863" s="425"/>
      <c r="C863" s="425"/>
      <c r="D863" s="425"/>
      <c r="E863" s="425"/>
      <c r="F863" s="425"/>
      <c r="G863" s="425"/>
      <c r="H863" s="425"/>
      <c r="I863" s="425"/>
      <c r="J863" s="425"/>
      <c r="K863" s="425"/>
      <c r="L863" s="425"/>
      <c r="M863" s="425"/>
      <c r="N863" s="425"/>
    </row>
    <row r="864" spans="1:14">
      <c r="A864" s="425"/>
      <c r="B864" s="425"/>
      <c r="C864" s="425"/>
      <c r="D864" s="425"/>
      <c r="E864" s="425"/>
      <c r="F864" s="425"/>
      <c r="G864" s="425"/>
      <c r="H864" s="425"/>
      <c r="I864" s="425"/>
      <c r="J864" s="425"/>
      <c r="K864" s="425"/>
      <c r="L864" s="425"/>
      <c r="M864" s="425"/>
      <c r="N864" s="425"/>
    </row>
    <row r="865" spans="1:14">
      <c r="A865" s="425"/>
      <c r="B865" s="425"/>
      <c r="C865" s="425"/>
      <c r="D865" s="425"/>
      <c r="E865" s="425"/>
      <c r="F865" s="425"/>
      <c r="G865" s="425"/>
      <c r="H865" s="425"/>
      <c r="I865" s="425"/>
      <c r="J865" s="425"/>
      <c r="K865" s="425"/>
      <c r="L865" s="425"/>
      <c r="M865" s="425"/>
      <c r="N865" s="425"/>
    </row>
    <row r="866" spans="1:14">
      <c r="A866" s="425"/>
      <c r="B866" s="425"/>
      <c r="C866" s="425"/>
      <c r="D866" s="425"/>
      <c r="E866" s="425"/>
      <c r="F866" s="425"/>
      <c r="G866" s="425"/>
      <c r="H866" s="425"/>
      <c r="I866" s="425"/>
      <c r="J866" s="425"/>
      <c r="K866" s="425"/>
      <c r="L866" s="425"/>
      <c r="M866" s="425"/>
      <c r="N866" s="425"/>
    </row>
    <row r="867" spans="1:14">
      <c r="A867" s="425"/>
      <c r="B867" s="425"/>
      <c r="C867" s="425"/>
      <c r="D867" s="425"/>
      <c r="E867" s="425"/>
      <c r="F867" s="425"/>
      <c r="G867" s="425"/>
      <c r="H867" s="425"/>
      <c r="I867" s="425"/>
      <c r="J867" s="425"/>
      <c r="K867" s="425"/>
      <c r="L867" s="425"/>
      <c r="M867" s="425"/>
      <c r="N867" s="425"/>
    </row>
    <row r="868" spans="1:14">
      <c r="A868" s="425"/>
      <c r="B868" s="425"/>
      <c r="C868" s="425"/>
      <c r="D868" s="425"/>
      <c r="E868" s="425"/>
      <c r="F868" s="425"/>
      <c r="G868" s="425"/>
      <c r="H868" s="425"/>
      <c r="I868" s="425"/>
      <c r="J868" s="425"/>
      <c r="K868" s="425"/>
      <c r="L868" s="425"/>
      <c r="M868" s="425"/>
      <c r="N868" s="425"/>
    </row>
    <row r="869" spans="1:14">
      <c r="A869" s="425"/>
      <c r="B869" s="425"/>
      <c r="C869" s="425"/>
      <c r="D869" s="425"/>
      <c r="E869" s="425"/>
      <c r="F869" s="425"/>
      <c r="G869" s="425"/>
      <c r="H869" s="425"/>
      <c r="I869" s="425"/>
      <c r="J869" s="425"/>
      <c r="K869" s="425"/>
      <c r="L869" s="425"/>
      <c r="M869" s="425"/>
      <c r="N869" s="425"/>
    </row>
    <row r="870" spans="1:14">
      <c r="A870" s="425"/>
      <c r="B870" s="425"/>
      <c r="C870" s="425"/>
      <c r="D870" s="425"/>
      <c r="E870" s="425"/>
      <c r="F870" s="425"/>
      <c r="G870" s="425"/>
      <c r="H870" s="425"/>
      <c r="I870" s="425"/>
      <c r="J870" s="425"/>
      <c r="K870" s="425"/>
      <c r="L870" s="425"/>
      <c r="M870" s="425"/>
      <c r="N870" s="425"/>
    </row>
    <row r="871" spans="1:14">
      <c r="A871" s="425"/>
      <c r="B871" s="425"/>
      <c r="C871" s="425"/>
      <c r="D871" s="425"/>
      <c r="E871" s="425"/>
      <c r="F871" s="425"/>
      <c r="G871" s="425"/>
      <c r="H871" s="425"/>
      <c r="I871" s="425"/>
      <c r="J871" s="425"/>
      <c r="K871" s="425"/>
      <c r="L871" s="425"/>
      <c r="M871" s="425"/>
      <c r="N871" s="425"/>
    </row>
    <row r="872" spans="1:14">
      <c r="A872" s="425"/>
      <c r="B872" s="425"/>
      <c r="C872" s="425"/>
      <c r="D872" s="425"/>
      <c r="E872" s="425"/>
      <c r="F872" s="425"/>
      <c r="G872" s="425"/>
      <c r="H872" s="425"/>
      <c r="I872" s="425"/>
      <c r="J872" s="425"/>
      <c r="K872" s="425"/>
      <c r="L872" s="425"/>
      <c r="M872" s="425"/>
      <c r="N872" s="425"/>
    </row>
    <row r="873" spans="1:14">
      <c r="A873" s="425"/>
      <c r="B873" s="425"/>
      <c r="C873" s="425"/>
      <c r="D873" s="425"/>
      <c r="E873" s="425"/>
      <c r="F873" s="425"/>
      <c r="G873" s="425"/>
      <c r="H873" s="425"/>
      <c r="I873" s="425"/>
      <c r="J873" s="425"/>
      <c r="K873" s="425"/>
      <c r="L873" s="425"/>
      <c r="M873" s="425"/>
      <c r="N873" s="425"/>
    </row>
    <row r="874" spans="1:14">
      <c r="A874" s="425"/>
      <c r="B874" s="425"/>
      <c r="C874" s="425"/>
      <c r="D874" s="425"/>
      <c r="E874" s="425"/>
      <c r="F874" s="425"/>
      <c r="G874" s="425"/>
      <c r="H874" s="425"/>
      <c r="I874" s="425"/>
      <c r="J874" s="425"/>
      <c r="K874" s="425"/>
      <c r="L874" s="425"/>
      <c r="M874" s="425"/>
      <c r="N874" s="425"/>
    </row>
    <row r="875" spans="1:14">
      <c r="A875" s="425"/>
      <c r="B875" s="425"/>
      <c r="C875" s="425"/>
      <c r="D875" s="425"/>
      <c r="E875" s="425"/>
      <c r="F875" s="425"/>
      <c r="G875" s="425"/>
      <c r="H875" s="425"/>
      <c r="I875" s="425"/>
      <c r="J875" s="425"/>
      <c r="K875" s="425"/>
      <c r="L875" s="425"/>
      <c r="M875" s="425"/>
      <c r="N875" s="425"/>
    </row>
    <row r="876" spans="1:14">
      <c r="A876" s="425"/>
      <c r="B876" s="425"/>
      <c r="C876" s="425"/>
      <c r="D876" s="425"/>
      <c r="E876" s="425"/>
      <c r="F876" s="425"/>
      <c r="G876" s="425"/>
      <c r="H876" s="425"/>
      <c r="I876" s="425"/>
      <c r="J876" s="425"/>
      <c r="K876" s="425"/>
      <c r="L876" s="425"/>
      <c r="M876" s="425"/>
      <c r="N876" s="425"/>
    </row>
    <row r="877" spans="1:14">
      <c r="A877" s="425"/>
      <c r="B877" s="425"/>
      <c r="C877" s="425"/>
      <c r="D877" s="425"/>
      <c r="E877" s="425"/>
      <c r="F877" s="425"/>
      <c r="G877" s="425"/>
      <c r="H877" s="425"/>
      <c r="I877" s="425"/>
      <c r="J877" s="425"/>
      <c r="K877" s="425"/>
      <c r="L877" s="425"/>
      <c r="M877" s="425"/>
      <c r="N877" s="425"/>
    </row>
    <row r="878" spans="1:14">
      <c r="A878" s="425"/>
      <c r="B878" s="425"/>
      <c r="C878" s="425"/>
      <c r="D878" s="425"/>
      <c r="E878" s="425"/>
      <c r="F878" s="425"/>
      <c r="G878" s="425"/>
      <c r="H878" s="425"/>
      <c r="I878" s="425"/>
      <c r="J878" s="425"/>
      <c r="K878" s="425"/>
      <c r="L878" s="425"/>
      <c r="M878" s="425"/>
      <c r="N878" s="425"/>
    </row>
    <row r="879" spans="1:14">
      <c r="A879" s="425"/>
      <c r="B879" s="425"/>
      <c r="C879" s="425"/>
      <c r="D879" s="425"/>
      <c r="E879" s="425"/>
      <c r="F879" s="425"/>
      <c r="G879" s="425"/>
      <c r="H879" s="425"/>
      <c r="I879" s="425"/>
      <c r="J879" s="425"/>
      <c r="K879" s="425"/>
      <c r="L879" s="425"/>
      <c r="M879" s="425"/>
      <c r="N879" s="425"/>
    </row>
    <row r="880" spans="1:14">
      <c r="A880" s="425"/>
      <c r="B880" s="425"/>
      <c r="C880" s="425"/>
      <c r="D880" s="425"/>
      <c r="E880" s="425"/>
      <c r="F880" s="425"/>
      <c r="G880" s="425"/>
      <c r="H880" s="425"/>
      <c r="I880" s="425"/>
      <c r="J880" s="425"/>
      <c r="K880" s="425"/>
      <c r="L880" s="425"/>
      <c r="M880" s="425"/>
      <c r="N880" s="425"/>
    </row>
    <row r="881" spans="1:14">
      <c r="A881" s="425"/>
      <c r="B881" s="425"/>
      <c r="C881" s="425"/>
      <c r="D881" s="425"/>
      <c r="E881" s="425"/>
      <c r="F881" s="425"/>
      <c r="G881" s="425"/>
      <c r="H881" s="425"/>
      <c r="I881" s="425"/>
      <c r="J881" s="425"/>
      <c r="K881" s="425"/>
      <c r="L881" s="425"/>
      <c r="M881" s="425"/>
      <c r="N881" s="425"/>
    </row>
    <row r="882" spans="1:14">
      <c r="A882" s="425"/>
      <c r="B882" s="425"/>
      <c r="C882" s="425"/>
      <c r="D882" s="425"/>
      <c r="E882" s="425"/>
      <c r="F882" s="425"/>
      <c r="G882" s="425"/>
      <c r="H882" s="425"/>
      <c r="I882" s="425"/>
      <c r="J882" s="425"/>
      <c r="K882" s="425"/>
      <c r="L882" s="425"/>
      <c r="M882" s="425"/>
      <c r="N882" s="425"/>
    </row>
    <row r="883" spans="1:14">
      <c r="A883" s="425"/>
      <c r="B883" s="425"/>
      <c r="C883" s="425"/>
      <c r="D883" s="425"/>
      <c r="E883" s="425"/>
      <c r="F883" s="425"/>
      <c r="G883" s="425"/>
      <c r="H883" s="425"/>
      <c r="I883" s="425"/>
      <c r="J883" s="425"/>
      <c r="K883" s="425"/>
      <c r="L883" s="425"/>
      <c r="M883" s="425"/>
      <c r="N883" s="425"/>
    </row>
    <row r="884" spans="1:14">
      <c r="A884" s="425"/>
      <c r="B884" s="425"/>
      <c r="C884" s="425"/>
      <c r="D884" s="425"/>
      <c r="E884" s="425"/>
      <c r="F884" s="425"/>
      <c r="G884" s="425"/>
      <c r="H884" s="425"/>
      <c r="I884" s="425"/>
      <c r="J884" s="425"/>
      <c r="K884" s="425"/>
      <c r="L884" s="425"/>
      <c r="M884" s="425"/>
      <c r="N884" s="425"/>
    </row>
    <row r="885" spans="1:14">
      <c r="A885" s="425"/>
      <c r="B885" s="425"/>
      <c r="C885" s="425"/>
      <c r="D885" s="425"/>
      <c r="E885" s="425"/>
      <c r="F885" s="425"/>
      <c r="G885" s="425"/>
      <c r="H885" s="425"/>
      <c r="I885" s="425"/>
      <c r="J885" s="425"/>
      <c r="K885" s="425"/>
      <c r="L885" s="425"/>
      <c r="M885" s="425"/>
      <c r="N885" s="425"/>
    </row>
    <row r="886" spans="1:14">
      <c r="A886" s="425"/>
      <c r="B886" s="425"/>
      <c r="C886" s="425"/>
      <c r="D886" s="425"/>
      <c r="E886" s="425"/>
      <c r="F886" s="425"/>
      <c r="G886" s="425"/>
      <c r="H886" s="425"/>
      <c r="I886" s="425"/>
      <c r="J886" s="425"/>
      <c r="K886" s="425"/>
      <c r="L886" s="425"/>
      <c r="M886" s="425"/>
      <c r="N886" s="425"/>
    </row>
    <row r="887" spans="1:14">
      <c r="A887" s="425"/>
      <c r="B887" s="425"/>
      <c r="C887" s="425"/>
      <c r="D887" s="425"/>
      <c r="E887" s="425"/>
      <c r="F887" s="425"/>
      <c r="G887" s="425"/>
      <c r="H887" s="425"/>
      <c r="I887" s="425"/>
      <c r="J887" s="425"/>
      <c r="K887" s="425"/>
      <c r="L887" s="425"/>
      <c r="M887" s="425"/>
      <c r="N887" s="425"/>
    </row>
    <row r="888" spans="1:14">
      <c r="A888" s="425"/>
      <c r="B888" s="425"/>
      <c r="C888" s="425"/>
      <c r="D888" s="425"/>
      <c r="E888" s="425"/>
      <c r="F888" s="425"/>
      <c r="G888" s="425"/>
      <c r="H888" s="425"/>
      <c r="I888" s="425"/>
      <c r="J888" s="425"/>
      <c r="K888" s="425"/>
      <c r="L888" s="425"/>
      <c r="M888" s="425"/>
      <c r="N888" s="425"/>
    </row>
    <row r="889" spans="1:14">
      <c r="A889" s="425"/>
      <c r="B889" s="425"/>
      <c r="C889" s="425"/>
      <c r="D889" s="425"/>
      <c r="E889" s="425"/>
      <c r="F889" s="425"/>
      <c r="G889" s="425"/>
      <c r="H889" s="425"/>
      <c r="I889" s="425"/>
      <c r="J889" s="425"/>
      <c r="K889" s="425"/>
      <c r="L889" s="425"/>
      <c r="M889" s="425"/>
      <c r="N889" s="425"/>
    </row>
    <row r="890" spans="1:14">
      <c r="A890" s="425"/>
      <c r="B890" s="425"/>
      <c r="C890" s="425"/>
      <c r="D890" s="425"/>
      <c r="E890" s="425"/>
      <c r="F890" s="425"/>
      <c r="G890" s="425"/>
      <c r="H890" s="425"/>
      <c r="I890" s="425"/>
      <c r="J890" s="425"/>
      <c r="K890" s="425"/>
      <c r="L890" s="425"/>
      <c r="M890" s="425"/>
      <c r="N890" s="425"/>
    </row>
    <row r="891" spans="1:14">
      <c r="A891" s="425"/>
      <c r="B891" s="425"/>
      <c r="C891" s="425"/>
      <c r="D891" s="425"/>
      <c r="E891" s="425"/>
      <c r="F891" s="425"/>
      <c r="G891" s="425"/>
      <c r="H891" s="425"/>
      <c r="I891" s="425"/>
      <c r="J891" s="425"/>
      <c r="K891" s="425"/>
      <c r="L891" s="425"/>
      <c r="M891" s="425"/>
      <c r="N891" s="425"/>
    </row>
    <row r="892" spans="1:14">
      <c r="A892" s="425"/>
      <c r="B892" s="425"/>
      <c r="C892" s="425"/>
      <c r="D892" s="425"/>
      <c r="E892" s="425"/>
      <c r="F892" s="425"/>
      <c r="G892" s="425"/>
      <c r="H892" s="425"/>
      <c r="I892" s="425"/>
      <c r="J892" s="425"/>
      <c r="K892" s="425"/>
      <c r="L892" s="425"/>
      <c r="M892" s="425"/>
      <c r="N892" s="425"/>
    </row>
    <row r="893" spans="1:14">
      <c r="A893" s="425"/>
      <c r="B893" s="425"/>
      <c r="C893" s="425"/>
      <c r="D893" s="425"/>
      <c r="E893" s="425"/>
      <c r="F893" s="425"/>
      <c r="G893" s="425"/>
      <c r="H893" s="425"/>
      <c r="I893" s="425"/>
      <c r="J893" s="425"/>
      <c r="K893" s="425"/>
      <c r="L893" s="425"/>
      <c r="M893" s="425"/>
      <c r="N893" s="425"/>
    </row>
    <row r="894" spans="1:14">
      <c r="A894" s="425"/>
      <c r="B894" s="425"/>
      <c r="C894" s="425"/>
      <c r="D894" s="425"/>
      <c r="E894" s="425"/>
      <c r="F894" s="425"/>
      <c r="G894" s="425"/>
      <c r="H894" s="425"/>
      <c r="I894" s="425"/>
      <c r="J894" s="425"/>
      <c r="K894" s="425"/>
      <c r="L894" s="425"/>
      <c r="M894" s="425"/>
      <c r="N894" s="425"/>
    </row>
    <row r="895" spans="1:14">
      <c r="A895" s="425"/>
      <c r="B895" s="425"/>
      <c r="C895" s="425"/>
      <c r="D895" s="425"/>
      <c r="E895" s="425"/>
      <c r="F895" s="425"/>
      <c r="G895" s="425"/>
      <c r="H895" s="425"/>
      <c r="I895" s="425"/>
      <c r="J895" s="425"/>
      <c r="K895" s="425"/>
      <c r="L895" s="425"/>
      <c r="M895" s="425"/>
      <c r="N895" s="425"/>
    </row>
    <row r="896" spans="1:14">
      <c r="A896" s="425"/>
      <c r="B896" s="425"/>
      <c r="C896" s="425"/>
      <c r="D896" s="425"/>
      <c r="E896" s="425"/>
      <c r="F896" s="425"/>
      <c r="G896" s="425"/>
      <c r="H896" s="425"/>
      <c r="I896" s="425"/>
      <c r="J896" s="425"/>
      <c r="K896" s="425"/>
      <c r="L896" s="425"/>
      <c r="M896" s="425"/>
      <c r="N896" s="425"/>
    </row>
    <row r="897" spans="1:14">
      <c r="A897" s="425"/>
      <c r="B897" s="425"/>
      <c r="C897" s="425"/>
      <c r="D897" s="425"/>
      <c r="E897" s="425"/>
      <c r="F897" s="425"/>
      <c r="G897" s="425"/>
      <c r="H897" s="425"/>
      <c r="I897" s="425"/>
      <c r="J897" s="425"/>
      <c r="K897" s="425"/>
      <c r="L897" s="425"/>
      <c r="M897" s="425"/>
      <c r="N897" s="425"/>
    </row>
    <row r="898" spans="1:14">
      <c r="A898" s="425"/>
      <c r="B898" s="425"/>
      <c r="C898" s="425"/>
      <c r="D898" s="425"/>
      <c r="E898" s="425"/>
      <c r="F898" s="425"/>
      <c r="G898" s="425"/>
      <c r="H898" s="425"/>
      <c r="I898" s="425"/>
      <c r="J898" s="425"/>
      <c r="K898" s="425"/>
      <c r="L898" s="425"/>
      <c r="M898" s="425"/>
      <c r="N898" s="425"/>
    </row>
    <row r="899" spans="1:14">
      <c r="A899" s="425"/>
      <c r="B899" s="425"/>
      <c r="C899" s="425"/>
      <c r="D899" s="425"/>
      <c r="E899" s="425"/>
      <c r="F899" s="425"/>
      <c r="G899" s="425"/>
      <c r="H899" s="425"/>
      <c r="I899" s="425"/>
      <c r="J899" s="425"/>
      <c r="K899" s="425"/>
      <c r="L899" s="425"/>
      <c r="M899" s="425"/>
      <c r="N899" s="425"/>
    </row>
    <row r="900" spans="1:14">
      <c r="A900" s="425"/>
      <c r="B900" s="425"/>
      <c r="C900" s="425"/>
      <c r="D900" s="425"/>
      <c r="E900" s="425"/>
      <c r="F900" s="425"/>
      <c r="G900" s="425"/>
      <c r="H900" s="425"/>
      <c r="I900" s="425"/>
      <c r="J900" s="425"/>
      <c r="K900" s="425"/>
      <c r="L900" s="425"/>
      <c r="M900" s="425"/>
      <c r="N900" s="425"/>
    </row>
    <row r="901" spans="1:14">
      <c r="A901" s="425"/>
      <c r="B901" s="425"/>
      <c r="C901" s="425"/>
      <c r="D901" s="425"/>
      <c r="E901" s="425"/>
      <c r="F901" s="425"/>
      <c r="G901" s="425"/>
      <c r="H901" s="425"/>
      <c r="I901" s="425"/>
      <c r="J901" s="425"/>
      <c r="K901" s="425"/>
      <c r="L901" s="425"/>
      <c r="M901" s="425"/>
      <c r="N901" s="425"/>
    </row>
    <row r="902" spans="1:14">
      <c r="A902" s="425"/>
      <c r="B902" s="425"/>
      <c r="C902" s="425"/>
      <c r="D902" s="425"/>
      <c r="E902" s="425"/>
      <c r="F902" s="425"/>
      <c r="G902" s="425"/>
      <c r="H902" s="425"/>
      <c r="I902" s="425"/>
      <c r="J902" s="425"/>
      <c r="K902" s="425"/>
      <c r="L902" s="425"/>
      <c r="M902" s="425"/>
      <c r="N902" s="425"/>
    </row>
    <row r="903" spans="1:14">
      <c r="A903" s="425"/>
      <c r="B903" s="425"/>
      <c r="C903" s="425"/>
      <c r="D903" s="425"/>
      <c r="E903" s="425"/>
      <c r="F903" s="425"/>
      <c r="G903" s="425"/>
      <c r="H903" s="425"/>
      <c r="I903" s="425"/>
      <c r="J903" s="425"/>
      <c r="K903" s="425"/>
      <c r="L903" s="425"/>
      <c r="M903" s="425"/>
      <c r="N903" s="425"/>
    </row>
    <row r="904" spans="1:14">
      <c r="A904" s="425"/>
      <c r="B904" s="425"/>
      <c r="C904" s="425"/>
      <c r="D904" s="425"/>
      <c r="E904" s="425"/>
      <c r="F904" s="425"/>
      <c r="G904" s="425"/>
      <c r="H904" s="425"/>
      <c r="I904" s="425"/>
      <c r="J904" s="425"/>
      <c r="K904" s="425"/>
      <c r="L904" s="425"/>
      <c r="M904" s="425"/>
      <c r="N904" s="425"/>
    </row>
    <row r="905" spans="1:14">
      <c r="A905" s="425"/>
      <c r="B905" s="425"/>
      <c r="C905" s="425"/>
      <c r="D905" s="425"/>
      <c r="E905" s="425"/>
      <c r="F905" s="425"/>
      <c r="G905" s="425"/>
      <c r="H905" s="425"/>
      <c r="I905" s="425"/>
      <c r="J905" s="425"/>
      <c r="K905" s="425"/>
      <c r="L905" s="425"/>
      <c r="M905" s="425"/>
      <c r="N905" s="425"/>
    </row>
    <row r="906" spans="1:14">
      <c r="A906" s="425"/>
      <c r="B906" s="425"/>
      <c r="C906" s="425"/>
      <c r="D906" s="425"/>
      <c r="E906" s="425"/>
      <c r="F906" s="425"/>
      <c r="G906" s="425"/>
      <c r="H906" s="425"/>
      <c r="I906" s="425"/>
      <c r="J906" s="425"/>
      <c r="K906" s="425"/>
      <c r="L906" s="425"/>
      <c r="M906" s="425"/>
      <c r="N906" s="425"/>
    </row>
    <row r="907" spans="1:14">
      <c r="A907" s="425"/>
      <c r="B907" s="425"/>
      <c r="C907" s="425"/>
      <c r="D907" s="425"/>
      <c r="E907" s="425"/>
      <c r="F907" s="425"/>
      <c r="G907" s="425"/>
      <c r="H907" s="425"/>
      <c r="I907" s="425"/>
      <c r="J907" s="425"/>
      <c r="K907" s="425"/>
      <c r="L907" s="425"/>
      <c r="M907" s="425"/>
      <c r="N907" s="425"/>
    </row>
    <row r="908" spans="1:14">
      <c r="A908" s="425"/>
      <c r="B908" s="425"/>
      <c r="C908" s="425"/>
      <c r="D908" s="425"/>
      <c r="E908" s="425"/>
      <c r="F908" s="425"/>
      <c r="G908" s="425"/>
      <c r="H908" s="425"/>
      <c r="I908" s="425"/>
      <c r="J908" s="425"/>
      <c r="K908" s="425"/>
      <c r="L908" s="425"/>
      <c r="M908" s="425"/>
      <c r="N908" s="425"/>
    </row>
    <row r="909" spans="1:14">
      <c r="A909" s="425"/>
      <c r="B909" s="425"/>
      <c r="C909" s="425"/>
      <c r="D909" s="425"/>
      <c r="E909" s="425"/>
      <c r="F909" s="425"/>
      <c r="G909" s="425"/>
      <c r="H909" s="425"/>
      <c r="I909" s="425"/>
      <c r="J909" s="425"/>
      <c r="K909" s="425"/>
      <c r="L909" s="425"/>
      <c r="M909" s="425"/>
      <c r="N909" s="425"/>
    </row>
    <row r="910" spans="1:14">
      <c r="A910" s="425"/>
      <c r="B910" s="425"/>
      <c r="C910" s="425"/>
      <c r="D910" s="425"/>
      <c r="E910" s="425"/>
      <c r="F910" s="425"/>
      <c r="G910" s="425"/>
      <c r="H910" s="425"/>
      <c r="I910" s="425"/>
      <c r="J910" s="425"/>
      <c r="K910" s="425"/>
      <c r="L910" s="425"/>
      <c r="M910" s="425"/>
      <c r="N910" s="425"/>
    </row>
    <row r="911" spans="1:14">
      <c r="A911" s="425"/>
      <c r="B911" s="425"/>
      <c r="C911" s="425"/>
      <c r="D911" s="425"/>
      <c r="E911" s="425"/>
      <c r="F911" s="425"/>
      <c r="G911" s="425"/>
      <c r="H911" s="425"/>
      <c r="I911" s="425"/>
      <c r="J911" s="425"/>
      <c r="K911" s="425"/>
      <c r="L911" s="425"/>
      <c r="M911" s="425"/>
      <c r="N911" s="425"/>
    </row>
    <row r="912" spans="1:14">
      <c r="A912" s="425"/>
      <c r="B912" s="425"/>
      <c r="C912" s="425"/>
      <c r="D912" s="425"/>
      <c r="E912" s="425"/>
      <c r="F912" s="425"/>
      <c r="G912" s="425"/>
      <c r="H912" s="425"/>
      <c r="I912" s="425"/>
      <c r="J912" s="425"/>
      <c r="K912" s="425"/>
      <c r="L912" s="425"/>
      <c r="M912" s="425"/>
      <c r="N912" s="425"/>
    </row>
    <row r="913" spans="1:14">
      <c r="A913" s="425"/>
      <c r="B913" s="425"/>
      <c r="C913" s="425"/>
      <c r="D913" s="425"/>
      <c r="E913" s="425"/>
      <c r="F913" s="425"/>
      <c r="G913" s="425"/>
      <c r="H913" s="425"/>
      <c r="I913" s="425"/>
      <c r="J913" s="425"/>
      <c r="K913" s="425"/>
      <c r="L913" s="425"/>
      <c r="M913" s="425"/>
      <c r="N913" s="425"/>
    </row>
    <row r="914" spans="1:14">
      <c r="A914" s="425"/>
      <c r="B914" s="425"/>
      <c r="C914" s="425"/>
      <c r="D914" s="425"/>
      <c r="E914" s="425"/>
      <c r="F914" s="425"/>
      <c r="G914" s="425"/>
      <c r="H914" s="425"/>
      <c r="I914" s="425"/>
      <c r="J914" s="425"/>
      <c r="K914" s="425"/>
      <c r="L914" s="425"/>
      <c r="M914" s="425"/>
      <c r="N914" s="425"/>
    </row>
    <row r="915" spans="1:14">
      <c r="A915" s="425"/>
      <c r="B915" s="425"/>
      <c r="C915" s="425"/>
      <c r="D915" s="425"/>
      <c r="E915" s="425"/>
      <c r="F915" s="425"/>
      <c r="G915" s="425"/>
      <c r="H915" s="425"/>
      <c r="I915" s="425"/>
      <c r="J915" s="425"/>
      <c r="K915" s="425"/>
      <c r="L915" s="425"/>
      <c r="M915" s="425"/>
      <c r="N915" s="425"/>
    </row>
    <row r="916" spans="1:14">
      <c r="A916" s="425"/>
      <c r="B916" s="425"/>
      <c r="C916" s="425"/>
      <c r="D916" s="425"/>
      <c r="E916" s="425"/>
      <c r="F916" s="425"/>
      <c r="G916" s="425"/>
      <c r="H916" s="425"/>
      <c r="I916" s="425"/>
      <c r="J916" s="425"/>
      <c r="K916" s="425"/>
      <c r="L916" s="425"/>
      <c r="M916" s="425"/>
      <c r="N916" s="425"/>
    </row>
    <row r="917" spans="1:14">
      <c r="A917" s="425"/>
      <c r="B917" s="425"/>
      <c r="C917" s="425"/>
      <c r="D917" s="425"/>
      <c r="E917" s="425"/>
      <c r="F917" s="425"/>
      <c r="G917" s="425"/>
      <c r="H917" s="425"/>
      <c r="I917" s="425"/>
      <c r="J917" s="425"/>
      <c r="K917" s="425"/>
      <c r="L917" s="425"/>
      <c r="M917" s="425"/>
      <c r="N917" s="425"/>
    </row>
    <row r="918" spans="1:14">
      <c r="A918" s="425"/>
      <c r="B918" s="425"/>
      <c r="C918" s="425"/>
      <c r="D918" s="425"/>
      <c r="E918" s="425"/>
      <c r="F918" s="425"/>
      <c r="G918" s="425"/>
      <c r="H918" s="425"/>
      <c r="I918" s="425"/>
      <c r="J918" s="425"/>
      <c r="K918" s="425"/>
      <c r="L918" s="425"/>
      <c r="M918" s="425"/>
      <c r="N918" s="425"/>
    </row>
    <row r="919" spans="1:14">
      <c r="A919" s="425"/>
      <c r="B919" s="425"/>
      <c r="C919" s="425"/>
      <c r="D919" s="425"/>
      <c r="E919" s="425"/>
      <c r="F919" s="425"/>
      <c r="G919" s="425"/>
      <c r="H919" s="425"/>
      <c r="I919" s="425"/>
      <c r="J919" s="425"/>
      <c r="K919" s="425"/>
      <c r="L919" s="425"/>
      <c r="M919" s="425"/>
      <c r="N919" s="425"/>
    </row>
    <row r="920" spans="1:14">
      <c r="A920" s="425"/>
      <c r="B920" s="425"/>
      <c r="C920" s="425"/>
      <c r="D920" s="425"/>
      <c r="E920" s="425"/>
      <c r="F920" s="425"/>
      <c r="G920" s="425"/>
      <c r="H920" s="425"/>
      <c r="I920" s="425"/>
      <c r="J920" s="425"/>
      <c r="K920" s="425"/>
      <c r="L920" s="425"/>
      <c r="M920" s="425"/>
      <c r="N920" s="425"/>
    </row>
    <row r="921" spans="1:14">
      <c r="A921" s="425"/>
      <c r="B921" s="425"/>
      <c r="C921" s="425"/>
      <c r="D921" s="425"/>
      <c r="E921" s="425"/>
      <c r="F921" s="425"/>
      <c r="G921" s="425"/>
      <c r="H921" s="425"/>
      <c r="I921" s="425"/>
      <c r="J921" s="425"/>
      <c r="K921" s="425"/>
      <c r="L921" s="425"/>
      <c r="M921" s="425"/>
      <c r="N921" s="425"/>
    </row>
    <row r="922" spans="1:14">
      <c r="A922" s="425"/>
      <c r="B922" s="425"/>
      <c r="C922" s="425"/>
      <c r="D922" s="425"/>
      <c r="E922" s="425"/>
      <c r="F922" s="425"/>
      <c r="G922" s="425"/>
      <c r="H922" s="425"/>
      <c r="I922" s="425"/>
      <c r="J922" s="425"/>
      <c r="K922" s="425"/>
      <c r="L922" s="425"/>
      <c r="M922" s="425"/>
      <c r="N922" s="425"/>
    </row>
    <row r="923" spans="1:14">
      <c r="A923" s="425"/>
      <c r="B923" s="425"/>
      <c r="C923" s="425"/>
      <c r="D923" s="425"/>
      <c r="E923" s="425"/>
      <c r="F923" s="425"/>
      <c r="G923" s="425"/>
      <c r="H923" s="425"/>
      <c r="I923" s="425"/>
      <c r="J923" s="425"/>
      <c r="K923" s="425"/>
      <c r="L923" s="425"/>
      <c r="M923" s="425"/>
      <c r="N923" s="425"/>
    </row>
    <row r="924" spans="1:14">
      <c r="A924" s="425"/>
      <c r="B924" s="425"/>
      <c r="C924" s="425"/>
      <c r="D924" s="425"/>
      <c r="E924" s="425"/>
      <c r="F924" s="425"/>
      <c r="G924" s="425"/>
      <c r="H924" s="425"/>
      <c r="I924" s="425"/>
      <c r="J924" s="425"/>
      <c r="K924" s="425"/>
      <c r="L924" s="425"/>
      <c r="M924" s="425"/>
      <c r="N924" s="425"/>
    </row>
    <row r="925" spans="1:14">
      <c r="A925" s="425"/>
      <c r="B925" s="425"/>
      <c r="C925" s="425"/>
      <c r="D925" s="425"/>
      <c r="E925" s="425"/>
      <c r="F925" s="425"/>
      <c r="G925" s="425"/>
      <c r="H925" s="425"/>
      <c r="I925" s="425"/>
      <c r="J925" s="425"/>
      <c r="K925" s="425"/>
      <c r="L925" s="425"/>
      <c r="M925" s="425"/>
      <c r="N925" s="425"/>
    </row>
    <row r="926" spans="1:14">
      <c r="A926" s="425"/>
      <c r="B926" s="425"/>
      <c r="C926" s="425"/>
      <c r="D926" s="425"/>
      <c r="E926" s="425"/>
      <c r="F926" s="425"/>
      <c r="G926" s="425"/>
      <c r="H926" s="425"/>
      <c r="I926" s="425"/>
      <c r="J926" s="425"/>
      <c r="K926" s="425"/>
      <c r="L926" s="425"/>
      <c r="M926" s="425"/>
      <c r="N926" s="425"/>
    </row>
    <row r="927" spans="1:14">
      <c r="A927" s="425"/>
      <c r="B927" s="425"/>
      <c r="C927" s="425"/>
      <c r="D927" s="425"/>
      <c r="E927" s="425"/>
      <c r="F927" s="425"/>
      <c r="G927" s="425"/>
      <c r="H927" s="425"/>
      <c r="I927" s="425"/>
      <c r="J927" s="425"/>
      <c r="K927" s="425"/>
      <c r="L927" s="425"/>
      <c r="M927" s="425"/>
      <c r="N927" s="425"/>
    </row>
    <row r="928" spans="1:14">
      <c r="A928" s="425"/>
      <c r="B928" s="425"/>
      <c r="C928" s="425"/>
      <c r="D928" s="425"/>
      <c r="E928" s="425"/>
      <c r="F928" s="425"/>
      <c r="G928" s="425"/>
      <c r="H928" s="425"/>
      <c r="I928" s="425"/>
      <c r="J928" s="425"/>
      <c r="K928" s="425"/>
      <c r="L928" s="425"/>
      <c r="M928" s="425"/>
      <c r="N928" s="425"/>
    </row>
    <row r="929" spans="1:14">
      <c r="A929" s="425"/>
      <c r="B929" s="425"/>
      <c r="C929" s="425"/>
      <c r="D929" s="425"/>
      <c r="E929" s="425"/>
      <c r="F929" s="425"/>
      <c r="G929" s="425"/>
      <c r="H929" s="425"/>
      <c r="I929" s="425"/>
      <c r="J929" s="425"/>
      <c r="K929" s="425"/>
      <c r="L929" s="425"/>
      <c r="M929" s="425"/>
      <c r="N929" s="425"/>
    </row>
    <row r="930" spans="1:14">
      <c r="A930" s="425"/>
      <c r="B930" s="425"/>
      <c r="C930" s="425"/>
      <c r="D930" s="425"/>
      <c r="E930" s="425"/>
      <c r="F930" s="425"/>
      <c r="G930" s="425"/>
      <c r="H930" s="425"/>
      <c r="I930" s="425"/>
      <c r="J930" s="425"/>
      <c r="K930" s="425"/>
      <c r="L930" s="425"/>
      <c r="M930" s="425"/>
      <c r="N930" s="425"/>
    </row>
    <row r="931" spans="1:14">
      <c r="A931" s="425"/>
      <c r="B931" s="425"/>
      <c r="C931" s="425"/>
      <c r="D931" s="425"/>
      <c r="E931" s="425"/>
      <c r="F931" s="425"/>
      <c r="G931" s="425"/>
      <c r="H931" s="425"/>
      <c r="I931" s="425"/>
      <c r="J931" s="425"/>
      <c r="K931" s="425"/>
      <c r="L931" s="425"/>
      <c r="M931" s="425"/>
      <c r="N931" s="425"/>
    </row>
    <row r="932" spans="1:14">
      <c r="A932" s="425"/>
      <c r="B932" s="425"/>
      <c r="C932" s="425"/>
      <c r="D932" s="425"/>
      <c r="E932" s="425"/>
      <c r="F932" s="425"/>
      <c r="G932" s="425"/>
      <c r="H932" s="425"/>
      <c r="I932" s="425"/>
      <c r="J932" s="425"/>
      <c r="K932" s="425"/>
      <c r="L932" s="425"/>
      <c r="M932" s="425"/>
      <c r="N932" s="425"/>
    </row>
    <row r="933" spans="1:14">
      <c r="A933" s="425"/>
      <c r="B933" s="425"/>
      <c r="C933" s="425"/>
      <c r="D933" s="425"/>
      <c r="E933" s="425"/>
      <c r="F933" s="425"/>
      <c r="G933" s="425"/>
      <c r="H933" s="425"/>
      <c r="I933" s="425"/>
      <c r="J933" s="425"/>
      <c r="K933" s="425"/>
      <c r="L933" s="425"/>
      <c r="M933" s="425"/>
      <c r="N933" s="425"/>
    </row>
    <row r="934" spans="1:14">
      <c r="A934" s="425"/>
      <c r="B934" s="425"/>
      <c r="C934" s="425"/>
      <c r="D934" s="425"/>
      <c r="E934" s="425"/>
      <c r="F934" s="425"/>
      <c r="G934" s="425"/>
      <c r="H934" s="425"/>
      <c r="I934" s="425"/>
      <c r="J934" s="425"/>
      <c r="K934" s="425"/>
      <c r="L934" s="425"/>
      <c r="M934" s="425"/>
      <c r="N934" s="425"/>
    </row>
    <row r="935" spans="1:14">
      <c r="A935" s="425"/>
      <c r="B935" s="425"/>
      <c r="C935" s="425"/>
      <c r="D935" s="425"/>
      <c r="E935" s="425"/>
      <c r="F935" s="425"/>
      <c r="G935" s="425"/>
      <c r="H935" s="425"/>
      <c r="I935" s="425"/>
      <c r="J935" s="425"/>
      <c r="K935" s="425"/>
      <c r="L935" s="425"/>
      <c r="M935" s="425"/>
      <c r="N935" s="425"/>
    </row>
    <row r="936" spans="1:14">
      <c r="A936" s="425"/>
      <c r="B936" s="425"/>
      <c r="C936" s="425"/>
      <c r="D936" s="425"/>
      <c r="E936" s="425"/>
      <c r="F936" s="425"/>
      <c r="G936" s="425"/>
      <c r="H936" s="425"/>
      <c r="I936" s="425"/>
      <c r="J936" s="425"/>
      <c r="K936" s="425"/>
      <c r="L936" s="425"/>
      <c r="M936" s="425"/>
      <c r="N936" s="425"/>
    </row>
    <row r="937" spans="1:14">
      <c r="A937" s="425"/>
      <c r="B937" s="425"/>
      <c r="C937" s="425"/>
      <c r="D937" s="425"/>
      <c r="E937" s="425"/>
      <c r="F937" s="425"/>
      <c r="G937" s="425"/>
      <c r="H937" s="425"/>
      <c r="I937" s="425"/>
      <c r="J937" s="425"/>
      <c r="K937" s="425"/>
      <c r="L937" s="425"/>
      <c r="M937" s="425"/>
      <c r="N937" s="425"/>
    </row>
    <row r="938" spans="1:14">
      <c r="A938" s="425"/>
      <c r="B938" s="425"/>
      <c r="C938" s="425"/>
      <c r="D938" s="425"/>
      <c r="E938" s="425"/>
      <c r="F938" s="425"/>
      <c r="G938" s="425"/>
      <c r="H938" s="425"/>
      <c r="I938" s="425"/>
      <c r="J938" s="425"/>
      <c r="K938" s="425"/>
      <c r="L938" s="425"/>
      <c r="M938" s="425"/>
      <c r="N938" s="425"/>
    </row>
    <row r="939" spans="1:14">
      <c r="A939" s="425"/>
      <c r="B939" s="425"/>
      <c r="C939" s="425"/>
      <c r="D939" s="425"/>
      <c r="E939" s="425"/>
      <c r="F939" s="425"/>
      <c r="G939" s="425"/>
      <c r="H939" s="425"/>
      <c r="I939" s="425"/>
      <c r="J939" s="425"/>
      <c r="K939" s="425"/>
      <c r="L939" s="425"/>
      <c r="M939" s="425"/>
      <c r="N939" s="425"/>
    </row>
    <row r="940" spans="1:14">
      <c r="A940" s="425"/>
      <c r="B940" s="425"/>
      <c r="C940" s="425"/>
      <c r="D940" s="425"/>
      <c r="E940" s="425"/>
      <c r="F940" s="425"/>
      <c r="G940" s="425"/>
      <c r="H940" s="425"/>
      <c r="I940" s="425"/>
      <c r="J940" s="425"/>
      <c r="K940" s="425"/>
      <c r="L940" s="425"/>
      <c r="M940" s="425"/>
      <c r="N940" s="425"/>
    </row>
    <row r="941" spans="1:14">
      <c r="A941" s="425"/>
      <c r="B941" s="425"/>
      <c r="C941" s="425"/>
      <c r="D941" s="425"/>
      <c r="E941" s="425"/>
      <c r="F941" s="425"/>
      <c r="G941" s="425"/>
      <c r="H941" s="425"/>
      <c r="I941" s="425"/>
      <c r="J941" s="425"/>
      <c r="K941" s="425"/>
      <c r="L941" s="425"/>
      <c r="M941" s="425"/>
      <c r="N941" s="425"/>
    </row>
    <row r="942" spans="1:14">
      <c r="A942" s="425"/>
      <c r="B942" s="425"/>
      <c r="C942" s="425"/>
      <c r="D942" s="425"/>
      <c r="E942" s="425"/>
      <c r="F942" s="425"/>
      <c r="G942" s="425"/>
      <c r="H942" s="425"/>
      <c r="I942" s="425"/>
      <c r="J942" s="425"/>
      <c r="K942" s="425"/>
      <c r="L942" s="425"/>
      <c r="M942" s="425"/>
      <c r="N942" s="425"/>
    </row>
    <row r="943" spans="1:14">
      <c r="A943" s="425"/>
      <c r="B943" s="425"/>
      <c r="C943" s="425"/>
      <c r="D943" s="425"/>
      <c r="E943" s="425"/>
      <c r="F943" s="425"/>
      <c r="G943" s="425"/>
      <c r="H943" s="425"/>
      <c r="I943" s="425"/>
      <c r="J943" s="425"/>
      <c r="K943" s="425"/>
      <c r="L943" s="425"/>
      <c r="M943" s="425"/>
      <c r="N943" s="425"/>
    </row>
    <row r="944" spans="1:14">
      <c r="A944" s="425"/>
      <c r="B944" s="425"/>
      <c r="C944" s="425"/>
      <c r="D944" s="425"/>
      <c r="E944" s="425"/>
      <c r="F944" s="425"/>
      <c r="G944" s="425"/>
      <c r="H944" s="425"/>
      <c r="I944" s="425"/>
      <c r="J944" s="425"/>
      <c r="K944" s="425"/>
      <c r="L944" s="425"/>
      <c r="M944" s="425"/>
      <c r="N944" s="425"/>
    </row>
    <row r="945" spans="1:14">
      <c r="A945" s="425"/>
      <c r="B945" s="425"/>
      <c r="C945" s="425"/>
      <c r="D945" s="425"/>
      <c r="E945" s="425"/>
      <c r="F945" s="425"/>
      <c r="G945" s="425"/>
      <c r="H945" s="425"/>
      <c r="I945" s="425"/>
      <c r="J945" s="425"/>
      <c r="K945" s="425"/>
      <c r="L945" s="425"/>
      <c r="M945" s="425"/>
      <c r="N945" s="425"/>
    </row>
    <row r="946" spans="1:14">
      <c r="A946" s="425"/>
      <c r="B946" s="425"/>
      <c r="C946" s="425"/>
      <c r="D946" s="425"/>
      <c r="E946" s="425"/>
      <c r="F946" s="425"/>
      <c r="G946" s="425"/>
      <c r="H946" s="425"/>
      <c r="I946" s="425"/>
      <c r="J946" s="425"/>
      <c r="K946" s="425"/>
      <c r="L946" s="425"/>
      <c r="M946" s="425"/>
      <c r="N946" s="425"/>
    </row>
    <row r="947" spans="1:14">
      <c r="A947" s="425"/>
      <c r="B947" s="425"/>
      <c r="C947" s="425"/>
      <c r="D947" s="425"/>
      <c r="E947" s="425"/>
      <c r="F947" s="425"/>
      <c r="G947" s="425"/>
      <c r="H947" s="425"/>
      <c r="I947" s="425"/>
      <c r="J947" s="425"/>
      <c r="K947" s="425"/>
      <c r="L947" s="425"/>
      <c r="M947" s="425"/>
      <c r="N947" s="425"/>
    </row>
    <row r="948" spans="1:14">
      <c r="A948" s="425"/>
      <c r="B948" s="425"/>
      <c r="C948" s="425"/>
      <c r="D948" s="425"/>
      <c r="E948" s="425"/>
      <c r="F948" s="425"/>
      <c r="G948" s="425"/>
      <c r="H948" s="425"/>
      <c r="I948" s="425"/>
      <c r="J948" s="425"/>
      <c r="K948" s="425"/>
      <c r="L948" s="425"/>
      <c r="M948" s="425"/>
      <c r="N948" s="425"/>
    </row>
  </sheetData>
  <mergeCells count="82">
    <mergeCell ref="B22:B25"/>
    <mergeCell ref="A26:C26"/>
    <mergeCell ref="A12:A14"/>
    <mergeCell ref="B12:B14"/>
    <mergeCell ref="A15:A17"/>
    <mergeCell ref="B15:B17"/>
    <mergeCell ref="A18:A21"/>
    <mergeCell ref="B18:B21"/>
    <mergeCell ref="A22:A25"/>
    <mergeCell ref="A4:A8"/>
    <mergeCell ref="B4:B8"/>
    <mergeCell ref="A9:A11"/>
    <mergeCell ref="B9:B11"/>
    <mergeCell ref="J9:K9"/>
    <mergeCell ref="I10:I13"/>
    <mergeCell ref="J12:K12"/>
    <mergeCell ref="J13:K13"/>
    <mergeCell ref="J8:K8"/>
    <mergeCell ref="J10:K10"/>
    <mergeCell ref="J11:K11"/>
    <mergeCell ref="H2:K2"/>
    <mergeCell ref="J3:K3"/>
    <mergeCell ref="A1:F1"/>
    <mergeCell ref="H1:N1"/>
    <mergeCell ref="A2:C2"/>
    <mergeCell ref="D2:D3"/>
    <mergeCell ref="E2:E3"/>
    <mergeCell ref="F2:F3"/>
    <mergeCell ref="N2:N3"/>
    <mergeCell ref="L2:L3"/>
    <mergeCell ref="M2:M3"/>
    <mergeCell ref="I52:K52"/>
    <mergeCell ref="H53:K53"/>
    <mergeCell ref="J44:K44"/>
    <mergeCell ref="J45:K45"/>
    <mergeCell ref="J46:K46"/>
    <mergeCell ref="I47:K47"/>
    <mergeCell ref="I48:J48"/>
    <mergeCell ref="I49:K49"/>
    <mergeCell ref="I50:J51"/>
    <mergeCell ref="H48:H49"/>
    <mergeCell ref="H50:H52"/>
    <mergeCell ref="H30:H47"/>
    <mergeCell ref="I30:I46"/>
    <mergeCell ref="J42:K42"/>
    <mergeCell ref="J43:K43"/>
    <mergeCell ref="J30:K30"/>
    <mergeCell ref="J31:K31"/>
    <mergeCell ref="J32:K32"/>
    <mergeCell ref="J33:K33"/>
    <mergeCell ref="J20:K20"/>
    <mergeCell ref="J21:K21"/>
    <mergeCell ref="I23:J25"/>
    <mergeCell ref="I26:K26"/>
    <mergeCell ref="H28:K28"/>
    <mergeCell ref="H4:H22"/>
    <mergeCell ref="I4:I9"/>
    <mergeCell ref="J4:K4"/>
    <mergeCell ref="J5:K5"/>
    <mergeCell ref="J6:K6"/>
    <mergeCell ref="I22:K22"/>
    <mergeCell ref="I14:I21"/>
    <mergeCell ref="J18:K18"/>
    <mergeCell ref="J38:K38"/>
    <mergeCell ref="J39:K39"/>
    <mergeCell ref="J40:K40"/>
    <mergeCell ref="J41:K41"/>
    <mergeCell ref="J34:K34"/>
    <mergeCell ref="J35:K35"/>
    <mergeCell ref="J36:K36"/>
    <mergeCell ref="J37:K37"/>
    <mergeCell ref="J19:K19"/>
    <mergeCell ref="J7:K7"/>
    <mergeCell ref="N28:N29"/>
    <mergeCell ref="H23:H26"/>
    <mergeCell ref="M28:M29"/>
    <mergeCell ref="J16:K16"/>
    <mergeCell ref="J17:K17"/>
    <mergeCell ref="L28:L29"/>
    <mergeCell ref="J29:K29"/>
    <mergeCell ref="J14:K14"/>
    <mergeCell ref="J15:K15"/>
  </mergeCells>
  <phoneticPr fontId="10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451"/>
  <sheetViews>
    <sheetView tabSelected="1" view="pageBreakPreview" zoomScaleNormal="100" zoomScaleSheetLayoutView="100" workbookViewId="0">
      <selection activeCell="D6" sqref="D6"/>
    </sheetView>
  </sheetViews>
  <sheetFormatPr defaultColWidth="14.42578125" defaultRowHeight="15" customHeight="1"/>
  <cols>
    <col min="1" max="1" width="9.7109375" customWidth="1"/>
    <col min="2" max="2" width="10.7109375" customWidth="1"/>
    <col min="3" max="3" width="25.140625" customWidth="1"/>
    <col min="4" max="4" width="15.85546875" customWidth="1"/>
    <col min="5" max="5" width="16" customWidth="1"/>
    <col min="6" max="6" width="14.140625" customWidth="1"/>
    <col min="7" max="7" width="9.28515625" customWidth="1"/>
    <col min="8" max="8" width="10.42578125" customWidth="1"/>
    <col min="9" max="9" width="23.5703125" customWidth="1"/>
    <col min="10" max="10" width="23.85546875" customWidth="1"/>
    <col min="11" max="11" width="16.140625" customWidth="1"/>
    <col min="12" max="12" width="16.28515625" customWidth="1"/>
    <col min="13" max="13" width="13.28515625" customWidth="1"/>
    <col min="14" max="14" width="8.7109375" customWidth="1"/>
    <col min="15" max="15" width="20.5703125" customWidth="1"/>
    <col min="16" max="16" width="13.7109375" customWidth="1"/>
    <col min="17" max="26" width="8.85546875" customWidth="1"/>
  </cols>
  <sheetData>
    <row r="1" spans="1:26" ht="20.25">
      <c r="A1" s="2633" t="s">
        <v>1059</v>
      </c>
      <c r="B1" s="2634"/>
      <c r="C1" s="2634"/>
      <c r="D1" s="2634"/>
      <c r="E1" s="2634"/>
      <c r="F1" s="2634"/>
      <c r="G1" s="2634"/>
      <c r="H1" s="2634"/>
      <c r="I1" s="2634"/>
      <c r="J1" s="2634"/>
      <c r="K1" s="2634"/>
      <c r="L1" s="2634"/>
      <c r="M1" s="2634"/>
      <c r="N1" s="2635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3.5" customHeight="1">
      <c r="A2" s="2809" t="s">
        <v>1194</v>
      </c>
      <c r="B2" s="2810"/>
      <c r="C2" s="2810"/>
      <c r="D2" s="2810"/>
      <c r="E2" s="2810"/>
      <c r="F2" s="2810"/>
      <c r="G2" s="2810"/>
      <c r="H2" s="2810"/>
      <c r="I2" s="2810"/>
      <c r="J2" s="2810"/>
      <c r="K2" s="2810"/>
      <c r="L2" s="2810"/>
      <c r="M2" s="2810"/>
      <c r="N2" s="2624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3.5" customHeight="1" thickBot="1">
      <c r="A3" s="895" t="s">
        <v>11</v>
      </c>
      <c r="B3" s="541"/>
      <c r="C3" s="541"/>
      <c r="D3" s="541"/>
      <c r="E3" s="2547"/>
      <c r="F3" s="644"/>
      <c r="G3" s="2548"/>
      <c r="H3" s="644"/>
      <c r="I3" s="644"/>
      <c r="J3" s="644"/>
      <c r="K3" s="2549" t="s">
        <v>1195</v>
      </c>
      <c r="L3" s="2804" t="s">
        <v>1193</v>
      </c>
      <c r="M3" s="2805"/>
      <c r="N3" s="2806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8.75" customHeight="1">
      <c r="A4" s="2642" t="s">
        <v>27</v>
      </c>
      <c r="B4" s="2639"/>
      <c r="C4" s="2639"/>
      <c r="D4" s="2639"/>
      <c r="E4" s="2639"/>
      <c r="F4" s="2639"/>
      <c r="G4" s="2643"/>
      <c r="H4" s="2638" t="s">
        <v>36</v>
      </c>
      <c r="I4" s="2639"/>
      <c r="J4" s="2639"/>
      <c r="K4" s="2639"/>
      <c r="L4" s="2639"/>
      <c r="M4" s="2639"/>
      <c r="N4" s="2640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8" customHeight="1">
      <c r="A5" s="2596" t="s">
        <v>4</v>
      </c>
      <c r="B5" s="2604" t="s">
        <v>6</v>
      </c>
      <c r="C5" s="2641" t="s">
        <v>8</v>
      </c>
      <c r="D5" s="24" t="s">
        <v>1060</v>
      </c>
      <c r="E5" s="24" t="s">
        <v>1061</v>
      </c>
      <c r="F5" s="2628" t="s">
        <v>40</v>
      </c>
      <c r="G5" s="2578"/>
      <c r="H5" s="2604" t="s">
        <v>4</v>
      </c>
      <c r="I5" s="2604" t="s">
        <v>6</v>
      </c>
      <c r="J5" s="2604" t="s">
        <v>8</v>
      </c>
      <c r="K5" s="24" t="s">
        <v>1060</v>
      </c>
      <c r="L5" s="24" t="s">
        <v>1061</v>
      </c>
      <c r="M5" s="2628" t="s">
        <v>40</v>
      </c>
      <c r="N5" s="2646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3.5" customHeight="1">
      <c r="A6" s="2595"/>
      <c r="B6" s="2559"/>
      <c r="C6" s="2569"/>
      <c r="D6" s="31" t="s">
        <v>29</v>
      </c>
      <c r="E6" s="21" t="s">
        <v>30</v>
      </c>
      <c r="F6" s="31" t="s">
        <v>32</v>
      </c>
      <c r="G6" s="33" t="s">
        <v>34</v>
      </c>
      <c r="H6" s="2559"/>
      <c r="I6" s="2559"/>
      <c r="J6" s="2559"/>
      <c r="K6" s="21" t="s">
        <v>29</v>
      </c>
      <c r="L6" s="21" t="s">
        <v>30</v>
      </c>
      <c r="M6" s="31" t="s">
        <v>32</v>
      </c>
      <c r="N6" s="37" t="s">
        <v>34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4" customHeight="1">
      <c r="A7" s="2627" t="s">
        <v>49</v>
      </c>
      <c r="B7" s="2577"/>
      <c r="C7" s="2578"/>
      <c r="D7" s="21">
        <f t="shared" ref="D7:E7" si="0">SUM(D27,D33,D39,D45,D8,D58)</f>
        <v>1862073604</v>
      </c>
      <c r="E7" s="21">
        <f t="shared" si="0"/>
        <v>1884954904</v>
      </c>
      <c r="F7" s="76">
        <f t="shared" ref="F7:F8" si="1">E7-D7</f>
        <v>22881300</v>
      </c>
      <c r="G7" s="83">
        <f t="shared" ref="G7:G8" si="2">F7/D7</f>
        <v>1.2288074945505753E-2</v>
      </c>
      <c r="H7" s="2628" t="s">
        <v>49</v>
      </c>
      <c r="I7" s="2578"/>
      <c r="J7" s="97">
        <f>SUM(J8,J16,J21,J30,J36,J56,J63)</f>
        <v>0.99989389666586947</v>
      </c>
      <c r="K7" s="76">
        <f t="shared" ref="K7:L7" si="3">SUM(K8+K16+K21+K30+K36+K56+K59+K63)</f>
        <v>1862073604</v>
      </c>
      <c r="L7" s="76">
        <f t="shared" si="3"/>
        <v>1884954904</v>
      </c>
      <c r="M7" s="76">
        <f>L7-K7</f>
        <v>22881300</v>
      </c>
      <c r="N7" s="116">
        <f t="shared" ref="N7:N8" si="4">M7/K7</f>
        <v>1.2288074945505753E-2</v>
      </c>
      <c r="O7" s="8">
        <f>L7-E7</f>
        <v>0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9.75" customHeight="1">
      <c r="A8" s="2596" t="s">
        <v>1178</v>
      </c>
      <c r="B8" s="2605" t="s">
        <v>53</v>
      </c>
      <c r="C8" s="2600"/>
      <c r="D8" s="2601">
        <f t="shared" ref="D8:E8" si="5">SUM(D10:D21)</f>
        <v>18340000</v>
      </c>
      <c r="E8" s="2601">
        <f t="shared" si="5"/>
        <v>17020000</v>
      </c>
      <c r="F8" s="2601">
        <f t="shared" si="1"/>
        <v>-1320000</v>
      </c>
      <c r="G8" s="2632">
        <f t="shared" si="2"/>
        <v>-7.1973827699018542E-2</v>
      </c>
      <c r="H8" s="2604" t="s">
        <v>54</v>
      </c>
      <c r="I8" s="2621" t="s">
        <v>53</v>
      </c>
      <c r="J8" s="2622">
        <f>L8/L7</f>
        <v>0.39454848411588311</v>
      </c>
      <c r="K8" s="2619">
        <f t="shared" ref="K8:M8" si="6">SUM(K10:K15)</f>
        <v>755405110</v>
      </c>
      <c r="L8" s="2619">
        <f t="shared" si="6"/>
        <v>743706100</v>
      </c>
      <c r="M8" s="2619">
        <f t="shared" si="6"/>
        <v>-11699010</v>
      </c>
      <c r="N8" s="2620">
        <f t="shared" si="4"/>
        <v>-1.5487067594763822E-2</v>
      </c>
      <c r="O8" s="8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3.5" customHeight="1">
      <c r="A9" s="2594"/>
      <c r="B9" s="2629"/>
      <c r="C9" s="2630"/>
      <c r="D9" s="2631"/>
      <c r="E9" s="2631"/>
      <c r="F9" s="2631"/>
      <c r="G9" s="2631"/>
      <c r="H9" s="2562"/>
      <c r="I9" s="2559"/>
      <c r="J9" s="2559"/>
      <c r="K9" s="2559"/>
      <c r="L9" s="2559"/>
      <c r="M9" s="2559"/>
      <c r="N9" s="2618"/>
      <c r="O9" s="155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7.5" customHeight="1">
      <c r="A10" s="2594"/>
      <c r="B10" s="2604" t="s">
        <v>1179</v>
      </c>
      <c r="C10" s="2603" t="s">
        <v>56</v>
      </c>
      <c r="D10" s="2598">
        <f>SUM('세입1(2026)'!G6)</f>
        <v>6600000</v>
      </c>
      <c r="E10" s="2598">
        <f>SUM('세입1(2026)'!H6)</f>
        <v>5280000</v>
      </c>
      <c r="F10" s="2598">
        <f>E10-D10</f>
        <v>-1320000</v>
      </c>
      <c r="G10" s="2610">
        <f>F10/D10</f>
        <v>-0.2</v>
      </c>
      <c r="H10" s="2562"/>
      <c r="I10" s="2803" t="s">
        <v>59</v>
      </c>
      <c r="J10" s="2803" t="s">
        <v>63</v>
      </c>
      <c r="K10" s="2807">
        <f>SUM('세출1(2026)'!G7)</f>
        <v>532726830</v>
      </c>
      <c r="L10" s="2807">
        <f>SUM('세출1(2026)'!H7)</f>
        <v>526373700</v>
      </c>
      <c r="M10" s="2807">
        <f>L10-K10</f>
        <v>-6353130</v>
      </c>
      <c r="N10" s="2808">
        <f>M10/K10</f>
        <v>-1.1925680559396643E-2</v>
      </c>
      <c r="O10" s="8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5.25" customHeight="1">
      <c r="A11" s="2594"/>
      <c r="B11" s="2562"/>
      <c r="C11" s="2562"/>
      <c r="D11" s="2562"/>
      <c r="E11" s="2562"/>
      <c r="F11" s="2562"/>
      <c r="G11" s="2562"/>
      <c r="H11" s="2562"/>
      <c r="I11" s="2562"/>
      <c r="J11" s="2559"/>
      <c r="K11" s="2559"/>
      <c r="L11" s="2559"/>
      <c r="M11" s="2559"/>
      <c r="N11" s="2618"/>
      <c r="O11" s="8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3.5" customHeight="1">
      <c r="A12" s="2594"/>
      <c r="B12" s="2562"/>
      <c r="C12" s="2562"/>
      <c r="D12" s="2562"/>
      <c r="E12" s="2562"/>
      <c r="F12" s="2562"/>
      <c r="G12" s="2562"/>
      <c r="H12" s="2562"/>
      <c r="I12" s="2562"/>
      <c r="J12" s="1163" t="s">
        <v>26</v>
      </c>
      <c r="K12" s="1672">
        <f>SUM('세출1(2026)'!G42)</f>
        <v>98296330</v>
      </c>
      <c r="L12" s="1672">
        <f>SUM('세출1(2026)'!H42)</f>
        <v>96310100</v>
      </c>
      <c r="M12" s="1672">
        <f t="shared" ref="M12:M15" si="7">L12-K12</f>
        <v>-1986230</v>
      </c>
      <c r="N12" s="1673">
        <f t="shared" ref="N12:N16" si="8">M12/K12</f>
        <v>-2.0206552981174374E-2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3.5" customHeight="1">
      <c r="A13" s="2594"/>
      <c r="B13" s="2562"/>
      <c r="C13" s="2559"/>
      <c r="D13" s="2559"/>
      <c r="E13" s="2559"/>
      <c r="F13" s="2559"/>
      <c r="G13" s="2559"/>
      <c r="H13" s="2562"/>
      <c r="I13" s="2562"/>
      <c r="J13" s="1163" t="s">
        <v>129</v>
      </c>
      <c r="K13" s="1672">
        <f>SUM('세출1(2026)'!G78)</f>
        <v>53385280</v>
      </c>
      <c r="L13" s="1672">
        <f>SUM('세출1(2026)'!H78)</f>
        <v>50628540</v>
      </c>
      <c r="M13" s="1672">
        <f t="shared" si="7"/>
        <v>-2756740</v>
      </c>
      <c r="N13" s="1673">
        <f t="shared" si="8"/>
        <v>-5.1638579024030594E-2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3.5" customHeight="1">
      <c r="A14" s="2594"/>
      <c r="B14" s="2562"/>
      <c r="C14" s="2603" t="s">
        <v>81</v>
      </c>
      <c r="D14" s="2598">
        <f>SUM('세입1(2026)'!G9)</f>
        <v>8640000</v>
      </c>
      <c r="E14" s="2598">
        <f>SUM('세입1(2026)'!H9)</f>
        <v>8640000</v>
      </c>
      <c r="F14" s="2598">
        <f>E14-D14</f>
        <v>0</v>
      </c>
      <c r="G14" s="2610">
        <f>F14/D14</f>
        <v>0</v>
      </c>
      <c r="H14" s="2562"/>
      <c r="I14" s="2562"/>
      <c r="J14" s="1163" t="s">
        <v>137</v>
      </c>
      <c r="K14" s="1672">
        <f>SUM('세출1(2026)'!G85)</f>
        <v>70896670</v>
      </c>
      <c r="L14" s="1672">
        <f>SUM('세출1(2026)'!H85)</f>
        <v>70293760</v>
      </c>
      <c r="M14" s="1672">
        <f t="shared" si="7"/>
        <v>-602910</v>
      </c>
      <c r="N14" s="1673">
        <f t="shared" si="8"/>
        <v>-8.5040665520679602E-3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3.5" customHeight="1">
      <c r="A15" s="2594"/>
      <c r="B15" s="2562"/>
      <c r="C15" s="2562"/>
      <c r="D15" s="2562"/>
      <c r="E15" s="2562"/>
      <c r="F15" s="2562"/>
      <c r="G15" s="2562"/>
      <c r="H15" s="2562"/>
      <c r="I15" s="2559"/>
      <c r="J15" s="1163" t="s">
        <v>141</v>
      </c>
      <c r="K15" s="1672">
        <f>SUM('세출1(2026)'!G91)</f>
        <v>100000</v>
      </c>
      <c r="L15" s="1672">
        <f>SUM('세출1(2026)'!H91)</f>
        <v>100000</v>
      </c>
      <c r="M15" s="1672">
        <f t="shared" si="7"/>
        <v>0</v>
      </c>
      <c r="N15" s="1673">
        <f t="shared" si="8"/>
        <v>0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2.75" customHeight="1">
      <c r="A16" s="2594"/>
      <c r="B16" s="2562"/>
      <c r="C16" s="2559"/>
      <c r="D16" s="2559"/>
      <c r="E16" s="2559"/>
      <c r="F16" s="2559"/>
      <c r="G16" s="2559"/>
      <c r="H16" s="2562"/>
      <c r="I16" s="2621" t="s">
        <v>53</v>
      </c>
      <c r="J16" s="2622">
        <f>L16/L7</f>
        <v>5.1672323721544053E-3</v>
      </c>
      <c r="K16" s="2619">
        <f t="shared" ref="K16:L16" si="9">SUM(K18:K20)</f>
        <v>9560000</v>
      </c>
      <c r="L16" s="2619">
        <f t="shared" si="9"/>
        <v>9740000</v>
      </c>
      <c r="M16" s="2619">
        <f>SUM(L16-K16)</f>
        <v>180000</v>
      </c>
      <c r="N16" s="2620">
        <f t="shared" si="8"/>
        <v>1.8828451882845189E-2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9.75" customHeight="1">
      <c r="A17" s="2594"/>
      <c r="B17" s="2562"/>
      <c r="C17" s="2615" t="s">
        <v>611</v>
      </c>
      <c r="D17" s="2598">
        <f>SUM('세입1(2026)'!G13)</f>
        <v>1100000</v>
      </c>
      <c r="E17" s="2598">
        <f>SUM('세입1(2026)'!H13)</f>
        <v>1100000</v>
      </c>
      <c r="F17" s="2598">
        <f>E17-D17</f>
        <v>0</v>
      </c>
      <c r="G17" s="2610">
        <f>F17/D17</f>
        <v>0</v>
      </c>
      <c r="H17" s="2562"/>
      <c r="I17" s="2559"/>
      <c r="J17" s="2559"/>
      <c r="K17" s="2559"/>
      <c r="L17" s="2559"/>
      <c r="M17" s="2559"/>
      <c r="N17" s="2618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>
      <c r="A18" s="2594"/>
      <c r="B18" s="2562"/>
      <c r="C18" s="2559"/>
      <c r="D18" s="2559"/>
      <c r="E18" s="2559"/>
      <c r="F18" s="2559"/>
      <c r="G18" s="2559"/>
      <c r="H18" s="2562"/>
      <c r="I18" s="2604" t="s">
        <v>155</v>
      </c>
      <c r="J18" s="31" t="s">
        <v>156</v>
      </c>
      <c r="K18" s="185">
        <f>SUM('세출1(2026)'!G98)</f>
        <v>6000000</v>
      </c>
      <c r="L18" s="185">
        <f>SUM('세출1(2026)'!H98)</f>
        <v>6000000</v>
      </c>
      <c r="M18" s="185">
        <f t="shared" ref="M18:M21" si="10">SUM(L18-K18)</f>
        <v>0</v>
      </c>
      <c r="N18" s="194">
        <f t="shared" ref="N18:N21" si="11">M18/K18</f>
        <v>0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7.25" customHeight="1">
      <c r="A19" s="2594"/>
      <c r="B19" s="2562"/>
      <c r="C19" s="2604" t="s">
        <v>132</v>
      </c>
      <c r="D19" s="2598">
        <f>'세입1(2026)'!G20</f>
        <v>2000000</v>
      </c>
      <c r="E19" s="2598">
        <f>'세입1(2026)'!H20</f>
        <v>2000000</v>
      </c>
      <c r="F19" s="2598">
        <f>E19-D19</f>
        <v>0</v>
      </c>
      <c r="G19" s="2610">
        <v>0</v>
      </c>
      <c r="H19" s="2562"/>
      <c r="I19" s="2562"/>
      <c r="J19" s="31" t="s">
        <v>162</v>
      </c>
      <c r="K19" s="185">
        <f>SUM('세출1(2026)'!G100)</f>
        <v>1500000</v>
      </c>
      <c r="L19" s="185">
        <f>SUM('세출1(2026)'!H100)</f>
        <v>1500000</v>
      </c>
      <c r="M19" s="185">
        <f t="shared" si="10"/>
        <v>0</v>
      </c>
      <c r="N19" s="194">
        <f t="shared" si="11"/>
        <v>0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>
      <c r="A20" s="2594"/>
      <c r="B20" s="2562"/>
      <c r="C20" s="2562"/>
      <c r="D20" s="2562"/>
      <c r="E20" s="2562"/>
      <c r="F20" s="2562"/>
      <c r="G20" s="2562"/>
      <c r="H20" s="2562"/>
      <c r="I20" s="2559"/>
      <c r="J20" s="31" t="s">
        <v>163</v>
      </c>
      <c r="K20" s="185">
        <f>SUM('세출1(2026)'!G102)</f>
        <v>2060000</v>
      </c>
      <c r="L20" s="185">
        <f>SUM('세출1(2026)'!H102)</f>
        <v>2240000</v>
      </c>
      <c r="M20" s="185">
        <f t="shared" si="10"/>
        <v>180000</v>
      </c>
      <c r="N20" s="194">
        <f t="shared" si="11"/>
        <v>8.7378640776699032E-2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>
      <c r="A21" s="2594"/>
      <c r="B21" s="2559"/>
      <c r="C21" s="2559"/>
      <c r="D21" s="2559"/>
      <c r="E21" s="2559"/>
      <c r="F21" s="2559"/>
      <c r="G21" s="2559"/>
      <c r="H21" s="2562"/>
      <c r="I21" s="2621" t="s">
        <v>53</v>
      </c>
      <c r="J21" s="2622">
        <f>L21/L7</f>
        <v>5.0781134761831943E-2</v>
      </c>
      <c r="K21" s="2601">
        <f t="shared" ref="K21:L21" si="12">SUM(K23:K29)</f>
        <v>95720149</v>
      </c>
      <c r="L21" s="2601">
        <f t="shared" si="12"/>
        <v>95720149</v>
      </c>
      <c r="M21" s="2601">
        <f t="shared" si="10"/>
        <v>0</v>
      </c>
      <c r="N21" s="2620">
        <f t="shared" si="11"/>
        <v>0</v>
      </c>
      <c r="O21" s="9"/>
      <c r="P21" s="8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7.5" customHeight="1">
      <c r="A22" s="2593" t="s">
        <v>1177</v>
      </c>
      <c r="B22" s="2605" t="s">
        <v>53</v>
      </c>
      <c r="C22" s="2600"/>
      <c r="D22" s="2601">
        <f t="shared" ref="D22:E22" si="13">SUM(D24)</f>
        <v>0</v>
      </c>
      <c r="E22" s="2601">
        <f t="shared" si="13"/>
        <v>0</v>
      </c>
      <c r="F22" s="2601">
        <f>E22-D22</f>
        <v>0</v>
      </c>
      <c r="G22" s="2632">
        <v>0</v>
      </c>
      <c r="H22" s="2562"/>
      <c r="I22" s="2559"/>
      <c r="J22" s="2559"/>
      <c r="K22" s="2559"/>
      <c r="L22" s="2559"/>
      <c r="M22" s="2559"/>
      <c r="N22" s="2618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.75" customHeight="1">
      <c r="A23" s="2594"/>
      <c r="B23" s="2575"/>
      <c r="C23" s="2569"/>
      <c r="D23" s="2559"/>
      <c r="E23" s="2559"/>
      <c r="F23" s="2559"/>
      <c r="G23" s="2559"/>
      <c r="H23" s="2562"/>
      <c r="I23" s="2604" t="s">
        <v>170</v>
      </c>
      <c r="J23" s="31" t="s">
        <v>172</v>
      </c>
      <c r="K23" s="185">
        <f>SUM('세출1(2026)'!G108)</f>
        <v>400000</v>
      </c>
      <c r="L23" s="185">
        <f>SUM('세출1(2026)'!H108)</f>
        <v>400000</v>
      </c>
      <c r="M23" s="185">
        <f t="shared" ref="M23:M30" si="14">SUM(L23-K23)</f>
        <v>0</v>
      </c>
      <c r="N23" s="194">
        <f t="shared" ref="N23:N30" si="15">M23/K23</f>
        <v>0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3.5" customHeight="1">
      <c r="A24" s="2594"/>
      <c r="B24" s="2612" t="s">
        <v>159</v>
      </c>
      <c r="C24" s="2604" t="s">
        <v>159</v>
      </c>
      <c r="D24" s="2598">
        <f>SUM(세입1!G27)</f>
        <v>0</v>
      </c>
      <c r="E24" s="2598">
        <f>SUM(세입1!H27)</f>
        <v>0</v>
      </c>
      <c r="F24" s="2598">
        <f>E24-D24</f>
        <v>0</v>
      </c>
      <c r="G24" s="2611">
        <v>0</v>
      </c>
      <c r="H24" s="2562"/>
      <c r="I24" s="2562"/>
      <c r="J24" s="31" t="s">
        <v>179</v>
      </c>
      <c r="K24" s="185">
        <f>SUM('세출1(2026)'!G110)</f>
        <v>31404149</v>
      </c>
      <c r="L24" s="185">
        <f>SUM('세출1(2026)'!H110)</f>
        <v>31404149</v>
      </c>
      <c r="M24" s="185">
        <f t="shared" si="14"/>
        <v>0</v>
      </c>
      <c r="N24" s="194">
        <f t="shared" si="15"/>
        <v>0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3.5" customHeight="1">
      <c r="A25" s="2594"/>
      <c r="B25" s="2574"/>
      <c r="C25" s="2562"/>
      <c r="D25" s="2562"/>
      <c r="E25" s="2562"/>
      <c r="F25" s="2562"/>
      <c r="G25" s="2568"/>
      <c r="H25" s="2562"/>
      <c r="I25" s="2562"/>
      <c r="J25" s="31" t="s">
        <v>182</v>
      </c>
      <c r="K25" s="185">
        <f>SUM('세출1(2026)'!G118)</f>
        <v>22740000</v>
      </c>
      <c r="L25" s="185">
        <f>SUM('세출1(2026)'!H118)</f>
        <v>22740000</v>
      </c>
      <c r="M25" s="185">
        <f t="shared" si="14"/>
        <v>0</v>
      </c>
      <c r="N25" s="194">
        <f t="shared" si="15"/>
        <v>0</v>
      </c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3.5" customHeight="1">
      <c r="A26" s="2595"/>
      <c r="B26" s="2575"/>
      <c r="C26" s="2559"/>
      <c r="D26" s="2559"/>
      <c r="E26" s="2559"/>
      <c r="F26" s="2562"/>
      <c r="G26" s="2568"/>
      <c r="H26" s="2562"/>
      <c r="I26" s="2562"/>
      <c r="J26" s="31" t="s">
        <v>185</v>
      </c>
      <c r="K26" s="185">
        <f>SUM('세출1(2026)'!G124)</f>
        <v>8000000</v>
      </c>
      <c r="L26" s="185">
        <f>SUM('세출1(2026)'!H124)</f>
        <v>8000000</v>
      </c>
      <c r="M26" s="185">
        <f t="shared" si="14"/>
        <v>0</v>
      </c>
      <c r="N26" s="194">
        <f t="shared" si="15"/>
        <v>0</v>
      </c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3.5" customHeight="1">
      <c r="A27" s="2593" t="s">
        <v>188</v>
      </c>
      <c r="B27" s="2605" t="s">
        <v>53</v>
      </c>
      <c r="C27" s="2600"/>
      <c r="D27" s="2601">
        <f t="shared" ref="D27:E27" si="16">SUM(D29:D32)</f>
        <v>1438614000</v>
      </c>
      <c r="E27" s="2601">
        <f t="shared" si="16"/>
        <v>1460314000</v>
      </c>
      <c r="F27" s="2601">
        <f>E27-D27</f>
        <v>21700000</v>
      </c>
      <c r="G27" s="2607">
        <f>F27/D27</f>
        <v>1.5083962758599596E-2</v>
      </c>
      <c r="H27" s="2562"/>
      <c r="I27" s="2562"/>
      <c r="J27" s="31" t="s">
        <v>193</v>
      </c>
      <c r="K27" s="185">
        <f>SUM('세출1(2026)'!G128)</f>
        <v>4336000</v>
      </c>
      <c r="L27" s="185">
        <f>SUM('세출1(2026)'!H128)</f>
        <v>4336000</v>
      </c>
      <c r="M27" s="185">
        <f t="shared" si="14"/>
        <v>0</v>
      </c>
      <c r="N27" s="194">
        <f t="shared" si="15"/>
        <v>0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3.5" customHeight="1">
      <c r="A28" s="2594"/>
      <c r="B28" s="2575"/>
      <c r="C28" s="2569"/>
      <c r="D28" s="2559"/>
      <c r="E28" s="2559"/>
      <c r="F28" s="2559"/>
      <c r="G28" s="2608"/>
      <c r="H28" s="2562"/>
      <c r="I28" s="2562"/>
      <c r="J28" s="31" t="s">
        <v>197</v>
      </c>
      <c r="K28" s="185">
        <f>SUM('세출1(2026)'!G132)</f>
        <v>4800000</v>
      </c>
      <c r="L28" s="185">
        <f>SUM('세출1(2026)'!H132)</f>
        <v>4800000</v>
      </c>
      <c r="M28" s="185">
        <f t="shared" si="14"/>
        <v>0</v>
      </c>
      <c r="N28" s="194">
        <f t="shared" si="15"/>
        <v>0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3.5" customHeight="1">
      <c r="A29" s="2594"/>
      <c r="B29" s="2604" t="s">
        <v>167</v>
      </c>
      <c r="C29" s="2648" t="s">
        <v>171</v>
      </c>
      <c r="D29" s="2598">
        <f>SUM('세입1(2026)'!G27)</f>
        <v>735980000</v>
      </c>
      <c r="E29" s="2598">
        <f>SUM('세입1(2026)'!H27)</f>
        <v>735980000</v>
      </c>
      <c r="F29" s="2598">
        <f>E29-D29</f>
        <v>0</v>
      </c>
      <c r="G29" s="2611">
        <f>F29/D29</f>
        <v>0</v>
      </c>
      <c r="H29" s="2559"/>
      <c r="I29" s="2559"/>
      <c r="J29" s="31" t="s">
        <v>203</v>
      </c>
      <c r="K29" s="185">
        <f>SUM('세출1(2026)'!G134)</f>
        <v>24040000</v>
      </c>
      <c r="L29" s="185">
        <f>SUM('세출1(2026)'!H134)</f>
        <v>24040000</v>
      </c>
      <c r="M29" s="185">
        <f t="shared" si="14"/>
        <v>0</v>
      </c>
      <c r="N29" s="194">
        <f t="shared" si="15"/>
        <v>0</v>
      </c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3.5" customHeight="1">
      <c r="A30" s="2594"/>
      <c r="B30" s="2562"/>
      <c r="C30" s="2575"/>
      <c r="D30" s="2559"/>
      <c r="E30" s="2559"/>
      <c r="F30" s="2559"/>
      <c r="G30" s="2569"/>
      <c r="H30" s="2653" t="s">
        <v>1175</v>
      </c>
      <c r="I30" s="2621" t="s">
        <v>53</v>
      </c>
      <c r="J30" s="2622">
        <f>L30/L7</f>
        <v>3.9788750298930227E-3</v>
      </c>
      <c r="K30" s="2601">
        <f t="shared" ref="K30:L30" si="17">SUM(K33:K35)</f>
        <v>7500000</v>
      </c>
      <c r="L30" s="2601">
        <f t="shared" si="17"/>
        <v>7500000</v>
      </c>
      <c r="M30" s="2601">
        <f t="shared" si="14"/>
        <v>0</v>
      </c>
      <c r="N30" s="2620">
        <f t="shared" si="15"/>
        <v>0</v>
      </c>
      <c r="O30" s="9"/>
      <c r="P30" s="155" t="s">
        <v>194</v>
      </c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3.5" customHeight="1">
      <c r="A31" s="2594"/>
      <c r="B31" s="2562"/>
      <c r="C31" s="2647" t="s">
        <v>177</v>
      </c>
      <c r="D31" s="2598">
        <f>SUM('세입1(2026)'!G29)</f>
        <v>702634000</v>
      </c>
      <c r="E31" s="2598">
        <f>SUM('세입1(2026)'!H29)</f>
        <v>724334000</v>
      </c>
      <c r="F31" s="2598">
        <f>E31-D31</f>
        <v>21700000</v>
      </c>
      <c r="G31" s="2611">
        <f>F31/D31</f>
        <v>3.0883788715035138E-2</v>
      </c>
      <c r="H31" s="2562"/>
      <c r="I31" s="2562"/>
      <c r="J31" s="2562"/>
      <c r="K31" s="2562"/>
      <c r="L31" s="2562"/>
      <c r="M31" s="2562"/>
      <c r="N31" s="2626"/>
      <c r="O31" s="9"/>
      <c r="P31" s="155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3.5" customHeight="1">
      <c r="A32" s="2595"/>
      <c r="B32" s="2559"/>
      <c r="C32" s="2575"/>
      <c r="D32" s="2559"/>
      <c r="E32" s="2559"/>
      <c r="F32" s="2559"/>
      <c r="G32" s="2569"/>
      <c r="H32" s="2562"/>
      <c r="I32" s="2559"/>
      <c r="J32" s="2559"/>
      <c r="K32" s="2559"/>
      <c r="L32" s="2559"/>
      <c r="M32" s="2559"/>
      <c r="N32" s="2618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3.5" customHeight="1">
      <c r="A33" s="2593" t="s">
        <v>209</v>
      </c>
      <c r="B33" s="2605" t="s">
        <v>53</v>
      </c>
      <c r="C33" s="2600"/>
      <c r="D33" s="2601">
        <f t="shared" ref="D33:E33" si="18">SUM(D35:D38)</f>
        <v>295063000</v>
      </c>
      <c r="E33" s="2601">
        <f t="shared" si="18"/>
        <v>297564300</v>
      </c>
      <c r="F33" s="2601">
        <f>E33-D33</f>
        <v>2501300</v>
      </c>
      <c r="G33" s="2607">
        <f>F33/D33</f>
        <v>8.4771726715989464E-3</v>
      </c>
      <c r="H33" s="2562"/>
      <c r="I33" s="2604" t="s">
        <v>210</v>
      </c>
      <c r="J33" s="25" t="s">
        <v>210</v>
      </c>
      <c r="K33" s="185">
        <f>SUM('세출1(2026)'!G148)</f>
        <v>2000000</v>
      </c>
      <c r="L33" s="185">
        <f>SUM('세출1(2026)'!H148)</f>
        <v>2000000</v>
      </c>
      <c r="M33" s="185">
        <f t="shared" ref="M33:M35" si="19">SUM(L33-K33)</f>
        <v>0</v>
      </c>
      <c r="N33" s="397">
        <f t="shared" ref="N33:N35" si="20">M33/K33</f>
        <v>0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3.5" customHeight="1">
      <c r="A34" s="2594"/>
      <c r="B34" s="2575"/>
      <c r="C34" s="2569"/>
      <c r="D34" s="2559"/>
      <c r="E34" s="2559"/>
      <c r="F34" s="2559"/>
      <c r="G34" s="2608"/>
      <c r="H34" s="2562"/>
      <c r="I34" s="2562"/>
      <c r="J34" s="25" t="s">
        <v>212</v>
      </c>
      <c r="K34" s="185">
        <f>SUM('세출1(2026)'!G149)</f>
        <v>500000</v>
      </c>
      <c r="L34" s="185">
        <f>SUM('세출1(2026)'!H149)</f>
        <v>500000</v>
      </c>
      <c r="M34" s="185">
        <f t="shared" si="19"/>
        <v>0</v>
      </c>
      <c r="N34" s="397">
        <f t="shared" si="20"/>
        <v>0</v>
      </c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3.5" customHeight="1">
      <c r="A35" s="2594"/>
      <c r="B35" s="2603" t="s">
        <v>208</v>
      </c>
      <c r="C35" s="2742" t="s">
        <v>211</v>
      </c>
      <c r="D35" s="2598">
        <f>SUM('세입1(2026)'!G50)</f>
        <v>245063000</v>
      </c>
      <c r="E35" s="2598">
        <f>SUM('세입1(2026)'!H50)</f>
        <v>247564300</v>
      </c>
      <c r="F35" s="2598">
        <f>E35-D35</f>
        <v>2501300</v>
      </c>
      <c r="G35" s="2611">
        <f>F35/D35</f>
        <v>1.020676315886119E-2</v>
      </c>
      <c r="H35" s="2559"/>
      <c r="I35" s="2559"/>
      <c r="J35" s="25" t="s">
        <v>217</v>
      </c>
      <c r="K35" s="185">
        <f>SUM('세출1(2026)'!G152)</f>
        <v>5000000</v>
      </c>
      <c r="L35" s="185">
        <f>SUM('세출1(2026)'!H152)</f>
        <v>5000000</v>
      </c>
      <c r="M35" s="185">
        <f t="shared" si="19"/>
        <v>0</v>
      </c>
      <c r="N35" s="397">
        <f t="shared" si="20"/>
        <v>0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3.5" customHeight="1">
      <c r="A36" s="2594"/>
      <c r="B36" s="2562"/>
      <c r="C36" s="2575"/>
      <c r="D36" s="2559"/>
      <c r="E36" s="2559"/>
      <c r="F36" s="2559"/>
      <c r="G36" s="2569"/>
      <c r="H36" s="2604" t="s">
        <v>1176</v>
      </c>
      <c r="I36" s="2621" t="s">
        <v>53</v>
      </c>
      <c r="J36" s="2622">
        <f>L36/L7</f>
        <v>0.53802919361512747</v>
      </c>
      <c r="K36" s="2601">
        <f t="shared" ref="K36:M36" si="21">SUM(K39:K55)</f>
        <v>979834767</v>
      </c>
      <c r="L36" s="2601">
        <f>SUM(L39:L55)</f>
        <v>1014160767</v>
      </c>
      <c r="M36" s="2601">
        <f t="shared" si="21"/>
        <v>34326000</v>
      </c>
      <c r="N36" s="2623">
        <f>SUM(M36/K36)</f>
        <v>3.5032437259903841E-2</v>
      </c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3.5" customHeight="1">
      <c r="A37" s="2594"/>
      <c r="B37" s="2562"/>
      <c r="C37" s="2742" t="s">
        <v>231</v>
      </c>
      <c r="D37" s="2598">
        <f>SUM('세입1(2026)'!G79)</f>
        <v>50000000</v>
      </c>
      <c r="E37" s="2598">
        <f>SUM('세입1(2026)'!H79)</f>
        <v>50000000</v>
      </c>
      <c r="F37" s="2598">
        <f>E37-D37</f>
        <v>0</v>
      </c>
      <c r="G37" s="2611">
        <f>F37/D37</f>
        <v>0</v>
      </c>
      <c r="H37" s="2562"/>
      <c r="I37" s="2562"/>
      <c r="J37" s="2562"/>
      <c r="K37" s="2562"/>
      <c r="L37" s="2562"/>
      <c r="M37" s="2562"/>
      <c r="N37" s="2624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9" customHeight="1">
      <c r="A38" s="2595"/>
      <c r="B38" s="2559"/>
      <c r="C38" s="2575"/>
      <c r="D38" s="2559"/>
      <c r="E38" s="2559"/>
      <c r="F38" s="2559"/>
      <c r="G38" s="2569"/>
      <c r="H38" s="2562"/>
      <c r="I38" s="2559"/>
      <c r="J38" s="2559"/>
      <c r="K38" s="2559"/>
      <c r="L38" s="2559"/>
      <c r="M38" s="2559"/>
      <c r="N38" s="2625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5" customHeight="1">
      <c r="A39" s="2596" t="s">
        <v>246</v>
      </c>
      <c r="B39" s="2599" t="s">
        <v>53</v>
      </c>
      <c r="C39" s="2600"/>
      <c r="D39" s="2601">
        <f t="shared" ref="D39:E39" si="22">SUM(D41:D44)</f>
        <v>30000000</v>
      </c>
      <c r="E39" s="2601">
        <f t="shared" si="22"/>
        <v>30000000</v>
      </c>
      <c r="F39" s="2601">
        <f>E39-D39</f>
        <v>0</v>
      </c>
      <c r="G39" s="2607">
        <f>F39/D39</f>
        <v>0</v>
      </c>
      <c r="H39" s="2562"/>
      <c r="I39" s="2653" t="s">
        <v>250</v>
      </c>
      <c r="J39" s="450" t="s">
        <v>252</v>
      </c>
      <c r="K39" s="185">
        <f>SUM('세출1(2026)'!G159)</f>
        <v>2700000</v>
      </c>
      <c r="L39" s="185">
        <f>SUM('세출1(2026)'!H159)</f>
        <v>2700000</v>
      </c>
      <c r="M39" s="185">
        <f t="shared" ref="M39:M41" si="23">SUM(L39-K39)</f>
        <v>0</v>
      </c>
      <c r="N39" s="397">
        <f t="shared" ref="N39:N55" si="24">M39/K39</f>
        <v>0</v>
      </c>
      <c r="O39" s="9"/>
      <c r="P39" s="9"/>
      <c r="Q39" s="9"/>
      <c r="R39" s="454"/>
      <c r="S39" s="9"/>
      <c r="T39" s="9"/>
      <c r="U39" s="9"/>
      <c r="V39" s="9"/>
      <c r="W39" s="9"/>
      <c r="X39" s="9"/>
      <c r="Y39" s="9"/>
      <c r="Z39" s="9"/>
    </row>
    <row r="40" spans="1:26" ht="13.5" customHeight="1">
      <c r="A40" s="2594"/>
      <c r="B40" s="2575"/>
      <c r="C40" s="2569"/>
      <c r="D40" s="2559"/>
      <c r="E40" s="2559"/>
      <c r="F40" s="2559"/>
      <c r="G40" s="2608"/>
      <c r="H40" s="2562"/>
      <c r="I40" s="2562"/>
      <c r="J40" s="450" t="s">
        <v>257</v>
      </c>
      <c r="K40" s="185">
        <f>SUM('세출1(2026)'!G162)</f>
        <v>8800000</v>
      </c>
      <c r="L40" s="185">
        <f>SUM('세출1(2026)'!H162)</f>
        <v>8800000</v>
      </c>
      <c r="M40" s="185">
        <f t="shared" si="23"/>
        <v>0</v>
      </c>
      <c r="N40" s="397">
        <f t="shared" si="24"/>
        <v>0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3.5" customHeight="1">
      <c r="A41" s="2594"/>
      <c r="B41" s="2615" t="s">
        <v>246</v>
      </c>
      <c r="C41" s="2616" t="s">
        <v>264</v>
      </c>
      <c r="D41" s="2606">
        <f>SUM('세입1(2026)'!G82)</f>
        <v>30000000</v>
      </c>
      <c r="E41" s="2606">
        <f>SUM('세입1(2026)'!H82)</f>
        <v>30000000</v>
      </c>
      <c r="F41" s="2606">
        <f>E41-D41</f>
        <v>0</v>
      </c>
      <c r="G41" s="2609">
        <f>F41/D41</f>
        <v>0</v>
      </c>
      <c r="H41" s="2562"/>
      <c r="I41" s="2559"/>
      <c r="J41" s="450" t="s">
        <v>272</v>
      </c>
      <c r="K41" s="185">
        <f>SUM('세출1(2026)'!G169)</f>
        <v>35600000</v>
      </c>
      <c r="L41" s="185">
        <f>SUM('세출1(2026)'!H169)</f>
        <v>67600000</v>
      </c>
      <c r="M41" s="185">
        <f t="shared" si="23"/>
        <v>32000000</v>
      </c>
      <c r="N41" s="397">
        <f t="shared" si="24"/>
        <v>0.898876404494382</v>
      </c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5" customHeight="1">
      <c r="A42" s="2594"/>
      <c r="B42" s="2562"/>
      <c r="C42" s="2575"/>
      <c r="D42" s="2559"/>
      <c r="E42" s="2559"/>
      <c r="F42" s="2559"/>
      <c r="G42" s="2569"/>
      <c r="H42" s="2562"/>
      <c r="I42" s="2653" t="s">
        <v>282</v>
      </c>
      <c r="J42" s="450" t="s">
        <v>283</v>
      </c>
      <c r="K42" s="185">
        <f>SUM('세출1(2026)'!G186)</f>
        <v>3300000</v>
      </c>
      <c r="L42" s="185">
        <f>SUM('세출1(2026)'!H186)</f>
        <v>3300000</v>
      </c>
      <c r="M42" s="185">
        <f t="shared" ref="M42:M56" si="25">L42-K42</f>
        <v>0</v>
      </c>
      <c r="N42" s="397">
        <f t="shared" si="24"/>
        <v>0</v>
      </c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3.5" customHeight="1">
      <c r="A43" s="2594"/>
      <c r="B43" s="2562"/>
      <c r="C43" s="2612" t="s">
        <v>288</v>
      </c>
      <c r="D43" s="2598">
        <f>SUM('세입1(2026)'!G83)</f>
        <v>0</v>
      </c>
      <c r="E43" s="2598">
        <f>SUM('세입1(2026)'!H83)</f>
        <v>0</v>
      </c>
      <c r="F43" s="2598">
        <f>E43-D43</f>
        <v>0</v>
      </c>
      <c r="G43" s="2609">
        <v>0</v>
      </c>
      <c r="H43" s="2562"/>
      <c r="I43" s="2562"/>
      <c r="J43" s="450" t="s">
        <v>298</v>
      </c>
      <c r="K43" s="185">
        <f>SUM('세출1(2026)'!G192)</f>
        <v>496984407</v>
      </c>
      <c r="L43" s="1672">
        <f>SUM('세출1(2026)'!H192)</f>
        <v>484894407</v>
      </c>
      <c r="M43" s="185">
        <f t="shared" si="25"/>
        <v>-12090000</v>
      </c>
      <c r="N43" s="397">
        <f t="shared" si="24"/>
        <v>-2.4326718966858854E-2</v>
      </c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3.5" customHeight="1">
      <c r="A44" s="2595"/>
      <c r="B44" s="2559"/>
      <c r="C44" s="2575"/>
      <c r="D44" s="2559"/>
      <c r="E44" s="2559"/>
      <c r="F44" s="2559"/>
      <c r="G44" s="2569"/>
      <c r="H44" s="2562"/>
      <c r="I44" s="2562"/>
      <c r="J44" s="450" t="s">
        <v>302</v>
      </c>
      <c r="K44" s="185">
        <f>SUM('세출1(2026)'!G241)</f>
        <v>7566000</v>
      </c>
      <c r="L44" s="185">
        <f>SUM('세출1(2026)'!H241)</f>
        <v>7566000</v>
      </c>
      <c r="M44" s="185">
        <f t="shared" si="25"/>
        <v>0</v>
      </c>
      <c r="N44" s="397">
        <f t="shared" si="24"/>
        <v>0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3.5" customHeight="1">
      <c r="A45" s="2593" t="s">
        <v>304</v>
      </c>
      <c r="B45" s="2599" t="s">
        <v>53</v>
      </c>
      <c r="C45" s="2600"/>
      <c r="D45" s="2601">
        <f>SUM(D48:D56)</f>
        <v>72126604</v>
      </c>
      <c r="E45" s="2601">
        <f>SUM(E48:E57)</f>
        <v>72126604</v>
      </c>
      <c r="F45" s="2601">
        <f>E45-D45</f>
        <v>0</v>
      </c>
      <c r="G45" s="2632">
        <f>F45/D45</f>
        <v>0</v>
      </c>
      <c r="H45" s="2562"/>
      <c r="I45" s="2559"/>
      <c r="J45" s="450" t="s">
        <v>308</v>
      </c>
      <c r="K45" s="185">
        <f>SUM('세출1(2026)'!G248)</f>
        <v>3400000</v>
      </c>
      <c r="L45" s="185">
        <f>SUM('세출1(2026)'!H248)</f>
        <v>3400000</v>
      </c>
      <c r="M45" s="185">
        <f t="shared" si="25"/>
        <v>0</v>
      </c>
      <c r="N45" s="397">
        <f t="shared" si="24"/>
        <v>0</v>
      </c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3.5" customHeight="1">
      <c r="A46" s="2594"/>
      <c r="B46" s="2574"/>
      <c r="C46" s="2568"/>
      <c r="D46" s="2562"/>
      <c r="E46" s="2562"/>
      <c r="F46" s="2562"/>
      <c r="G46" s="2562"/>
      <c r="H46" s="2562"/>
      <c r="I46" s="2653" t="s">
        <v>316</v>
      </c>
      <c r="J46" s="450" t="s">
        <v>109</v>
      </c>
      <c r="K46" s="185">
        <f>SUM('세출1(2026)'!G266)</f>
        <v>5100000</v>
      </c>
      <c r="L46" s="185">
        <f>SUM('세출1(2026)'!H266)</f>
        <v>5100000</v>
      </c>
      <c r="M46" s="185">
        <f t="shared" si="25"/>
        <v>0</v>
      </c>
      <c r="N46" s="397">
        <f t="shared" si="24"/>
        <v>0</v>
      </c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3.5" customHeight="1">
      <c r="A47" s="2594"/>
      <c r="B47" s="2575"/>
      <c r="C47" s="2569"/>
      <c r="D47" s="2559"/>
      <c r="E47" s="2559"/>
      <c r="F47" s="2559"/>
      <c r="G47" s="2559"/>
      <c r="H47" s="2562"/>
      <c r="I47" s="2562"/>
      <c r="J47" s="450" t="s">
        <v>324</v>
      </c>
      <c r="K47" s="185">
        <f>SUM('세출1(2026)'!G280)</f>
        <v>60520000</v>
      </c>
      <c r="L47" s="185">
        <f>SUM('세출1(2026)'!H280)</f>
        <v>60520000</v>
      </c>
      <c r="M47" s="185">
        <f t="shared" si="25"/>
        <v>0</v>
      </c>
      <c r="N47" s="397">
        <f t="shared" si="24"/>
        <v>0</v>
      </c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.75" customHeight="1">
      <c r="A48" s="2594"/>
      <c r="B48" s="2604" t="s">
        <v>304</v>
      </c>
      <c r="C48" s="2603" t="s">
        <v>331</v>
      </c>
      <c r="D48" s="2598">
        <f>SUM('세입1(2026)'!G85)</f>
        <v>38858629</v>
      </c>
      <c r="E48" s="2598">
        <f>SUM('세입1(2026)'!H85)</f>
        <v>38858629</v>
      </c>
      <c r="F48" s="2598">
        <f>E48-D48</f>
        <v>0</v>
      </c>
      <c r="G48" s="2610">
        <f>F48/D48</f>
        <v>0</v>
      </c>
      <c r="H48" s="2562"/>
      <c r="I48" s="2559"/>
      <c r="J48" s="450" t="s">
        <v>342</v>
      </c>
      <c r="K48" s="185">
        <f>SUM('세출1(2026)'!G310)</f>
        <v>13500000</v>
      </c>
      <c r="L48" s="185">
        <f>SUM('세출1(2026)'!H310)</f>
        <v>13500000</v>
      </c>
      <c r="M48" s="185">
        <f t="shared" si="25"/>
        <v>0</v>
      </c>
      <c r="N48" s="397">
        <f t="shared" si="24"/>
        <v>0</v>
      </c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.75" customHeight="1">
      <c r="A49" s="2594"/>
      <c r="B49" s="2562"/>
      <c r="C49" s="2562"/>
      <c r="D49" s="2562"/>
      <c r="E49" s="2562"/>
      <c r="F49" s="2562"/>
      <c r="G49" s="2562"/>
      <c r="H49" s="2562"/>
      <c r="I49" s="2604" t="s">
        <v>219</v>
      </c>
      <c r="J49" s="31" t="s">
        <v>351</v>
      </c>
      <c r="K49" s="185">
        <f>SUM('세출1(2026)'!G336)</f>
        <v>45884000</v>
      </c>
      <c r="L49" s="185">
        <f>SUM('세출1(2026)'!H336)</f>
        <v>45884000</v>
      </c>
      <c r="M49" s="185">
        <f t="shared" si="25"/>
        <v>0</v>
      </c>
      <c r="N49" s="397">
        <f t="shared" si="24"/>
        <v>0</v>
      </c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.75" customHeight="1">
      <c r="A50" s="2594"/>
      <c r="B50" s="2562"/>
      <c r="C50" s="2559"/>
      <c r="D50" s="2559"/>
      <c r="E50" s="2559"/>
      <c r="F50" s="2559"/>
      <c r="G50" s="2559"/>
      <c r="H50" s="2562"/>
      <c r="I50" s="2562"/>
      <c r="J50" s="31" t="s">
        <v>356</v>
      </c>
      <c r="K50" s="185">
        <f>SUM('세출1(2026)'!G379)</f>
        <v>36780000</v>
      </c>
      <c r="L50" s="185">
        <f>SUM('세출1(2026)'!H379)</f>
        <v>36780000</v>
      </c>
      <c r="M50" s="185">
        <f t="shared" si="25"/>
        <v>0</v>
      </c>
      <c r="N50" s="397">
        <f t="shared" si="24"/>
        <v>0</v>
      </c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.75" customHeight="1">
      <c r="A51" s="2594"/>
      <c r="B51" s="2562"/>
      <c r="C51" s="2603" t="s">
        <v>359</v>
      </c>
      <c r="D51" s="2598">
        <f>SUM('세입1(2026)'!G92)</f>
        <v>23919451</v>
      </c>
      <c r="E51" s="2598">
        <f>SUM('세입1(2026)'!H92)</f>
        <v>23919451</v>
      </c>
      <c r="F51" s="2598">
        <f>E51-D51</f>
        <v>0</v>
      </c>
      <c r="G51" s="2610">
        <f>SUM(F51/D51)</f>
        <v>0</v>
      </c>
      <c r="H51" s="2562"/>
      <c r="I51" s="2562"/>
      <c r="J51" s="31" t="s">
        <v>369</v>
      </c>
      <c r="K51" s="185">
        <f>SUM('세출1(2026)'!G398)</f>
        <v>115590360</v>
      </c>
      <c r="L51" s="185">
        <f>SUM('세출1(2026)'!H398)</f>
        <v>115590360</v>
      </c>
      <c r="M51" s="185">
        <f t="shared" si="25"/>
        <v>0</v>
      </c>
      <c r="N51" s="397">
        <f t="shared" si="24"/>
        <v>0</v>
      </c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.75" customHeight="1">
      <c r="A52" s="2594"/>
      <c r="B52" s="2562"/>
      <c r="C52" s="2562"/>
      <c r="D52" s="2562"/>
      <c r="E52" s="2562"/>
      <c r="F52" s="2562"/>
      <c r="G52" s="2562"/>
      <c r="H52" s="2562"/>
      <c r="I52" s="2562"/>
      <c r="J52" s="31" t="s">
        <v>374</v>
      </c>
      <c r="K52" s="185">
        <f>SUM('세출1(2026)'!G504)</f>
        <v>45850000</v>
      </c>
      <c r="L52" s="185">
        <f>SUM('세출1(2026)'!H504)</f>
        <v>45850000</v>
      </c>
      <c r="M52" s="185">
        <f t="shared" si="25"/>
        <v>0</v>
      </c>
      <c r="N52" s="397">
        <f t="shared" si="24"/>
        <v>0</v>
      </c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.75" customHeight="1">
      <c r="A53" s="2594"/>
      <c r="B53" s="2562"/>
      <c r="C53" s="2562"/>
      <c r="D53" s="2562"/>
      <c r="E53" s="2562"/>
      <c r="F53" s="2562"/>
      <c r="G53" s="2562"/>
      <c r="H53" s="2562"/>
      <c r="I53" s="2562"/>
      <c r="J53" s="571" t="s">
        <v>381</v>
      </c>
      <c r="K53" s="572">
        <f>SUM('세출1(2026)'!G537)</f>
        <v>10000000</v>
      </c>
      <c r="L53" s="572">
        <f>SUM('세출1(2026)'!H537)</f>
        <v>17500000</v>
      </c>
      <c r="M53" s="185">
        <f t="shared" si="25"/>
        <v>7500000</v>
      </c>
      <c r="N53" s="397">
        <f t="shared" si="24"/>
        <v>0.75</v>
      </c>
      <c r="O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.75" customHeight="1">
      <c r="A54" s="2594"/>
      <c r="B54" s="2562"/>
      <c r="C54" s="2562"/>
      <c r="D54" s="2562"/>
      <c r="E54" s="2562"/>
      <c r="F54" s="2562"/>
      <c r="G54" s="2562"/>
      <c r="H54" s="2562"/>
      <c r="I54" s="2562"/>
      <c r="J54" s="576" t="s">
        <v>386</v>
      </c>
      <c r="K54" s="572">
        <f>SUM('세출1(2026)'!G479)</f>
        <v>36780000</v>
      </c>
      <c r="L54" s="572">
        <f>SUM('세출1(2026)'!H479)</f>
        <v>36780000</v>
      </c>
      <c r="M54" s="185">
        <f t="shared" si="25"/>
        <v>0</v>
      </c>
      <c r="N54" s="397">
        <f t="shared" si="24"/>
        <v>0</v>
      </c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.75" customHeight="1">
      <c r="A55" s="2594"/>
      <c r="B55" s="2562"/>
      <c r="C55" s="2559"/>
      <c r="D55" s="2559"/>
      <c r="E55" s="2559"/>
      <c r="F55" s="2559"/>
      <c r="G55" s="2559"/>
      <c r="H55" s="2559"/>
      <c r="I55" s="2559"/>
      <c r="J55" s="1708" t="s">
        <v>1068</v>
      </c>
      <c r="K55" s="1709">
        <f>'세출1(2026)'!G458</f>
        <v>51480000</v>
      </c>
      <c r="L55" s="572">
        <f>SUM('세출1(2026)'!H458)</f>
        <v>58396000</v>
      </c>
      <c r="M55" s="185">
        <f t="shared" si="25"/>
        <v>6916000</v>
      </c>
      <c r="N55" s="397">
        <f t="shared" si="24"/>
        <v>0.13434343434343435</v>
      </c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.75" customHeight="1">
      <c r="A56" s="2594"/>
      <c r="B56" s="2562"/>
      <c r="C56" s="2603" t="s">
        <v>393</v>
      </c>
      <c r="D56" s="2598">
        <f>SUM('세입1(2026)'!G95)</f>
        <v>9348524</v>
      </c>
      <c r="E56" s="2598">
        <f>SUM('세입1(2026)'!H95)</f>
        <v>9348524</v>
      </c>
      <c r="F56" s="2598">
        <f>E56-D56</f>
        <v>0</v>
      </c>
      <c r="G56" s="2610">
        <f>SUM(F56/D56)</f>
        <v>0</v>
      </c>
      <c r="H56" s="2653" t="s">
        <v>1180</v>
      </c>
      <c r="I56" s="2621" t="s">
        <v>53</v>
      </c>
      <c r="J56" s="2622">
        <f>SUM(L56/L7)</f>
        <v>0</v>
      </c>
      <c r="K56" s="2601">
        <f t="shared" ref="K56:L56" si="26">SUM(K58)</f>
        <v>0</v>
      </c>
      <c r="L56" s="2601">
        <f t="shared" si="26"/>
        <v>0</v>
      </c>
      <c r="M56" s="2601">
        <f t="shared" si="25"/>
        <v>0</v>
      </c>
      <c r="N56" s="2620">
        <v>0</v>
      </c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2.75" customHeight="1">
      <c r="A57" s="2595"/>
      <c r="B57" s="2559"/>
      <c r="C57" s="2559"/>
      <c r="D57" s="2559"/>
      <c r="E57" s="2559"/>
      <c r="F57" s="2559"/>
      <c r="G57" s="2559"/>
      <c r="H57" s="2562"/>
      <c r="I57" s="2559"/>
      <c r="J57" s="2559"/>
      <c r="K57" s="2559"/>
      <c r="L57" s="2559"/>
      <c r="M57" s="2559"/>
      <c r="N57" s="2618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9.5" customHeight="1">
      <c r="A58" s="2596" t="s">
        <v>414</v>
      </c>
      <c r="B58" s="2605" t="s">
        <v>53</v>
      </c>
      <c r="C58" s="2600"/>
      <c r="D58" s="2601">
        <f t="shared" ref="D58:E58" si="27">SUM(D60:D68)</f>
        <v>7930000</v>
      </c>
      <c r="E58" s="2601">
        <f t="shared" si="27"/>
        <v>7930000</v>
      </c>
      <c r="F58" s="2601">
        <f>E58-D58</f>
        <v>0</v>
      </c>
      <c r="G58" s="2632">
        <f>F58/D58</f>
        <v>0</v>
      </c>
      <c r="H58" s="2559"/>
      <c r="I58" s="31" t="s">
        <v>425</v>
      </c>
      <c r="J58" s="31" t="s">
        <v>425</v>
      </c>
      <c r="K58" s="78">
        <f>'세출1(2026)'!G322</f>
        <v>0</v>
      </c>
      <c r="L58" s="78">
        <f>'세출1(2026)'!H322</f>
        <v>0</v>
      </c>
      <c r="M58" s="78">
        <f>SUM(L58-K58)</f>
        <v>0</v>
      </c>
      <c r="N58" s="601">
        <v>0</v>
      </c>
      <c r="O58" s="155" t="s">
        <v>435</v>
      </c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6.5" customHeight="1">
      <c r="A59" s="2594"/>
      <c r="B59" s="2575"/>
      <c r="C59" s="2569"/>
      <c r="D59" s="2559"/>
      <c r="E59" s="2559"/>
      <c r="F59" s="2559"/>
      <c r="G59" s="2559"/>
      <c r="H59" s="2649" t="s">
        <v>440</v>
      </c>
      <c r="I59" s="606" t="s">
        <v>53</v>
      </c>
      <c r="J59" s="608">
        <f>SUM(L59/L7)</f>
        <v>1.061033341304806E-4</v>
      </c>
      <c r="K59" s="610">
        <f t="shared" ref="K59:L59" si="28">SUM(K60)</f>
        <v>200000</v>
      </c>
      <c r="L59" s="610">
        <f t="shared" si="28"/>
        <v>200000</v>
      </c>
      <c r="M59" s="610">
        <f t="shared" ref="M59:M60" si="29">L59-K59</f>
        <v>0</v>
      </c>
      <c r="N59" s="611">
        <f t="shared" ref="N59:N60" si="30">M59/K59</f>
        <v>0</v>
      </c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0.5" customHeight="1">
      <c r="A60" s="2594"/>
      <c r="B60" s="2604" t="s">
        <v>414</v>
      </c>
      <c r="C60" s="2603" t="s">
        <v>460</v>
      </c>
      <c r="D60" s="2598">
        <f>SUM('세입1(2026)'!G101)</f>
        <v>50000</v>
      </c>
      <c r="E60" s="2598">
        <f>SUM('세입1(2026)'!H101)</f>
        <v>50000</v>
      </c>
      <c r="F60" s="2598">
        <f>E60-D60</f>
        <v>0</v>
      </c>
      <c r="G60" s="2610">
        <f>F60/D60</f>
        <v>0</v>
      </c>
      <c r="H60" s="2562"/>
      <c r="I60" s="2649" t="s">
        <v>440</v>
      </c>
      <c r="J60" s="2604" t="s">
        <v>440</v>
      </c>
      <c r="K60" s="2650">
        <f>'세출1(2026)'!G324</f>
        <v>200000</v>
      </c>
      <c r="L60" s="2650">
        <f>'세출1(2026)'!H324</f>
        <v>200000</v>
      </c>
      <c r="M60" s="2598">
        <f t="shared" si="29"/>
        <v>0</v>
      </c>
      <c r="N60" s="2617">
        <f t="shared" si="30"/>
        <v>0</v>
      </c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6.75" customHeight="1">
      <c r="A61" s="2594"/>
      <c r="B61" s="2562"/>
      <c r="C61" s="2562"/>
      <c r="D61" s="2562"/>
      <c r="E61" s="2562"/>
      <c r="F61" s="2562"/>
      <c r="G61" s="2562"/>
      <c r="H61" s="2562"/>
      <c r="I61" s="2562"/>
      <c r="J61" s="2562"/>
      <c r="K61" s="2562"/>
      <c r="L61" s="2562"/>
      <c r="M61" s="2562"/>
      <c r="N61" s="2626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.75" customHeight="1">
      <c r="A62" s="2594"/>
      <c r="B62" s="2562"/>
      <c r="C62" s="2562"/>
      <c r="D62" s="2562"/>
      <c r="E62" s="2562"/>
      <c r="F62" s="2562"/>
      <c r="G62" s="2562"/>
      <c r="H62" s="2559"/>
      <c r="I62" s="2559"/>
      <c r="J62" s="2559"/>
      <c r="K62" s="2559"/>
      <c r="L62" s="2559"/>
      <c r="M62" s="2559"/>
      <c r="N62" s="2618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0.5" customHeight="1">
      <c r="A63" s="2594"/>
      <c r="B63" s="2562"/>
      <c r="C63" s="2559"/>
      <c r="D63" s="2559"/>
      <c r="E63" s="2559"/>
      <c r="F63" s="2559"/>
      <c r="G63" s="2559"/>
      <c r="H63" s="2653" t="s">
        <v>1181</v>
      </c>
      <c r="I63" s="2621" t="s">
        <v>53</v>
      </c>
      <c r="J63" s="2622">
        <f>L63/L7</f>
        <v>7.3889767709795565E-3</v>
      </c>
      <c r="K63" s="2601">
        <f t="shared" ref="K63:L63" si="31">SUM(K65:K67)</f>
        <v>13853578</v>
      </c>
      <c r="L63" s="2601">
        <f t="shared" si="31"/>
        <v>13927888</v>
      </c>
      <c r="M63" s="2601">
        <f>SUM(L63-K63)</f>
        <v>74310</v>
      </c>
      <c r="N63" s="2620">
        <f>M63/K63</f>
        <v>5.3639572390612733E-3</v>
      </c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0.5" customHeight="1">
      <c r="A64" s="2594"/>
      <c r="B64" s="2562"/>
      <c r="C64" s="2603" t="s">
        <v>486</v>
      </c>
      <c r="D64" s="2598">
        <f>SUM('세입1(2026)'!G103)</f>
        <v>380000</v>
      </c>
      <c r="E64" s="2598">
        <f>SUM('세입1(2026)'!H103)</f>
        <v>380000</v>
      </c>
      <c r="F64" s="2598">
        <f>E64-D64</f>
        <v>0</v>
      </c>
      <c r="G64" s="2610">
        <f>F64/D64</f>
        <v>0</v>
      </c>
      <c r="H64" s="2562"/>
      <c r="I64" s="2559"/>
      <c r="J64" s="2559"/>
      <c r="K64" s="2559"/>
      <c r="L64" s="2559"/>
      <c r="M64" s="2559"/>
      <c r="N64" s="2651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4.25" customHeight="1">
      <c r="A65" s="2594"/>
      <c r="B65" s="2562"/>
      <c r="C65" s="2559"/>
      <c r="D65" s="2559"/>
      <c r="E65" s="2559"/>
      <c r="F65" s="2559"/>
      <c r="G65" s="2559"/>
      <c r="H65" s="2562"/>
      <c r="I65" s="2604" t="s">
        <v>494</v>
      </c>
      <c r="J65" s="2604" t="s">
        <v>495</v>
      </c>
      <c r="K65" s="2598">
        <f>'세출1(2026)'!G327</f>
        <v>1853578</v>
      </c>
      <c r="L65" s="2598">
        <f>'세출1(2026)'!H327</f>
        <v>1927888</v>
      </c>
      <c r="M65" s="2598">
        <f>SUM(L65-K65)</f>
        <v>74310</v>
      </c>
      <c r="N65" s="2617">
        <f>M65/K65</f>
        <v>4.0090031280043244E-2</v>
      </c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2" customHeight="1">
      <c r="A66" s="2594"/>
      <c r="B66" s="2562"/>
      <c r="C66" s="2603" t="s">
        <v>498</v>
      </c>
      <c r="D66" s="2598">
        <f>SUM('세입1(2026)'!G107)</f>
        <v>7500000</v>
      </c>
      <c r="E66" s="2598">
        <f>SUM('세입1(2026)'!H107)</f>
        <v>7500000</v>
      </c>
      <c r="F66" s="2598">
        <f>E66-D66</f>
        <v>0</v>
      </c>
      <c r="G66" s="2610">
        <f>F66/D66</f>
        <v>0</v>
      </c>
      <c r="H66" s="2562"/>
      <c r="I66" s="2562"/>
      <c r="J66" s="2559"/>
      <c r="K66" s="2559"/>
      <c r="L66" s="2559"/>
      <c r="M66" s="2559"/>
      <c r="N66" s="2618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0.5" customHeight="1">
      <c r="A67" s="2594"/>
      <c r="B67" s="2562"/>
      <c r="C67" s="2562"/>
      <c r="D67" s="2562"/>
      <c r="E67" s="2562"/>
      <c r="F67" s="2562"/>
      <c r="G67" s="2562"/>
      <c r="H67" s="2562"/>
      <c r="I67" s="2562"/>
      <c r="J67" s="2604" t="s">
        <v>505</v>
      </c>
      <c r="K67" s="2598">
        <f>SUM('세출1(2026)'!G329)</f>
        <v>12000000</v>
      </c>
      <c r="L67" s="2598">
        <f>SUM('세출1(2026)'!H329)</f>
        <v>12000000</v>
      </c>
      <c r="M67" s="2598">
        <f>SUM(L67-K67)</f>
        <v>0</v>
      </c>
      <c r="N67" s="2617">
        <f>SUM(M67/K67)</f>
        <v>0</v>
      </c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3.5" customHeight="1">
      <c r="A68" s="2597"/>
      <c r="B68" s="2602"/>
      <c r="C68" s="2602"/>
      <c r="D68" s="2602"/>
      <c r="E68" s="2602"/>
      <c r="F68" s="2602"/>
      <c r="G68" s="2602"/>
      <c r="H68" s="2602"/>
      <c r="I68" s="2602"/>
      <c r="J68" s="2602"/>
      <c r="K68" s="2602"/>
      <c r="L68" s="2602"/>
      <c r="M68" s="2602"/>
      <c r="N68" s="2652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3.5" customHeight="1">
      <c r="A69" s="9"/>
      <c r="B69" s="293"/>
      <c r="C69" s="293"/>
      <c r="D69" s="9"/>
      <c r="E69" s="8"/>
      <c r="F69" s="9"/>
      <c r="G69" s="657"/>
      <c r="H69" s="293"/>
      <c r="I69" s="293"/>
      <c r="J69" s="9"/>
      <c r="K69" s="656"/>
      <c r="L69" s="656"/>
      <c r="M69" s="656"/>
      <c r="N69" s="657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3.5" customHeight="1">
      <c r="A70" s="9"/>
      <c r="B70" s="293"/>
      <c r="C70" s="293"/>
      <c r="D70" s="9"/>
      <c r="E70" s="8"/>
      <c r="F70" s="9"/>
      <c r="G70" s="657"/>
      <c r="H70" s="293"/>
      <c r="I70" s="293"/>
      <c r="J70" s="9"/>
      <c r="K70" s="656"/>
      <c r="L70" s="656"/>
      <c r="M70" s="656"/>
      <c r="N70" s="657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3.5" customHeight="1">
      <c r="A71" s="9"/>
      <c r="B71" s="293"/>
      <c r="C71" s="293"/>
      <c r="D71" s="9"/>
      <c r="E71" s="8"/>
      <c r="F71" s="9"/>
      <c r="G71" s="657"/>
      <c r="H71" s="293"/>
      <c r="I71" s="293"/>
      <c r="J71" s="9"/>
      <c r="K71" s="656"/>
      <c r="L71" s="656"/>
      <c r="M71" s="656"/>
      <c r="N71" s="657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3.5" customHeight="1">
      <c r="A72" s="9"/>
      <c r="B72" s="293"/>
      <c r="C72" s="293"/>
      <c r="D72" s="9"/>
      <c r="E72" s="8"/>
      <c r="F72" s="9"/>
      <c r="G72" s="657"/>
      <c r="H72" s="293"/>
      <c r="I72" s="293"/>
      <c r="J72" s="9"/>
      <c r="K72" s="656"/>
      <c r="L72" s="656"/>
      <c r="M72" s="656"/>
      <c r="N72" s="657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3.5" customHeight="1">
      <c r="A73" s="9"/>
      <c r="B73" s="293"/>
      <c r="C73" s="293"/>
      <c r="D73" s="9"/>
      <c r="E73" s="8"/>
      <c r="F73" s="9"/>
      <c r="G73" s="657"/>
      <c r="H73" s="293"/>
      <c r="I73" s="293"/>
      <c r="J73" s="9"/>
      <c r="K73" s="656"/>
      <c r="L73" s="656"/>
      <c r="M73" s="656"/>
      <c r="N73" s="657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3.5" customHeight="1">
      <c r="A74" s="9"/>
      <c r="B74" s="293"/>
      <c r="C74" s="293"/>
      <c r="D74" s="9"/>
      <c r="E74" s="8"/>
      <c r="F74" s="9"/>
      <c r="G74" s="657"/>
      <c r="H74" s="293"/>
      <c r="I74" s="293"/>
      <c r="J74" s="9"/>
      <c r="K74" s="656"/>
      <c r="L74" s="656"/>
      <c r="M74" s="656"/>
      <c r="N74" s="657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3.5" customHeight="1">
      <c r="A75" s="9"/>
      <c r="B75" s="293"/>
      <c r="C75" s="293"/>
      <c r="D75" s="9"/>
      <c r="E75" s="8"/>
      <c r="F75" s="9"/>
      <c r="G75" s="657"/>
      <c r="H75" s="293"/>
      <c r="I75" s="293"/>
      <c r="J75" s="9"/>
      <c r="K75" s="656"/>
      <c r="L75" s="656"/>
      <c r="M75" s="656"/>
      <c r="N75" s="657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3.5" customHeight="1">
      <c r="A76" s="9"/>
      <c r="B76" s="293"/>
      <c r="C76" s="293"/>
      <c r="D76" s="9"/>
      <c r="E76" s="8"/>
      <c r="F76" s="9"/>
      <c r="G76" s="657"/>
      <c r="H76" s="293"/>
      <c r="I76" s="293"/>
      <c r="J76" s="9"/>
      <c r="K76" s="656"/>
      <c r="L76" s="656"/>
      <c r="M76" s="656"/>
      <c r="N76" s="657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3.5" customHeight="1">
      <c r="A77" s="9"/>
      <c r="B77" s="293"/>
      <c r="C77" s="293"/>
      <c r="D77" s="9"/>
      <c r="E77" s="8"/>
      <c r="F77" s="9"/>
      <c r="G77" s="657"/>
      <c r="H77" s="293"/>
      <c r="I77" s="293"/>
      <c r="J77" s="9"/>
      <c r="K77" s="656"/>
      <c r="L77" s="656"/>
      <c r="M77" s="656"/>
      <c r="N77" s="657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3.5" customHeight="1">
      <c r="A78" s="9"/>
      <c r="B78" s="293"/>
      <c r="C78" s="293"/>
      <c r="D78" s="9"/>
      <c r="E78" s="8"/>
      <c r="F78" s="9"/>
      <c r="G78" s="657"/>
      <c r="H78" s="293"/>
      <c r="I78" s="293"/>
      <c r="J78" s="9"/>
      <c r="K78" s="656"/>
      <c r="L78" s="656"/>
      <c r="M78" s="656"/>
      <c r="N78" s="657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3.5" customHeight="1">
      <c r="A79" s="9"/>
      <c r="B79" s="293"/>
      <c r="C79" s="293"/>
      <c r="D79" s="9"/>
      <c r="E79" s="8"/>
      <c r="F79" s="9"/>
      <c r="G79" s="657"/>
      <c r="H79" s="293"/>
      <c r="I79" s="293"/>
      <c r="J79" s="9"/>
      <c r="K79" s="656"/>
      <c r="L79" s="656"/>
      <c r="M79" s="656"/>
      <c r="N79" s="657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3.5" customHeight="1">
      <c r="A80" s="9"/>
      <c r="B80" s="293"/>
      <c r="C80" s="293"/>
      <c r="D80" s="9"/>
      <c r="E80" s="8"/>
      <c r="F80" s="9"/>
      <c r="G80" s="657"/>
      <c r="H80" s="293"/>
      <c r="I80" s="293"/>
      <c r="J80" s="9"/>
      <c r="K80" s="656"/>
      <c r="L80" s="656"/>
      <c r="M80" s="656"/>
      <c r="N80" s="657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3.5" customHeight="1">
      <c r="A81" s="9"/>
      <c r="B81" s="293"/>
      <c r="C81" s="293"/>
      <c r="D81" s="9"/>
      <c r="E81" s="8"/>
      <c r="F81" s="9"/>
      <c r="G81" s="657"/>
      <c r="H81" s="293"/>
      <c r="I81" s="293"/>
      <c r="J81" s="9"/>
      <c r="K81" s="656"/>
      <c r="L81" s="656"/>
      <c r="M81" s="656"/>
      <c r="N81" s="657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3.5" customHeight="1">
      <c r="A82" s="9"/>
      <c r="B82" s="293"/>
      <c r="C82" s="293"/>
      <c r="D82" s="9"/>
      <c r="E82" s="8"/>
      <c r="F82" s="9"/>
      <c r="G82" s="657"/>
      <c r="H82" s="293"/>
      <c r="I82" s="293"/>
      <c r="J82" s="9"/>
      <c r="K82" s="656"/>
      <c r="L82" s="656"/>
      <c r="M82" s="656"/>
      <c r="N82" s="657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3.5" customHeight="1">
      <c r="A83" s="9"/>
      <c r="B83" s="293"/>
      <c r="C83" s="293"/>
      <c r="D83" s="9"/>
      <c r="E83" s="8"/>
      <c r="F83" s="9"/>
      <c r="G83" s="657"/>
      <c r="H83" s="293"/>
      <c r="I83" s="293"/>
      <c r="J83" s="9"/>
      <c r="K83" s="656"/>
      <c r="L83" s="656"/>
      <c r="M83" s="656"/>
      <c r="N83" s="657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3.5" customHeight="1">
      <c r="A84" s="9"/>
      <c r="B84" s="293"/>
      <c r="C84" s="293"/>
      <c r="D84" s="9"/>
      <c r="E84" s="8"/>
      <c r="F84" s="9"/>
      <c r="G84" s="657"/>
      <c r="H84" s="293"/>
      <c r="I84" s="293"/>
      <c r="J84" s="9"/>
      <c r="K84" s="656"/>
      <c r="L84" s="656"/>
      <c r="M84" s="656"/>
      <c r="N84" s="657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3.5" customHeight="1">
      <c r="A85" s="9"/>
      <c r="B85" s="293"/>
      <c r="C85" s="293"/>
      <c r="D85" s="9"/>
      <c r="E85" s="8"/>
      <c r="F85" s="9"/>
      <c r="G85" s="657"/>
      <c r="H85" s="293"/>
      <c r="I85" s="293"/>
      <c r="J85" s="9"/>
      <c r="K85" s="656"/>
      <c r="L85" s="656"/>
      <c r="M85" s="656"/>
      <c r="N85" s="657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3.5" customHeight="1">
      <c r="A86" s="9"/>
      <c r="B86" s="293"/>
      <c r="C86" s="293"/>
      <c r="D86" s="9"/>
      <c r="E86" s="8"/>
      <c r="F86" s="9"/>
      <c r="G86" s="657"/>
      <c r="H86" s="293"/>
      <c r="I86" s="293"/>
      <c r="J86" s="9"/>
      <c r="K86" s="656"/>
      <c r="L86" s="656"/>
      <c r="M86" s="656"/>
      <c r="N86" s="657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3.5" customHeight="1">
      <c r="A87" s="9"/>
      <c r="B87" s="293"/>
      <c r="C87" s="293"/>
      <c r="D87" s="9"/>
      <c r="E87" s="8"/>
      <c r="F87" s="9"/>
      <c r="G87" s="657"/>
      <c r="H87" s="293"/>
      <c r="I87" s="293"/>
      <c r="J87" s="9"/>
      <c r="K87" s="656"/>
      <c r="L87" s="656"/>
      <c r="M87" s="656"/>
      <c r="N87" s="657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3.5" customHeight="1">
      <c r="A88" s="9"/>
      <c r="B88" s="293"/>
      <c r="C88" s="293"/>
      <c r="D88" s="9"/>
      <c r="E88" s="8"/>
      <c r="F88" s="9"/>
      <c r="G88" s="657"/>
      <c r="H88" s="293"/>
      <c r="I88" s="293"/>
      <c r="J88" s="9"/>
      <c r="K88" s="656"/>
      <c r="L88" s="656"/>
      <c r="M88" s="656"/>
      <c r="N88" s="657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3.5" customHeight="1">
      <c r="A89" s="9"/>
      <c r="B89" s="293"/>
      <c r="C89" s="293"/>
      <c r="D89" s="9"/>
      <c r="E89" s="8"/>
      <c r="F89" s="9"/>
      <c r="G89" s="657"/>
      <c r="H89" s="293"/>
      <c r="I89" s="293"/>
      <c r="J89" s="9"/>
      <c r="K89" s="656"/>
      <c r="L89" s="656"/>
      <c r="M89" s="656"/>
      <c r="N89" s="657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3.5" customHeight="1">
      <c r="A90" s="9"/>
      <c r="B90" s="293"/>
      <c r="C90" s="293"/>
      <c r="D90" s="9"/>
      <c r="E90" s="8"/>
      <c r="F90" s="9"/>
      <c r="G90" s="657"/>
      <c r="H90" s="293"/>
      <c r="I90" s="293"/>
      <c r="J90" s="9"/>
      <c r="K90" s="656"/>
      <c r="L90" s="656"/>
      <c r="M90" s="656"/>
      <c r="N90" s="657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3.5" customHeight="1">
      <c r="A91" s="9"/>
      <c r="B91" s="293"/>
      <c r="C91" s="293"/>
      <c r="D91" s="9"/>
      <c r="E91" s="8"/>
      <c r="F91" s="9"/>
      <c r="G91" s="657"/>
      <c r="H91" s="293"/>
      <c r="I91" s="293"/>
      <c r="J91" s="9"/>
      <c r="K91" s="656"/>
      <c r="L91" s="656"/>
      <c r="M91" s="656"/>
      <c r="N91" s="657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3.5" customHeight="1">
      <c r="A92" s="9"/>
      <c r="B92" s="293"/>
      <c r="C92" s="293"/>
      <c r="D92" s="9"/>
      <c r="E92" s="8"/>
      <c r="F92" s="9"/>
      <c r="G92" s="657"/>
      <c r="H92" s="293"/>
      <c r="I92" s="293"/>
      <c r="J92" s="9"/>
      <c r="K92" s="656"/>
      <c r="L92" s="656"/>
      <c r="M92" s="656"/>
      <c r="N92" s="657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3.5" customHeight="1">
      <c r="A93" s="9"/>
      <c r="B93" s="293"/>
      <c r="C93" s="293"/>
      <c r="D93" s="9"/>
      <c r="E93" s="8"/>
      <c r="F93" s="9"/>
      <c r="G93" s="657"/>
      <c r="H93" s="293"/>
      <c r="I93" s="293"/>
      <c r="J93" s="9"/>
      <c r="K93" s="656"/>
      <c r="L93" s="656"/>
      <c r="M93" s="656"/>
      <c r="N93" s="657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3.5" customHeight="1">
      <c r="A94" s="9"/>
      <c r="B94" s="293"/>
      <c r="C94" s="293"/>
      <c r="D94" s="9"/>
      <c r="E94" s="8"/>
      <c r="F94" s="9"/>
      <c r="G94" s="657"/>
      <c r="H94" s="293"/>
      <c r="I94" s="293"/>
      <c r="J94" s="9"/>
      <c r="K94" s="656"/>
      <c r="L94" s="656"/>
      <c r="M94" s="656"/>
      <c r="N94" s="657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3.5" customHeight="1">
      <c r="A95" s="9"/>
      <c r="B95" s="293"/>
      <c r="C95" s="293"/>
      <c r="D95" s="9"/>
      <c r="E95" s="8"/>
      <c r="F95" s="9"/>
      <c r="G95" s="657"/>
      <c r="H95" s="293"/>
      <c r="I95" s="293"/>
      <c r="J95" s="9"/>
      <c r="K95" s="656"/>
      <c r="L95" s="656"/>
      <c r="M95" s="656"/>
      <c r="N95" s="657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3.5" customHeight="1">
      <c r="A96" s="9"/>
      <c r="B96" s="293"/>
      <c r="C96" s="293"/>
      <c r="D96" s="9"/>
      <c r="E96" s="8"/>
      <c r="F96" s="9"/>
      <c r="G96" s="657"/>
      <c r="H96" s="293"/>
      <c r="I96" s="293"/>
      <c r="J96" s="9"/>
      <c r="K96" s="656"/>
      <c r="L96" s="656"/>
      <c r="M96" s="656"/>
      <c r="N96" s="657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3.5" customHeight="1">
      <c r="A97" s="9"/>
      <c r="B97" s="293"/>
      <c r="C97" s="293"/>
      <c r="D97" s="9"/>
      <c r="E97" s="8"/>
      <c r="F97" s="9"/>
      <c r="G97" s="657"/>
      <c r="H97" s="293"/>
      <c r="I97" s="293"/>
      <c r="J97" s="9"/>
      <c r="K97" s="656"/>
      <c r="L97" s="656"/>
      <c r="M97" s="656"/>
      <c r="N97" s="657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3.5" customHeight="1">
      <c r="A98" s="9"/>
      <c r="B98" s="293"/>
      <c r="C98" s="293"/>
      <c r="D98" s="9"/>
      <c r="E98" s="8"/>
      <c r="F98" s="9"/>
      <c r="G98" s="657"/>
      <c r="H98" s="293"/>
      <c r="I98" s="293"/>
      <c r="J98" s="9"/>
      <c r="K98" s="656"/>
      <c r="L98" s="656"/>
      <c r="M98" s="656"/>
      <c r="N98" s="657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3.5" customHeight="1">
      <c r="A99" s="9"/>
      <c r="B99" s="293"/>
      <c r="C99" s="293"/>
      <c r="D99" s="9"/>
      <c r="E99" s="8"/>
      <c r="F99" s="9"/>
      <c r="G99" s="657"/>
      <c r="H99" s="293"/>
      <c r="I99" s="293"/>
      <c r="J99" s="9"/>
      <c r="K99" s="656"/>
      <c r="L99" s="656"/>
      <c r="M99" s="656"/>
      <c r="N99" s="657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3.5" customHeight="1">
      <c r="A100" s="9"/>
      <c r="B100" s="293"/>
      <c r="C100" s="293"/>
      <c r="D100" s="9"/>
      <c r="E100" s="8"/>
      <c r="F100" s="9"/>
      <c r="G100" s="657"/>
      <c r="H100" s="293"/>
      <c r="I100" s="293"/>
      <c r="J100" s="9"/>
      <c r="K100" s="656"/>
      <c r="L100" s="656"/>
      <c r="M100" s="656"/>
      <c r="N100" s="657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3.5" customHeight="1">
      <c r="A101" s="9"/>
      <c r="B101" s="293"/>
      <c r="C101" s="293"/>
      <c r="D101" s="9"/>
      <c r="E101" s="8"/>
      <c r="F101" s="9"/>
      <c r="G101" s="657"/>
      <c r="H101" s="293"/>
      <c r="I101" s="293"/>
      <c r="J101" s="9"/>
      <c r="K101" s="656"/>
      <c r="L101" s="656"/>
      <c r="M101" s="656"/>
      <c r="N101" s="657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3.5" customHeight="1">
      <c r="A102" s="9"/>
      <c r="B102" s="293"/>
      <c r="C102" s="293"/>
      <c r="D102" s="9"/>
      <c r="E102" s="8"/>
      <c r="F102" s="9"/>
      <c r="G102" s="657"/>
      <c r="H102" s="293"/>
      <c r="I102" s="293"/>
      <c r="J102" s="9"/>
      <c r="K102" s="656"/>
      <c r="L102" s="656"/>
      <c r="M102" s="656"/>
      <c r="N102" s="657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3.5" customHeight="1">
      <c r="A103" s="9"/>
      <c r="B103" s="293"/>
      <c r="C103" s="293"/>
      <c r="D103" s="9"/>
      <c r="E103" s="8"/>
      <c r="F103" s="9"/>
      <c r="G103" s="657"/>
      <c r="H103" s="293"/>
      <c r="I103" s="293"/>
      <c r="J103" s="9"/>
      <c r="K103" s="656"/>
      <c r="L103" s="656"/>
      <c r="M103" s="656"/>
      <c r="N103" s="657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3.5" customHeight="1">
      <c r="A104" s="9"/>
      <c r="B104" s="293"/>
      <c r="C104" s="293"/>
      <c r="D104" s="9"/>
      <c r="E104" s="8"/>
      <c r="F104" s="9"/>
      <c r="G104" s="657"/>
      <c r="H104" s="293"/>
      <c r="I104" s="293"/>
      <c r="J104" s="9"/>
      <c r="K104" s="656"/>
      <c r="L104" s="656"/>
      <c r="M104" s="656"/>
      <c r="N104" s="657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3.5" customHeight="1">
      <c r="A105" s="9"/>
      <c r="B105" s="293"/>
      <c r="C105" s="293"/>
      <c r="D105" s="9"/>
      <c r="E105" s="8"/>
      <c r="F105" s="9"/>
      <c r="G105" s="657"/>
      <c r="H105" s="293"/>
      <c r="I105" s="293"/>
      <c r="J105" s="9"/>
      <c r="K105" s="656"/>
      <c r="L105" s="656"/>
      <c r="M105" s="656"/>
      <c r="N105" s="657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3.5" customHeight="1">
      <c r="A106" s="9"/>
      <c r="B106" s="293"/>
      <c r="C106" s="293"/>
      <c r="D106" s="9"/>
      <c r="E106" s="8"/>
      <c r="F106" s="9"/>
      <c r="G106" s="657"/>
      <c r="H106" s="293"/>
      <c r="I106" s="293"/>
      <c r="J106" s="9"/>
      <c r="K106" s="656"/>
      <c r="L106" s="656"/>
      <c r="M106" s="656"/>
      <c r="N106" s="657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3.5" customHeight="1">
      <c r="A107" s="9"/>
      <c r="B107" s="293"/>
      <c r="C107" s="293"/>
      <c r="D107" s="9"/>
      <c r="E107" s="8"/>
      <c r="F107" s="9"/>
      <c r="G107" s="657"/>
      <c r="H107" s="293"/>
      <c r="I107" s="293"/>
      <c r="J107" s="9"/>
      <c r="K107" s="656"/>
      <c r="L107" s="656"/>
      <c r="M107" s="656"/>
      <c r="N107" s="657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3.5" customHeight="1">
      <c r="A108" s="9"/>
      <c r="B108" s="293"/>
      <c r="C108" s="293"/>
      <c r="D108" s="9"/>
      <c r="E108" s="8"/>
      <c r="F108" s="9"/>
      <c r="G108" s="657"/>
      <c r="H108" s="293"/>
      <c r="I108" s="293"/>
      <c r="J108" s="9"/>
      <c r="K108" s="656"/>
      <c r="L108" s="656"/>
      <c r="M108" s="656"/>
      <c r="N108" s="657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3.5" customHeight="1">
      <c r="A109" s="9"/>
      <c r="B109" s="293"/>
      <c r="C109" s="293"/>
      <c r="D109" s="9"/>
      <c r="E109" s="8"/>
      <c r="F109" s="9"/>
      <c r="G109" s="657"/>
      <c r="H109" s="293"/>
      <c r="I109" s="293"/>
      <c r="J109" s="9"/>
      <c r="K109" s="656"/>
      <c r="L109" s="656"/>
      <c r="M109" s="656"/>
      <c r="N109" s="657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3.5" customHeight="1">
      <c r="A110" s="9"/>
      <c r="B110" s="293"/>
      <c r="C110" s="293"/>
      <c r="D110" s="9"/>
      <c r="E110" s="8"/>
      <c r="F110" s="9"/>
      <c r="G110" s="657"/>
      <c r="H110" s="293"/>
      <c r="I110" s="293"/>
      <c r="J110" s="9"/>
      <c r="K110" s="656"/>
      <c r="L110" s="656"/>
      <c r="M110" s="656"/>
      <c r="N110" s="657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3.5" customHeight="1">
      <c r="A111" s="9"/>
      <c r="B111" s="293"/>
      <c r="C111" s="293"/>
      <c r="D111" s="9"/>
      <c r="E111" s="8"/>
      <c r="F111" s="9"/>
      <c r="G111" s="657"/>
      <c r="H111" s="293"/>
      <c r="I111" s="293"/>
      <c r="J111" s="9"/>
      <c r="K111" s="656"/>
      <c r="L111" s="656"/>
      <c r="M111" s="656"/>
      <c r="N111" s="657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3.5" customHeight="1">
      <c r="A112" s="9"/>
      <c r="B112" s="293"/>
      <c r="C112" s="293"/>
      <c r="D112" s="9"/>
      <c r="E112" s="8"/>
      <c r="F112" s="9"/>
      <c r="G112" s="657"/>
      <c r="H112" s="293"/>
      <c r="I112" s="293"/>
      <c r="J112" s="9"/>
      <c r="K112" s="656"/>
      <c r="L112" s="656"/>
      <c r="M112" s="656"/>
      <c r="N112" s="657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3.5" customHeight="1">
      <c r="A113" s="9"/>
      <c r="B113" s="293"/>
      <c r="C113" s="293"/>
      <c r="D113" s="9"/>
      <c r="E113" s="8"/>
      <c r="F113" s="9"/>
      <c r="G113" s="657"/>
      <c r="H113" s="293"/>
      <c r="I113" s="293"/>
      <c r="J113" s="9"/>
      <c r="K113" s="656"/>
      <c r="L113" s="656"/>
      <c r="M113" s="656"/>
      <c r="N113" s="657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3.5" customHeight="1">
      <c r="A114" s="9"/>
      <c r="B114" s="293"/>
      <c r="C114" s="293"/>
      <c r="D114" s="9"/>
      <c r="E114" s="8"/>
      <c r="F114" s="9"/>
      <c r="G114" s="657"/>
      <c r="H114" s="293"/>
      <c r="I114" s="293"/>
      <c r="J114" s="9"/>
      <c r="K114" s="656"/>
      <c r="L114" s="656"/>
      <c r="M114" s="656"/>
      <c r="N114" s="657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3.5" customHeight="1">
      <c r="A115" s="9"/>
      <c r="B115" s="293"/>
      <c r="C115" s="293"/>
      <c r="D115" s="9"/>
      <c r="E115" s="8"/>
      <c r="F115" s="9"/>
      <c r="G115" s="657"/>
      <c r="H115" s="293"/>
      <c r="I115" s="293"/>
      <c r="J115" s="9"/>
      <c r="K115" s="656"/>
      <c r="L115" s="656"/>
      <c r="M115" s="656"/>
      <c r="N115" s="657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3.5" customHeight="1">
      <c r="A116" s="9"/>
      <c r="B116" s="293"/>
      <c r="C116" s="293"/>
      <c r="D116" s="9"/>
      <c r="E116" s="8"/>
      <c r="F116" s="9"/>
      <c r="G116" s="657"/>
      <c r="H116" s="293"/>
      <c r="I116" s="293"/>
      <c r="J116" s="9"/>
      <c r="K116" s="656"/>
      <c r="L116" s="656"/>
      <c r="M116" s="656"/>
      <c r="N116" s="657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3.5" customHeight="1">
      <c r="A117" s="9"/>
      <c r="B117" s="293"/>
      <c r="C117" s="293"/>
      <c r="D117" s="9"/>
      <c r="E117" s="8"/>
      <c r="F117" s="9"/>
      <c r="G117" s="657"/>
      <c r="H117" s="293"/>
      <c r="I117" s="293"/>
      <c r="J117" s="9"/>
      <c r="K117" s="656"/>
      <c r="L117" s="656"/>
      <c r="M117" s="656"/>
      <c r="N117" s="657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3.5" customHeight="1">
      <c r="A118" s="9"/>
      <c r="B118" s="293"/>
      <c r="C118" s="293"/>
      <c r="D118" s="9"/>
      <c r="E118" s="8"/>
      <c r="F118" s="9"/>
      <c r="G118" s="657"/>
      <c r="H118" s="293"/>
      <c r="I118" s="293"/>
      <c r="J118" s="9"/>
      <c r="K118" s="656"/>
      <c r="L118" s="656"/>
      <c r="M118" s="656"/>
      <c r="N118" s="657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3.5" customHeight="1">
      <c r="A119" s="9"/>
      <c r="B119" s="293"/>
      <c r="C119" s="293"/>
      <c r="D119" s="9"/>
      <c r="E119" s="8"/>
      <c r="F119" s="9"/>
      <c r="G119" s="657"/>
      <c r="H119" s="293"/>
      <c r="I119" s="293"/>
      <c r="J119" s="9"/>
      <c r="K119" s="656"/>
      <c r="L119" s="656"/>
      <c r="M119" s="656"/>
      <c r="N119" s="657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3.5" customHeight="1">
      <c r="A120" s="9"/>
      <c r="B120" s="293"/>
      <c r="C120" s="293"/>
      <c r="D120" s="9"/>
      <c r="E120" s="8"/>
      <c r="F120" s="9"/>
      <c r="G120" s="657"/>
      <c r="H120" s="293"/>
      <c r="I120" s="293"/>
      <c r="J120" s="9"/>
      <c r="K120" s="656"/>
      <c r="L120" s="656"/>
      <c r="M120" s="656"/>
      <c r="N120" s="657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3.5" customHeight="1">
      <c r="A121" s="9"/>
      <c r="B121" s="293"/>
      <c r="C121" s="293"/>
      <c r="D121" s="9"/>
      <c r="E121" s="8"/>
      <c r="F121" s="9"/>
      <c r="G121" s="657"/>
      <c r="H121" s="293"/>
      <c r="I121" s="293"/>
      <c r="J121" s="9"/>
      <c r="K121" s="656"/>
      <c r="L121" s="656"/>
      <c r="M121" s="656"/>
      <c r="N121" s="657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3.5" customHeight="1">
      <c r="A122" s="9"/>
      <c r="B122" s="293"/>
      <c r="C122" s="293"/>
      <c r="D122" s="9"/>
      <c r="E122" s="8"/>
      <c r="F122" s="9"/>
      <c r="G122" s="657"/>
      <c r="H122" s="293"/>
      <c r="I122" s="293"/>
      <c r="J122" s="9"/>
      <c r="K122" s="656"/>
      <c r="L122" s="656"/>
      <c r="M122" s="656"/>
      <c r="N122" s="657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3.5" customHeight="1">
      <c r="A123" s="9"/>
      <c r="B123" s="293"/>
      <c r="C123" s="293"/>
      <c r="D123" s="9"/>
      <c r="E123" s="8"/>
      <c r="F123" s="9"/>
      <c r="G123" s="657"/>
      <c r="H123" s="293"/>
      <c r="I123" s="293"/>
      <c r="J123" s="9"/>
      <c r="K123" s="656"/>
      <c r="L123" s="656"/>
      <c r="M123" s="656"/>
      <c r="N123" s="657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3.5" customHeight="1">
      <c r="A124" s="9"/>
      <c r="B124" s="293"/>
      <c r="C124" s="293"/>
      <c r="D124" s="9"/>
      <c r="E124" s="8"/>
      <c r="F124" s="9"/>
      <c r="G124" s="657"/>
      <c r="H124" s="293"/>
      <c r="I124" s="293"/>
      <c r="J124" s="9"/>
      <c r="K124" s="656"/>
      <c r="L124" s="656"/>
      <c r="M124" s="656"/>
      <c r="N124" s="657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3.5" customHeight="1">
      <c r="A125" s="9"/>
      <c r="B125" s="293"/>
      <c r="C125" s="293"/>
      <c r="D125" s="9"/>
      <c r="E125" s="8"/>
      <c r="F125" s="9"/>
      <c r="G125" s="657"/>
      <c r="H125" s="293"/>
      <c r="I125" s="293"/>
      <c r="J125" s="9"/>
      <c r="K125" s="656"/>
      <c r="L125" s="656"/>
      <c r="M125" s="656"/>
      <c r="N125" s="657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3.5" customHeight="1">
      <c r="A126" s="9"/>
      <c r="B126" s="293"/>
      <c r="C126" s="293"/>
      <c r="D126" s="9"/>
      <c r="E126" s="8"/>
      <c r="F126" s="9"/>
      <c r="G126" s="657"/>
      <c r="H126" s="293"/>
      <c r="I126" s="293"/>
      <c r="J126" s="9"/>
      <c r="K126" s="656"/>
      <c r="L126" s="656"/>
      <c r="M126" s="656"/>
      <c r="N126" s="657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3.5" customHeight="1">
      <c r="A127" s="9"/>
      <c r="B127" s="293"/>
      <c r="C127" s="293"/>
      <c r="D127" s="9"/>
      <c r="E127" s="8"/>
      <c r="F127" s="9"/>
      <c r="G127" s="657"/>
      <c r="H127" s="293"/>
      <c r="I127" s="293"/>
      <c r="J127" s="9"/>
      <c r="K127" s="656"/>
      <c r="L127" s="656"/>
      <c r="M127" s="656"/>
      <c r="N127" s="657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3.5" customHeight="1">
      <c r="A128" s="9"/>
      <c r="B128" s="293"/>
      <c r="C128" s="293"/>
      <c r="D128" s="9"/>
      <c r="E128" s="8"/>
      <c r="F128" s="9"/>
      <c r="G128" s="657"/>
      <c r="H128" s="293"/>
      <c r="I128" s="293"/>
      <c r="J128" s="9"/>
      <c r="K128" s="656"/>
      <c r="L128" s="656"/>
      <c r="M128" s="656"/>
      <c r="N128" s="657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3.5" customHeight="1">
      <c r="A129" s="9"/>
      <c r="B129" s="293"/>
      <c r="C129" s="293"/>
      <c r="D129" s="9"/>
      <c r="E129" s="8"/>
      <c r="F129" s="9"/>
      <c r="G129" s="657"/>
      <c r="H129" s="293"/>
      <c r="I129" s="293"/>
      <c r="J129" s="9"/>
      <c r="K129" s="656"/>
      <c r="L129" s="656"/>
      <c r="M129" s="656"/>
      <c r="N129" s="657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3.5" customHeight="1">
      <c r="A130" s="9"/>
      <c r="B130" s="293"/>
      <c r="C130" s="293"/>
      <c r="D130" s="9"/>
      <c r="E130" s="8"/>
      <c r="F130" s="9"/>
      <c r="G130" s="657"/>
      <c r="H130" s="293"/>
      <c r="I130" s="293"/>
      <c r="J130" s="9"/>
      <c r="K130" s="656"/>
      <c r="L130" s="656"/>
      <c r="M130" s="656"/>
      <c r="N130" s="657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3.5" customHeight="1">
      <c r="A131" s="9"/>
      <c r="B131" s="293"/>
      <c r="C131" s="293"/>
      <c r="D131" s="9"/>
      <c r="E131" s="8"/>
      <c r="F131" s="9"/>
      <c r="G131" s="657"/>
      <c r="H131" s="293"/>
      <c r="I131" s="293"/>
      <c r="J131" s="9"/>
      <c r="K131" s="656"/>
      <c r="L131" s="656"/>
      <c r="M131" s="656"/>
      <c r="N131" s="657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3.5" customHeight="1">
      <c r="A132" s="9"/>
      <c r="B132" s="293"/>
      <c r="C132" s="293"/>
      <c r="D132" s="9"/>
      <c r="E132" s="8"/>
      <c r="F132" s="9"/>
      <c r="G132" s="657"/>
      <c r="H132" s="293"/>
      <c r="I132" s="293"/>
      <c r="J132" s="9"/>
      <c r="K132" s="656"/>
      <c r="L132" s="656"/>
      <c r="M132" s="656"/>
      <c r="N132" s="657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3.5" customHeight="1">
      <c r="A133" s="9"/>
      <c r="B133" s="293"/>
      <c r="C133" s="293"/>
      <c r="D133" s="9"/>
      <c r="E133" s="8"/>
      <c r="F133" s="9"/>
      <c r="G133" s="657"/>
      <c r="H133" s="293"/>
      <c r="I133" s="293"/>
      <c r="J133" s="9"/>
      <c r="K133" s="656"/>
      <c r="L133" s="656"/>
      <c r="M133" s="656"/>
      <c r="N133" s="657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3.5" customHeight="1">
      <c r="A134" s="9"/>
      <c r="B134" s="293"/>
      <c r="C134" s="293"/>
      <c r="D134" s="9"/>
      <c r="E134" s="8"/>
      <c r="F134" s="9"/>
      <c r="G134" s="657"/>
      <c r="H134" s="293"/>
      <c r="I134" s="293"/>
      <c r="J134" s="9"/>
      <c r="K134" s="656"/>
      <c r="L134" s="656"/>
      <c r="M134" s="656"/>
      <c r="N134" s="657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3.5" customHeight="1">
      <c r="A135" s="9"/>
      <c r="B135" s="293"/>
      <c r="C135" s="293"/>
      <c r="D135" s="9"/>
      <c r="E135" s="8"/>
      <c r="F135" s="9"/>
      <c r="G135" s="657"/>
      <c r="H135" s="293"/>
      <c r="I135" s="293"/>
      <c r="J135" s="9"/>
      <c r="K135" s="656"/>
      <c r="L135" s="656"/>
      <c r="M135" s="656"/>
      <c r="N135" s="657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3.5" customHeight="1">
      <c r="A136" s="9"/>
      <c r="B136" s="293"/>
      <c r="C136" s="293"/>
      <c r="D136" s="9"/>
      <c r="E136" s="8"/>
      <c r="F136" s="9"/>
      <c r="G136" s="657"/>
      <c r="H136" s="293"/>
      <c r="I136" s="293"/>
      <c r="J136" s="9"/>
      <c r="K136" s="656"/>
      <c r="L136" s="656"/>
      <c r="M136" s="656"/>
      <c r="N136" s="657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3.5" customHeight="1">
      <c r="A137" s="9"/>
      <c r="B137" s="293"/>
      <c r="C137" s="293"/>
      <c r="D137" s="9"/>
      <c r="E137" s="8"/>
      <c r="F137" s="9"/>
      <c r="G137" s="657"/>
      <c r="H137" s="293"/>
      <c r="I137" s="293"/>
      <c r="J137" s="9"/>
      <c r="K137" s="656"/>
      <c r="L137" s="656"/>
      <c r="M137" s="656"/>
      <c r="N137" s="657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3.5" customHeight="1">
      <c r="A138" s="9"/>
      <c r="B138" s="293"/>
      <c r="C138" s="293"/>
      <c r="D138" s="9"/>
      <c r="E138" s="8"/>
      <c r="F138" s="9"/>
      <c r="G138" s="657"/>
      <c r="H138" s="293"/>
      <c r="I138" s="293"/>
      <c r="J138" s="9"/>
      <c r="K138" s="656"/>
      <c r="L138" s="656"/>
      <c r="M138" s="656"/>
      <c r="N138" s="657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3.5" customHeight="1">
      <c r="A139" s="9"/>
      <c r="B139" s="293"/>
      <c r="C139" s="293"/>
      <c r="D139" s="9"/>
      <c r="E139" s="8"/>
      <c r="F139" s="9"/>
      <c r="G139" s="657"/>
      <c r="H139" s="293"/>
      <c r="I139" s="293"/>
      <c r="J139" s="9"/>
      <c r="K139" s="656"/>
      <c r="L139" s="656"/>
      <c r="M139" s="656"/>
      <c r="N139" s="657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3.5" customHeight="1">
      <c r="A140" s="9"/>
      <c r="B140" s="293"/>
      <c r="C140" s="293"/>
      <c r="D140" s="9"/>
      <c r="E140" s="8"/>
      <c r="F140" s="9"/>
      <c r="G140" s="657"/>
      <c r="H140" s="293"/>
      <c r="I140" s="293"/>
      <c r="J140" s="9"/>
      <c r="K140" s="656"/>
      <c r="L140" s="656"/>
      <c r="M140" s="656"/>
      <c r="N140" s="657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3.5" customHeight="1">
      <c r="A141" s="9"/>
      <c r="B141" s="293"/>
      <c r="C141" s="293"/>
      <c r="D141" s="9"/>
      <c r="E141" s="8"/>
      <c r="F141" s="9"/>
      <c r="G141" s="657"/>
      <c r="H141" s="293"/>
      <c r="I141" s="293"/>
      <c r="J141" s="9"/>
      <c r="K141" s="656"/>
      <c r="L141" s="656"/>
      <c r="M141" s="656"/>
      <c r="N141" s="657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3.5" customHeight="1">
      <c r="A142" s="9"/>
      <c r="B142" s="293"/>
      <c r="C142" s="293"/>
      <c r="D142" s="9"/>
      <c r="E142" s="8"/>
      <c r="F142" s="9"/>
      <c r="G142" s="657"/>
      <c r="H142" s="293"/>
      <c r="I142" s="293"/>
      <c r="J142" s="9"/>
      <c r="K142" s="656"/>
      <c r="L142" s="656"/>
      <c r="M142" s="656"/>
      <c r="N142" s="657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3.5" customHeight="1">
      <c r="A143" s="9"/>
      <c r="B143" s="293"/>
      <c r="C143" s="293"/>
      <c r="D143" s="9"/>
      <c r="E143" s="8"/>
      <c r="F143" s="9"/>
      <c r="G143" s="657"/>
      <c r="H143" s="293"/>
      <c r="I143" s="293"/>
      <c r="J143" s="9"/>
      <c r="K143" s="656"/>
      <c r="L143" s="656"/>
      <c r="M143" s="656"/>
      <c r="N143" s="657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3.5" customHeight="1">
      <c r="A144" s="9"/>
      <c r="B144" s="293"/>
      <c r="C144" s="293"/>
      <c r="D144" s="9"/>
      <c r="E144" s="8"/>
      <c r="F144" s="9"/>
      <c r="G144" s="657"/>
      <c r="H144" s="293"/>
      <c r="I144" s="293"/>
      <c r="J144" s="9"/>
      <c r="K144" s="656"/>
      <c r="L144" s="656"/>
      <c r="M144" s="656"/>
      <c r="N144" s="657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3.5" customHeight="1">
      <c r="A145" s="9"/>
      <c r="B145" s="293"/>
      <c r="C145" s="293"/>
      <c r="D145" s="9"/>
      <c r="E145" s="8"/>
      <c r="F145" s="9"/>
      <c r="G145" s="657"/>
      <c r="H145" s="293"/>
      <c r="I145" s="293"/>
      <c r="J145" s="9"/>
      <c r="K145" s="656"/>
      <c r="L145" s="656"/>
      <c r="M145" s="656"/>
      <c r="N145" s="657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3.5" customHeight="1">
      <c r="A146" s="9"/>
      <c r="B146" s="293"/>
      <c r="C146" s="293"/>
      <c r="D146" s="9"/>
      <c r="E146" s="8"/>
      <c r="F146" s="9"/>
      <c r="G146" s="657"/>
      <c r="H146" s="293"/>
      <c r="I146" s="293"/>
      <c r="J146" s="9"/>
      <c r="K146" s="656"/>
      <c r="L146" s="656"/>
      <c r="M146" s="656"/>
      <c r="N146" s="657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3.5" customHeight="1">
      <c r="A147" s="9"/>
      <c r="B147" s="293"/>
      <c r="C147" s="293"/>
      <c r="D147" s="9"/>
      <c r="E147" s="8"/>
      <c r="F147" s="9"/>
      <c r="G147" s="657"/>
      <c r="H147" s="293"/>
      <c r="I147" s="293"/>
      <c r="J147" s="9"/>
      <c r="K147" s="656"/>
      <c r="L147" s="656"/>
      <c r="M147" s="656"/>
      <c r="N147" s="657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3.5" customHeight="1">
      <c r="A148" s="9"/>
      <c r="B148" s="293"/>
      <c r="C148" s="293"/>
      <c r="D148" s="9"/>
      <c r="E148" s="8"/>
      <c r="F148" s="9"/>
      <c r="G148" s="657"/>
      <c r="H148" s="293"/>
      <c r="I148" s="293"/>
      <c r="J148" s="9"/>
      <c r="K148" s="656"/>
      <c r="L148" s="656"/>
      <c r="M148" s="656"/>
      <c r="N148" s="657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3.5" customHeight="1">
      <c r="A149" s="9"/>
      <c r="B149" s="293"/>
      <c r="C149" s="293"/>
      <c r="D149" s="9"/>
      <c r="E149" s="8"/>
      <c r="F149" s="9"/>
      <c r="G149" s="657"/>
      <c r="H149" s="293"/>
      <c r="I149" s="293"/>
      <c r="J149" s="9"/>
      <c r="K149" s="656"/>
      <c r="L149" s="656"/>
      <c r="M149" s="656"/>
      <c r="N149" s="657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3.5" customHeight="1">
      <c r="A150" s="9"/>
      <c r="B150" s="293"/>
      <c r="C150" s="293"/>
      <c r="D150" s="9"/>
      <c r="E150" s="8"/>
      <c r="F150" s="9"/>
      <c r="G150" s="657"/>
      <c r="H150" s="293"/>
      <c r="I150" s="293"/>
      <c r="J150" s="9"/>
      <c r="K150" s="656"/>
      <c r="L150" s="656"/>
      <c r="M150" s="656"/>
      <c r="N150" s="657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3.5" customHeight="1">
      <c r="A151" s="9"/>
      <c r="B151" s="293"/>
      <c r="C151" s="293"/>
      <c r="D151" s="9"/>
      <c r="E151" s="8"/>
      <c r="F151" s="9"/>
      <c r="G151" s="657"/>
      <c r="H151" s="293"/>
      <c r="I151" s="293"/>
      <c r="J151" s="9"/>
      <c r="K151" s="656"/>
      <c r="L151" s="656"/>
      <c r="M151" s="656"/>
      <c r="N151" s="657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3.5" customHeight="1">
      <c r="A152" s="9"/>
      <c r="B152" s="293"/>
      <c r="C152" s="293"/>
      <c r="D152" s="9"/>
      <c r="E152" s="8"/>
      <c r="F152" s="9"/>
      <c r="G152" s="657"/>
      <c r="H152" s="293"/>
      <c r="I152" s="293"/>
      <c r="J152" s="9"/>
      <c r="K152" s="656"/>
      <c r="L152" s="656"/>
      <c r="M152" s="656"/>
      <c r="N152" s="657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3.5" customHeight="1">
      <c r="A153" s="9"/>
      <c r="B153" s="293"/>
      <c r="C153" s="293"/>
      <c r="D153" s="9"/>
      <c r="E153" s="8"/>
      <c r="F153" s="9"/>
      <c r="G153" s="657"/>
      <c r="H153" s="293"/>
      <c r="I153" s="293"/>
      <c r="J153" s="9"/>
      <c r="K153" s="656"/>
      <c r="L153" s="656"/>
      <c r="M153" s="656"/>
      <c r="N153" s="657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3.5" customHeight="1">
      <c r="A154" s="9"/>
      <c r="B154" s="293"/>
      <c r="C154" s="293"/>
      <c r="D154" s="9"/>
      <c r="E154" s="8"/>
      <c r="F154" s="9"/>
      <c r="G154" s="657"/>
      <c r="H154" s="293"/>
      <c r="I154" s="293"/>
      <c r="J154" s="9"/>
      <c r="K154" s="656"/>
      <c r="L154" s="656"/>
      <c r="M154" s="656"/>
      <c r="N154" s="657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3.5" customHeight="1">
      <c r="A155" s="9"/>
      <c r="B155" s="293"/>
      <c r="C155" s="293"/>
      <c r="D155" s="9"/>
      <c r="E155" s="8"/>
      <c r="F155" s="9"/>
      <c r="G155" s="657"/>
      <c r="H155" s="293"/>
      <c r="I155" s="293"/>
      <c r="J155" s="9"/>
      <c r="K155" s="656"/>
      <c r="L155" s="656"/>
      <c r="M155" s="656"/>
      <c r="N155" s="657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3.5" customHeight="1">
      <c r="A156" s="9"/>
      <c r="B156" s="293"/>
      <c r="C156" s="293"/>
      <c r="D156" s="9"/>
      <c r="E156" s="8"/>
      <c r="F156" s="9"/>
      <c r="G156" s="657"/>
      <c r="H156" s="293"/>
      <c r="I156" s="293"/>
      <c r="J156" s="9"/>
      <c r="K156" s="656"/>
      <c r="L156" s="656"/>
      <c r="M156" s="656"/>
      <c r="N156" s="657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3.5" customHeight="1">
      <c r="A157" s="9"/>
      <c r="B157" s="293"/>
      <c r="C157" s="293"/>
      <c r="D157" s="9"/>
      <c r="E157" s="8"/>
      <c r="F157" s="9"/>
      <c r="G157" s="657"/>
      <c r="H157" s="293"/>
      <c r="I157" s="293"/>
      <c r="J157" s="9"/>
      <c r="K157" s="656"/>
      <c r="L157" s="656"/>
      <c r="M157" s="656"/>
      <c r="N157" s="657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3.5" customHeight="1">
      <c r="A158" s="9"/>
      <c r="B158" s="293"/>
      <c r="C158" s="293"/>
      <c r="D158" s="9"/>
      <c r="E158" s="8"/>
      <c r="F158" s="9"/>
      <c r="G158" s="657"/>
      <c r="H158" s="293"/>
      <c r="I158" s="293"/>
      <c r="J158" s="9"/>
      <c r="K158" s="656"/>
      <c r="L158" s="656"/>
      <c r="M158" s="656"/>
      <c r="N158" s="657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3.5" customHeight="1">
      <c r="A159" s="9"/>
      <c r="B159" s="293"/>
      <c r="C159" s="293"/>
      <c r="D159" s="9"/>
      <c r="E159" s="8"/>
      <c r="F159" s="9"/>
      <c r="G159" s="657"/>
      <c r="H159" s="293"/>
      <c r="I159" s="293"/>
      <c r="J159" s="9"/>
      <c r="K159" s="656"/>
      <c r="L159" s="656"/>
      <c r="M159" s="656"/>
      <c r="N159" s="657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3.5" customHeight="1">
      <c r="A160" s="9"/>
      <c r="B160" s="293"/>
      <c r="C160" s="293"/>
      <c r="D160" s="9"/>
      <c r="E160" s="8"/>
      <c r="F160" s="9"/>
      <c r="G160" s="657"/>
      <c r="H160" s="293"/>
      <c r="I160" s="293"/>
      <c r="J160" s="9"/>
      <c r="K160" s="656"/>
      <c r="L160" s="656"/>
      <c r="M160" s="656"/>
      <c r="N160" s="657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3.5" customHeight="1">
      <c r="A161" s="9"/>
      <c r="B161" s="293"/>
      <c r="C161" s="293"/>
      <c r="D161" s="9"/>
      <c r="E161" s="8"/>
      <c r="F161" s="9"/>
      <c r="G161" s="657"/>
      <c r="H161" s="293"/>
      <c r="I161" s="293"/>
      <c r="J161" s="9"/>
      <c r="K161" s="656"/>
      <c r="L161" s="656"/>
      <c r="M161" s="656"/>
      <c r="N161" s="657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3.5" customHeight="1">
      <c r="A162" s="9"/>
      <c r="B162" s="293"/>
      <c r="C162" s="293"/>
      <c r="D162" s="9"/>
      <c r="E162" s="8"/>
      <c r="F162" s="9"/>
      <c r="G162" s="657"/>
      <c r="H162" s="293"/>
      <c r="I162" s="293"/>
      <c r="J162" s="9"/>
      <c r="K162" s="656"/>
      <c r="L162" s="656"/>
      <c r="M162" s="656"/>
      <c r="N162" s="657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3.5" customHeight="1">
      <c r="A163" s="9"/>
      <c r="B163" s="293"/>
      <c r="C163" s="293"/>
      <c r="D163" s="9"/>
      <c r="E163" s="8"/>
      <c r="F163" s="9"/>
      <c r="G163" s="657"/>
      <c r="H163" s="293"/>
      <c r="I163" s="293"/>
      <c r="J163" s="9"/>
      <c r="K163" s="656"/>
      <c r="L163" s="656"/>
      <c r="M163" s="656"/>
      <c r="N163" s="657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3.5" customHeight="1">
      <c r="A164" s="9"/>
      <c r="B164" s="293"/>
      <c r="C164" s="293"/>
      <c r="D164" s="9"/>
      <c r="E164" s="8"/>
      <c r="F164" s="9"/>
      <c r="G164" s="657"/>
      <c r="H164" s="293"/>
      <c r="I164" s="293"/>
      <c r="J164" s="9"/>
      <c r="K164" s="656"/>
      <c r="L164" s="656"/>
      <c r="M164" s="656"/>
      <c r="N164" s="657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3.5" customHeight="1">
      <c r="A165" s="9"/>
      <c r="B165" s="293"/>
      <c r="C165" s="293"/>
      <c r="D165" s="9"/>
      <c r="E165" s="8"/>
      <c r="F165" s="9"/>
      <c r="G165" s="657"/>
      <c r="H165" s="293"/>
      <c r="I165" s="293"/>
      <c r="J165" s="9"/>
      <c r="K165" s="656"/>
      <c r="L165" s="656"/>
      <c r="M165" s="656"/>
      <c r="N165" s="657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3.5" customHeight="1">
      <c r="A166" s="9"/>
      <c r="B166" s="293"/>
      <c r="C166" s="293"/>
      <c r="D166" s="9"/>
      <c r="E166" s="8"/>
      <c r="F166" s="9"/>
      <c r="G166" s="657"/>
      <c r="H166" s="293"/>
      <c r="I166" s="293"/>
      <c r="J166" s="9"/>
      <c r="K166" s="656"/>
      <c r="L166" s="656"/>
      <c r="M166" s="656"/>
      <c r="N166" s="657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3.5" customHeight="1">
      <c r="A167" s="9"/>
      <c r="B167" s="293"/>
      <c r="C167" s="293"/>
      <c r="D167" s="9"/>
      <c r="E167" s="8"/>
      <c r="F167" s="9"/>
      <c r="G167" s="657"/>
      <c r="H167" s="293"/>
      <c r="I167" s="293"/>
      <c r="J167" s="9"/>
      <c r="K167" s="656"/>
      <c r="L167" s="656"/>
      <c r="M167" s="656"/>
      <c r="N167" s="657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3.5" customHeight="1">
      <c r="A168" s="9"/>
      <c r="B168" s="293"/>
      <c r="C168" s="293"/>
      <c r="D168" s="9"/>
      <c r="E168" s="8"/>
      <c r="F168" s="9"/>
      <c r="G168" s="657"/>
      <c r="H168" s="293"/>
      <c r="I168" s="293"/>
      <c r="J168" s="9"/>
      <c r="K168" s="656"/>
      <c r="L168" s="656"/>
      <c r="M168" s="656"/>
      <c r="N168" s="657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3.5" customHeight="1">
      <c r="A169" s="9"/>
      <c r="B169" s="293"/>
      <c r="C169" s="293"/>
      <c r="D169" s="9"/>
      <c r="E169" s="8"/>
      <c r="F169" s="9"/>
      <c r="G169" s="657"/>
      <c r="H169" s="293"/>
      <c r="I169" s="293"/>
      <c r="J169" s="9"/>
      <c r="K169" s="656"/>
      <c r="L169" s="656"/>
      <c r="M169" s="656"/>
      <c r="N169" s="657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3.5" customHeight="1">
      <c r="A170" s="9"/>
      <c r="B170" s="293"/>
      <c r="C170" s="293"/>
      <c r="D170" s="9"/>
      <c r="E170" s="8"/>
      <c r="F170" s="9"/>
      <c r="G170" s="657"/>
      <c r="H170" s="293"/>
      <c r="I170" s="293"/>
      <c r="J170" s="9"/>
      <c r="K170" s="656"/>
      <c r="L170" s="656"/>
      <c r="M170" s="656"/>
      <c r="N170" s="657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3.5" customHeight="1">
      <c r="A171" s="9"/>
      <c r="B171" s="293"/>
      <c r="C171" s="293"/>
      <c r="D171" s="9"/>
      <c r="E171" s="8"/>
      <c r="F171" s="9"/>
      <c r="G171" s="657"/>
      <c r="H171" s="293"/>
      <c r="I171" s="293"/>
      <c r="J171" s="9"/>
      <c r="K171" s="656"/>
      <c r="L171" s="656"/>
      <c r="M171" s="656"/>
      <c r="N171" s="657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3.5" customHeight="1">
      <c r="A172" s="9"/>
      <c r="B172" s="293"/>
      <c r="C172" s="293"/>
      <c r="D172" s="9"/>
      <c r="E172" s="8"/>
      <c r="F172" s="9"/>
      <c r="G172" s="657"/>
      <c r="H172" s="293"/>
      <c r="I172" s="293"/>
      <c r="J172" s="9"/>
      <c r="K172" s="656"/>
      <c r="L172" s="656"/>
      <c r="M172" s="656"/>
      <c r="N172" s="657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3.5" customHeight="1">
      <c r="A173" s="9"/>
      <c r="B173" s="293"/>
      <c r="C173" s="293"/>
      <c r="D173" s="9"/>
      <c r="E173" s="8"/>
      <c r="F173" s="9"/>
      <c r="G173" s="657"/>
      <c r="H173" s="293"/>
      <c r="I173" s="293"/>
      <c r="J173" s="9"/>
      <c r="K173" s="656"/>
      <c r="L173" s="656"/>
      <c r="M173" s="656"/>
      <c r="N173" s="657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3.5" customHeight="1">
      <c r="A174" s="9"/>
      <c r="B174" s="293"/>
      <c r="C174" s="293"/>
      <c r="D174" s="9"/>
      <c r="E174" s="8"/>
      <c r="F174" s="9"/>
      <c r="G174" s="657"/>
      <c r="H174" s="293"/>
      <c r="I174" s="293"/>
      <c r="J174" s="9"/>
      <c r="K174" s="656"/>
      <c r="L174" s="656"/>
      <c r="M174" s="656"/>
      <c r="N174" s="657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3.5" customHeight="1">
      <c r="A175" s="9"/>
      <c r="B175" s="293"/>
      <c r="C175" s="293"/>
      <c r="D175" s="9"/>
      <c r="E175" s="8"/>
      <c r="F175" s="9"/>
      <c r="G175" s="657"/>
      <c r="H175" s="293"/>
      <c r="I175" s="293"/>
      <c r="J175" s="9"/>
      <c r="K175" s="656"/>
      <c r="L175" s="656"/>
      <c r="M175" s="656"/>
      <c r="N175" s="657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3.5" customHeight="1">
      <c r="A176" s="9"/>
      <c r="B176" s="293"/>
      <c r="C176" s="293"/>
      <c r="D176" s="9"/>
      <c r="E176" s="8"/>
      <c r="F176" s="9"/>
      <c r="G176" s="657"/>
      <c r="H176" s="293"/>
      <c r="I176" s="293"/>
      <c r="J176" s="9"/>
      <c r="K176" s="656"/>
      <c r="L176" s="656"/>
      <c r="M176" s="656"/>
      <c r="N176" s="657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3.5" customHeight="1">
      <c r="A177" s="9"/>
      <c r="B177" s="293"/>
      <c r="C177" s="293"/>
      <c r="D177" s="9"/>
      <c r="E177" s="8"/>
      <c r="F177" s="9"/>
      <c r="G177" s="657"/>
      <c r="H177" s="293"/>
      <c r="I177" s="293"/>
      <c r="J177" s="9"/>
      <c r="K177" s="656"/>
      <c r="L177" s="656"/>
      <c r="M177" s="656"/>
      <c r="N177" s="657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3.5" customHeight="1">
      <c r="A178" s="9"/>
      <c r="B178" s="293"/>
      <c r="C178" s="293"/>
      <c r="D178" s="9"/>
      <c r="E178" s="8"/>
      <c r="F178" s="9"/>
      <c r="G178" s="657"/>
      <c r="H178" s="293"/>
      <c r="I178" s="293"/>
      <c r="J178" s="9"/>
      <c r="K178" s="656"/>
      <c r="L178" s="656"/>
      <c r="M178" s="656"/>
      <c r="N178" s="657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3.5" customHeight="1">
      <c r="A179" s="9"/>
      <c r="B179" s="293"/>
      <c r="C179" s="293"/>
      <c r="D179" s="9"/>
      <c r="E179" s="8"/>
      <c r="F179" s="9"/>
      <c r="G179" s="657"/>
      <c r="H179" s="293"/>
      <c r="I179" s="293"/>
      <c r="J179" s="9"/>
      <c r="K179" s="656"/>
      <c r="L179" s="656"/>
      <c r="M179" s="656"/>
      <c r="N179" s="657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3.5" customHeight="1">
      <c r="A180" s="9"/>
      <c r="B180" s="293"/>
      <c r="C180" s="293"/>
      <c r="D180" s="9"/>
      <c r="E180" s="8"/>
      <c r="F180" s="9"/>
      <c r="G180" s="657"/>
      <c r="H180" s="293"/>
      <c r="I180" s="293"/>
      <c r="J180" s="9"/>
      <c r="K180" s="656"/>
      <c r="L180" s="656"/>
      <c r="M180" s="656"/>
      <c r="N180" s="657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3.5" customHeight="1">
      <c r="A181" s="9"/>
      <c r="B181" s="293"/>
      <c r="C181" s="293"/>
      <c r="D181" s="9"/>
      <c r="E181" s="8"/>
      <c r="F181" s="9"/>
      <c r="G181" s="657"/>
      <c r="H181" s="293"/>
      <c r="I181" s="293"/>
      <c r="J181" s="9"/>
      <c r="K181" s="656"/>
      <c r="L181" s="656"/>
      <c r="M181" s="656"/>
      <c r="N181" s="657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3.5" customHeight="1">
      <c r="A182" s="9"/>
      <c r="B182" s="293"/>
      <c r="C182" s="293"/>
      <c r="D182" s="9"/>
      <c r="E182" s="8"/>
      <c r="F182" s="9"/>
      <c r="G182" s="657"/>
      <c r="H182" s="293"/>
      <c r="I182" s="293"/>
      <c r="J182" s="9"/>
      <c r="K182" s="656"/>
      <c r="L182" s="656"/>
      <c r="M182" s="656"/>
      <c r="N182" s="657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3.5" customHeight="1">
      <c r="A183" s="9"/>
      <c r="B183" s="293"/>
      <c r="C183" s="293"/>
      <c r="D183" s="9"/>
      <c r="E183" s="8"/>
      <c r="F183" s="9"/>
      <c r="G183" s="657"/>
      <c r="H183" s="293"/>
      <c r="I183" s="293"/>
      <c r="J183" s="9"/>
      <c r="K183" s="656"/>
      <c r="L183" s="656"/>
      <c r="M183" s="656"/>
      <c r="N183" s="657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3.5" customHeight="1">
      <c r="A184" s="9"/>
      <c r="B184" s="293"/>
      <c r="C184" s="293"/>
      <c r="D184" s="9"/>
      <c r="E184" s="8"/>
      <c r="F184" s="9"/>
      <c r="G184" s="657"/>
      <c r="H184" s="293"/>
      <c r="I184" s="293"/>
      <c r="J184" s="9"/>
      <c r="K184" s="656"/>
      <c r="L184" s="656"/>
      <c r="M184" s="656"/>
      <c r="N184" s="657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3.5" customHeight="1">
      <c r="A185" s="9"/>
      <c r="B185" s="293"/>
      <c r="C185" s="293"/>
      <c r="D185" s="9"/>
      <c r="E185" s="8"/>
      <c r="F185" s="9"/>
      <c r="G185" s="657"/>
      <c r="H185" s="293"/>
      <c r="I185" s="293"/>
      <c r="J185" s="9"/>
      <c r="K185" s="656"/>
      <c r="L185" s="656"/>
      <c r="M185" s="656"/>
      <c r="N185" s="657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3.5" customHeight="1">
      <c r="A186" s="9"/>
      <c r="B186" s="293"/>
      <c r="C186" s="293"/>
      <c r="D186" s="9"/>
      <c r="E186" s="8"/>
      <c r="F186" s="9"/>
      <c r="G186" s="657"/>
      <c r="H186" s="293"/>
      <c r="I186" s="293"/>
      <c r="J186" s="9"/>
      <c r="K186" s="656"/>
      <c r="L186" s="656"/>
      <c r="M186" s="656"/>
      <c r="N186" s="657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3.5" customHeight="1">
      <c r="A187" s="9"/>
      <c r="B187" s="293"/>
      <c r="C187" s="293"/>
      <c r="D187" s="9"/>
      <c r="E187" s="8"/>
      <c r="F187" s="9"/>
      <c r="G187" s="657"/>
      <c r="H187" s="293"/>
      <c r="I187" s="293"/>
      <c r="J187" s="9"/>
      <c r="K187" s="656"/>
      <c r="L187" s="656"/>
      <c r="M187" s="656"/>
      <c r="N187" s="657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3.5" customHeight="1">
      <c r="A188" s="9"/>
      <c r="B188" s="293"/>
      <c r="C188" s="293"/>
      <c r="D188" s="9"/>
      <c r="E188" s="8"/>
      <c r="F188" s="9"/>
      <c r="G188" s="657"/>
      <c r="H188" s="293"/>
      <c r="I188" s="293"/>
      <c r="J188" s="9"/>
      <c r="K188" s="656"/>
      <c r="L188" s="656"/>
      <c r="M188" s="656"/>
      <c r="N188" s="657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3.5" customHeight="1">
      <c r="A189" s="9"/>
      <c r="B189" s="293"/>
      <c r="C189" s="293"/>
      <c r="D189" s="9"/>
      <c r="E189" s="8"/>
      <c r="F189" s="9"/>
      <c r="G189" s="657"/>
      <c r="H189" s="293"/>
      <c r="I189" s="293"/>
      <c r="J189" s="9"/>
      <c r="K189" s="656"/>
      <c r="L189" s="656"/>
      <c r="M189" s="656"/>
      <c r="N189" s="657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3.5" customHeight="1">
      <c r="A190" s="9"/>
      <c r="B190" s="293"/>
      <c r="C190" s="293"/>
      <c r="D190" s="9"/>
      <c r="E190" s="8"/>
      <c r="F190" s="9"/>
      <c r="G190" s="657"/>
      <c r="H190" s="293"/>
      <c r="I190" s="293"/>
      <c r="J190" s="9"/>
      <c r="K190" s="656"/>
      <c r="L190" s="656"/>
      <c r="M190" s="656"/>
      <c r="N190" s="657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3.5" customHeight="1">
      <c r="A191" s="9"/>
      <c r="B191" s="293"/>
      <c r="C191" s="293"/>
      <c r="D191" s="9"/>
      <c r="E191" s="8"/>
      <c r="F191" s="9"/>
      <c r="G191" s="657"/>
      <c r="H191" s="293"/>
      <c r="I191" s="293"/>
      <c r="J191" s="9"/>
      <c r="K191" s="656"/>
      <c r="L191" s="656"/>
      <c r="M191" s="656"/>
      <c r="N191" s="657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3.5" customHeight="1">
      <c r="A192" s="9"/>
      <c r="B192" s="293"/>
      <c r="C192" s="293"/>
      <c r="D192" s="9"/>
      <c r="E192" s="8"/>
      <c r="F192" s="9"/>
      <c r="G192" s="657"/>
      <c r="H192" s="293"/>
      <c r="I192" s="293"/>
      <c r="J192" s="9"/>
      <c r="K192" s="656"/>
      <c r="L192" s="656"/>
      <c r="M192" s="656"/>
      <c r="N192" s="657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3.5" customHeight="1">
      <c r="A193" s="9"/>
      <c r="B193" s="293"/>
      <c r="C193" s="293"/>
      <c r="D193" s="9"/>
      <c r="E193" s="8"/>
      <c r="F193" s="9"/>
      <c r="G193" s="657"/>
      <c r="H193" s="293"/>
      <c r="I193" s="293"/>
      <c r="J193" s="9"/>
      <c r="K193" s="656"/>
      <c r="L193" s="656"/>
      <c r="M193" s="656"/>
      <c r="N193" s="657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3.5" customHeight="1">
      <c r="A194" s="9"/>
      <c r="B194" s="293"/>
      <c r="C194" s="293"/>
      <c r="D194" s="9"/>
      <c r="E194" s="8"/>
      <c r="F194" s="9"/>
      <c r="G194" s="657"/>
      <c r="H194" s="293"/>
      <c r="I194" s="293"/>
      <c r="J194" s="9"/>
      <c r="K194" s="656"/>
      <c r="L194" s="656"/>
      <c r="M194" s="656"/>
      <c r="N194" s="657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3.5" customHeight="1">
      <c r="A195" s="9"/>
      <c r="B195" s="293"/>
      <c r="C195" s="293"/>
      <c r="D195" s="9"/>
      <c r="E195" s="8"/>
      <c r="F195" s="9"/>
      <c r="G195" s="657"/>
      <c r="H195" s="293"/>
      <c r="I195" s="293"/>
      <c r="J195" s="9"/>
      <c r="K195" s="656"/>
      <c r="L195" s="656"/>
      <c r="M195" s="656"/>
      <c r="N195" s="657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3.5" customHeight="1">
      <c r="A196" s="9"/>
      <c r="B196" s="293"/>
      <c r="C196" s="293"/>
      <c r="D196" s="9"/>
      <c r="E196" s="8"/>
      <c r="F196" s="9"/>
      <c r="G196" s="657"/>
      <c r="H196" s="293"/>
      <c r="I196" s="293"/>
      <c r="J196" s="9"/>
      <c r="K196" s="656"/>
      <c r="L196" s="656"/>
      <c r="M196" s="656"/>
      <c r="N196" s="657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3.5" customHeight="1">
      <c r="A197" s="9"/>
      <c r="B197" s="293"/>
      <c r="C197" s="293"/>
      <c r="D197" s="9"/>
      <c r="E197" s="8"/>
      <c r="F197" s="9"/>
      <c r="G197" s="657"/>
      <c r="H197" s="293"/>
      <c r="I197" s="293"/>
      <c r="J197" s="9"/>
      <c r="K197" s="656"/>
      <c r="L197" s="656"/>
      <c r="M197" s="656"/>
      <c r="N197" s="657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3.5" customHeight="1">
      <c r="A198" s="9"/>
      <c r="B198" s="293"/>
      <c r="C198" s="293"/>
      <c r="D198" s="9"/>
      <c r="E198" s="8"/>
      <c r="F198" s="9"/>
      <c r="G198" s="657"/>
      <c r="H198" s="293"/>
      <c r="I198" s="293"/>
      <c r="J198" s="9"/>
      <c r="K198" s="656"/>
      <c r="L198" s="656"/>
      <c r="M198" s="656"/>
      <c r="N198" s="657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3.5" customHeight="1">
      <c r="A199" s="9"/>
      <c r="B199" s="293"/>
      <c r="C199" s="293"/>
      <c r="D199" s="9"/>
      <c r="E199" s="8"/>
      <c r="F199" s="9"/>
      <c r="G199" s="657"/>
      <c r="H199" s="293"/>
      <c r="I199" s="293"/>
      <c r="J199" s="9"/>
      <c r="K199" s="656"/>
      <c r="L199" s="656"/>
      <c r="M199" s="656"/>
      <c r="N199" s="657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3.5" customHeight="1">
      <c r="A200" s="9"/>
      <c r="B200" s="293"/>
      <c r="C200" s="293"/>
      <c r="D200" s="9"/>
      <c r="E200" s="8"/>
      <c r="F200" s="9"/>
      <c r="G200" s="657"/>
      <c r="H200" s="293"/>
      <c r="I200" s="293"/>
      <c r="J200" s="9"/>
      <c r="K200" s="656"/>
      <c r="L200" s="656"/>
      <c r="M200" s="656"/>
      <c r="N200" s="657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3.5" customHeight="1">
      <c r="A201" s="9"/>
      <c r="B201" s="293"/>
      <c r="C201" s="293"/>
      <c r="D201" s="9"/>
      <c r="E201" s="8"/>
      <c r="F201" s="9"/>
      <c r="G201" s="657"/>
      <c r="H201" s="293"/>
      <c r="I201" s="293"/>
      <c r="J201" s="9"/>
      <c r="K201" s="656"/>
      <c r="L201" s="656"/>
      <c r="M201" s="656"/>
      <c r="N201" s="657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3.5" customHeight="1">
      <c r="A202" s="9"/>
      <c r="B202" s="293"/>
      <c r="C202" s="293"/>
      <c r="D202" s="9"/>
      <c r="E202" s="8"/>
      <c r="F202" s="9"/>
      <c r="G202" s="657"/>
      <c r="H202" s="293"/>
      <c r="I202" s="293"/>
      <c r="J202" s="9"/>
      <c r="K202" s="656"/>
      <c r="L202" s="656"/>
      <c r="M202" s="656"/>
      <c r="N202" s="657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3.5" customHeight="1">
      <c r="A203" s="9"/>
      <c r="B203" s="293"/>
      <c r="C203" s="293"/>
      <c r="D203" s="9"/>
      <c r="E203" s="8"/>
      <c r="F203" s="9"/>
      <c r="G203" s="657"/>
      <c r="H203" s="293"/>
      <c r="I203" s="293"/>
      <c r="J203" s="9"/>
      <c r="K203" s="656"/>
      <c r="L203" s="656"/>
      <c r="M203" s="656"/>
      <c r="N203" s="657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3.5" customHeight="1">
      <c r="A204" s="9"/>
      <c r="B204" s="293"/>
      <c r="C204" s="293"/>
      <c r="D204" s="9"/>
      <c r="E204" s="8"/>
      <c r="F204" s="9"/>
      <c r="G204" s="657"/>
      <c r="H204" s="293"/>
      <c r="I204" s="293"/>
      <c r="J204" s="9"/>
      <c r="K204" s="656"/>
      <c r="L204" s="656"/>
      <c r="M204" s="656"/>
      <c r="N204" s="657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3.5" customHeight="1">
      <c r="A205" s="9"/>
      <c r="B205" s="293"/>
      <c r="C205" s="293"/>
      <c r="D205" s="9"/>
      <c r="E205" s="8"/>
      <c r="F205" s="9"/>
      <c r="G205" s="657"/>
      <c r="H205" s="293"/>
      <c r="I205" s="293"/>
      <c r="J205" s="9"/>
      <c r="K205" s="656"/>
      <c r="L205" s="656"/>
      <c r="M205" s="656"/>
      <c r="N205" s="657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3.5" customHeight="1">
      <c r="A206" s="9"/>
      <c r="B206" s="293"/>
      <c r="C206" s="293"/>
      <c r="D206" s="9"/>
      <c r="E206" s="8"/>
      <c r="F206" s="9"/>
      <c r="G206" s="657"/>
      <c r="H206" s="293"/>
      <c r="I206" s="293"/>
      <c r="J206" s="9"/>
      <c r="K206" s="656"/>
      <c r="L206" s="656"/>
      <c r="M206" s="656"/>
      <c r="N206" s="657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3.5" customHeight="1">
      <c r="A207" s="9"/>
      <c r="B207" s="293"/>
      <c r="C207" s="293"/>
      <c r="D207" s="9"/>
      <c r="E207" s="8"/>
      <c r="F207" s="9"/>
      <c r="G207" s="657"/>
      <c r="H207" s="293"/>
      <c r="I207" s="293"/>
      <c r="J207" s="9"/>
      <c r="K207" s="656"/>
      <c r="L207" s="656"/>
      <c r="M207" s="656"/>
      <c r="N207" s="657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3.5" customHeight="1">
      <c r="A208" s="9"/>
      <c r="B208" s="293"/>
      <c r="C208" s="293"/>
      <c r="D208" s="9"/>
      <c r="E208" s="8"/>
      <c r="F208" s="9"/>
      <c r="G208" s="657"/>
      <c r="H208" s="293"/>
      <c r="I208" s="293"/>
      <c r="J208" s="9"/>
      <c r="K208" s="656"/>
      <c r="L208" s="656"/>
      <c r="M208" s="656"/>
      <c r="N208" s="657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3.5" customHeight="1">
      <c r="A209" s="9"/>
      <c r="B209" s="293"/>
      <c r="C209" s="293"/>
      <c r="D209" s="9"/>
      <c r="E209" s="8"/>
      <c r="F209" s="9"/>
      <c r="G209" s="657"/>
      <c r="H209" s="293"/>
      <c r="I209" s="293"/>
      <c r="J209" s="9"/>
      <c r="K209" s="656"/>
      <c r="L209" s="656"/>
      <c r="M209" s="656"/>
      <c r="N209" s="657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3.5" customHeight="1">
      <c r="A210" s="9"/>
      <c r="B210" s="293"/>
      <c r="C210" s="293"/>
      <c r="D210" s="9"/>
      <c r="E210" s="8"/>
      <c r="F210" s="9"/>
      <c r="G210" s="657"/>
      <c r="H210" s="293"/>
      <c r="I210" s="293"/>
      <c r="J210" s="9"/>
      <c r="K210" s="656"/>
      <c r="L210" s="656"/>
      <c r="M210" s="656"/>
      <c r="N210" s="657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3.5" customHeight="1">
      <c r="A211" s="9"/>
      <c r="B211" s="293"/>
      <c r="C211" s="293"/>
      <c r="D211" s="9"/>
      <c r="E211" s="8"/>
      <c r="F211" s="9"/>
      <c r="G211" s="657"/>
      <c r="H211" s="293"/>
      <c r="I211" s="293"/>
      <c r="J211" s="9"/>
      <c r="K211" s="656"/>
      <c r="L211" s="656"/>
      <c r="M211" s="656"/>
      <c r="N211" s="657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3.5" customHeight="1">
      <c r="A212" s="9"/>
      <c r="B212" s="293"/>
      <c r="C212" s="293"/>
      <c r="D212" s="9"/>
      <c r="E212" s="8"/>
      <c r="F212" s="9"/>
      <c r="G212" s="657"/>
      <c r="H212" s="293"/>
      <c r="I212" s="293"/>
      <c r="J212" s="9"/>
      <c r="K212" s="656"/>
      <c r="L212" s="656"/>
      <c r="M212" s="656"/>
      <c r="N212" s="657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3.5" customHeight="1">
      <c r="A213" s="9"/>
      <c r="B213" s="293"/>
      <c r="C213" s="293"/>
      <c r="D213" s="9"/>
      <c r="E213" s="8"/>
      <c r="F213" s="9"/>
      <c r="G213" s="657"/>
      <c r="H213" s="293"/>
      <c r="I213" s="293"/>
      <c r="J213" s="9"/>
      <c r="K213" s="656"/>
      <c r="L213" s="656"/>
      <c r="M213" s="656"/>
      <c r="N213" s="657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3.5" customHeight="1">
      <c r="A214" s="9"/>
      <c r="B214" s="293"/>
      <c r="C214" s="293"/>
      <c r="D214" s="9"/>
      <c r="E214" s="8"/>
      <c r="F214" s="9"/>
      <c r="G214" s="657"/>
      <c r="H214" s="293"/>
      <c r="I214" s="293"/>
      <c r="J214" s="9"/>
      <c r="K214" s="656"/>
      <c r="L214" s="656"/>
      <c r="M214" s="656"/>
      <c r="N214" s="657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3.5" customHeight="1">
      <c r="A215" s="9"/>
      <c r="B215" s="293"/>
      <c r="C215" s="293"/>
      <c r="D215" s="9"/>
      <c r="E215" s="8"/>
      <c r="F215" s="9"/>
      <c r="G215" s="657"/>
      <c r="H215" s="293"/>
      <c r="I215" s="293"/>
      <c r="J215" s="9"/>
      <c r="K215" s="656"/>
      <c r="L215" s="656"/>
      <c r="M215" s="656"/>
      <c r="N215" s="657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3.5" customHeight="1">
      <c r="A216" s="9"/>
      <c r="B216" s="293"/>
      <c r="C216" s="293"/>
      <c r="D216" s="9"/>
      <c r="E216" s="8"/>
      <c r="F216" s="9"/>
      <c r="G216" s="657"/>
      <c r="H216" s="293"/>
      <c r="I216" s="293"/>
      <c r="J216" s="9"/>
      <c r="K216" s="656"/>
      <c r="L216" s="656"/>
      <c r="M216" s="656"/>
      <c r="N216" s="657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3.5" customHeight="1">
      <c r="A217" s="9"/>
      <c r="B217" s="293"/>
      <c r="C217" s="293"/>
      <c r="D217" s="9"/>
      <c r="E217" s="8"/>
      <c r="F217" s="9"/>
      <c r="G217" s="657"/>
      <c r="H217" s="293"/>
      <c r="I217" s="293"/>
      <c r="J217" s="9"/>
      <c r="K217" s="656"/>
      <c r="L217" s="656"/>
      <c r="M217" s="656"/>
      <c r="N217" s="657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3.5" customHeight="1">
      <c r="A218" s="9"/>
      <c r="B218" s="293"/>
      <c r="C218" s="293"/>
      <c r="D218" s="9"/>
      <c r="E218" s="8"/>
      <c r="F218" s="9"/>
      <c r="G218" s="657"/>
      <c r="H218" s="293"/>
      <c r="I218" s="293"/>
      <c r="J218" s="9"/>
      <c r="K218" s="656"/>
      <c r="L218" s="656"/>
      <c r="M218" s="656"/>
      <c r="N218" s="657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3.5" customHeight="1">
      <c r="A219" s="9"/>
      <c r="B219" s="293"/>
      <c r="C219" s="293"/>
      <c r="D219" s="9"/>
      <c r="E219" s="8"/>
      <c r="F219" s="9"/>
      <c r="G219" s="657"/>
      <c r="H219" s="293"/>
      <c r="I219" s="293"/>
      <c r="J219" s="9"/>
      <c r="K219" s="656"/>
      <c r="L219" s="656"/>
      <c r="M219" s="656"/>
      <c r="N219" s="657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3.5" customHeight="1">
      <c r="A220" s="9"/>
      <c r="B220" s="293"/>
      <c r="C220" s="293"/>
      <c r="D220" s="9"/>
      <c r="E220" s="8"/>
      <c r="F220" s="9"/>
      <c r="G220" s="657"/>
      <c r="H220" s="293"/>
      <c r="I220" s="293"/>
      <c r="J220" s="9"/>
      <c r="K220" s="656"/>
      <c r="L220" s="656"/>
      <c r="M220" s="656"/>
      <c r="N220" s="657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3.5" customHeight="1">
      <c r="A221" s="9"/>
      <c r="B221" s="293"/>
      <c r="C221" s="293"/>
      <c r="D221" s="9"/>
      <c r="E221" s="8"/>
      <c r="F221" s="9"/>
      <c r="G221" s="657"/>
      <c r="H221" s="293"/>
      <c r="I221" s="293"/>
      <c r="J221" s="9"/>
      <c r="K221" s="656"/>
      <c r="L221" s="656"/>
      <c r="M221" s="656"/>
      <c r="N221" s="657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3.5" customHeight="1">
      <c r="A222" s="9"/>
      <c r="B222" s="293"/>
      <c r="C222" s="293"/>
      <c r="D222" s="9"/>
      <c r="E222" s="8"/>
      <c r="F222" s="9"/>
      <c r="G222" s="657"/>
      <c r="H222" s="293"/>
      <c r="I222" s="293"/>
      <c r="J222" s="9"/>
      <c r="K222" s="656"/>
      <c r="L222" s="656"/>
      <c r="M222" s="656"/>
      <c r="N222" s="657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3.5" customHeight="1">
      <c r="A223" s="9"/>
      <c r="B223" s="293"/>
      <c r="C223" s="293"/>
      <c r="D223" s="9"/>
      <c r="E223" s="8"/>
      <c r="F223" s="9"/>
      <c r="G223" s="657"/>
      <c r="H223" s="293"/>
      <c r="I223" s="293"/>
      <c r="J223" s="9"/>
      <c r="K223" s="656"/>
      <c r="L223" s="656"/>
      <c r="M223" s="656"/>
      <c r="N223" s="657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3.5" customHeight="1">
      <c r="A224" s="9"/>
      <c r="B224" s="293"/>
      <c r="C224" s="293"/>
      <c r="D224" s="9"/>
      <c r="E224" s="8"/>
      <c r="F224" s="9"/>
      <c r="G224" s="657"/>
      <c r="H224" s="293"/>
      <c r="I224" s="293"/>
      <c r="J224" s="9"/>
      <c r="K224" s="656"/>
      <c r="L224" s="656"/>
      <c r="M224" s="656"/>
      <c r="N224" s="657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3.5" customHeight="1">
      <c r="A225" s="9"/>
      <c r="B225" s="293"/>
      <c r="C225" s="293"/>
      <c r="D225" s="9"/>
      <c r="E225" s="8"/>
      <c r="F225" s="9"/>
      <c r="G225" s="657"/>
      <c r="H225" s="293"/>
      <c r="I225" s="293"/>
      <c r="J225" s="9"/>
      <c r="K225" s="656"/>
      <c r="L225" s="656"/>
      <c r="M225" s="656"/>
      <c r="N225" s="657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3.5" customHeight="1">
      <c r="A226" s="9"/>
      <c r="B226" s="293"/>
      <c r="C226" s="293"/>
      <c r="D226" s="9"/>
      <c r="E226" s="8"/>
      <c r="F226" s="9"/>
      <c r="G226" s="657"/>
      <c r="H226" s="293"/>
      <c r="I226" s="293"/>
      <c r="J226" s="9"/>
      <c r="K226" s="656"/>
      <c r="L226" s="656"/>
      <c r="M226" s="656"/>
      <c r="N226" s="657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3.5" customHeight="1">
      <c r="A227" s="9"/>
      <c r="B227" s="293"/>
      <c r="C227" s="293"/>
      <c r="D227" s="9"/>
      <c r="E227" s="8"/>
      <c r="F227" s="9"/>
      <c r="G227" s="657"/>
      <c r="H227" s="293"/>
      <c r="I227" s="293"/>
      <c r="J227" s="9"/>
      <c r="K227" s="656"/>
      <c r="L227" s="656"/>
      <c r="M227" s="656"/>
      <c r="N227" s="657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3.5" customHeight="1">
      <c r="A228" s="9"/>
      <c r="B228" s="293"/>
      <c r="C228" s="293"/>
      <c r="D228" s="9"/>
      <c r="E228" s="8"/>
      <c r="F228" s="9"/>
      <c r="G228" s="657"/>
      <c r="H228" s="293"/>
      <c r="I228" s="293"/>
      <c r="J228" s="9"/>
      <c r="K228" s="656"/>
      <c r="L228" s="656"/>
      <c r="M228" s="656"/>
      <c r="N228" s="657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3.5" customHeight="1">
      <c r="A229" s="9"/>
      <c r="B229" s="293"/>
      <c r="C229" s="293"/>
      <c r="D229" s="9"/>
      <c r="E229" s="8"/>
      <c r="F229" s="9"/>
      <c r="G229" s="657"/>
      <c r="H229" s="293"/>
      <c r="I229" s="293"/>
      <c r="J229" s="9"/>
      <c r="K229" s="656"/>
      <c r="L229" s="656"/>
      <c r="M229" s="656"/>
      <c r="N229" s="657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3.5" customHeight="1">
      <c r="A230" s="9"/>
      <c r="B230" s="293"/>
      <c r="C230" s="293"/>
      <c r="D230" s="9"/>
      <c r="E230" s="8"/>
      <c r="F230" s="9"/>
      <c r="G230" s="657"/>
      <c r="H230" s="293"/>
      <c r="I230" s="293"/>
      <c r="J230" s="9"/>
      <c r="K230" s="656"/>
      <c r="L230" s="656"/>
      <c r="M230" s="656"/>
      <c r="N230" s="657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3.5" customHeight="1">
      <c r="A231" s="9"/>
      <c r="B231" s="293"/>
      <c r="C231" s="293"/>
      <c r="D231" s="9"/>
      <c r="E231" s="8"/>
      <c r="F231" s="9"/>
      <c r="G231" s="657"/>
      <c r="H231" s="293"/>
      <c r="I231" s="293"/>
      <c r="J231" s="9"/>
      <c r="K231" s="656"/>
      <c r="L231" s="656"/>
      <c r="M231" s="656"/>
      <c r="N231" s="657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3.5" customHeight="1">
      <c r="A232" s="9"/>
      <c r="B232" s="293"/>
      <c r="C232" s="293"/>
      <c r="D232" s="9"/>
      <c r="E232" s="8"/>
      <c r="F232" s="9"/>
      <c r="G232" s="657"/>
      <c r="H232" s="293"/>
      <c r="I232" s="293"/>
      <c r="J232" s="9"/>
      <c r="K232" s="656"/>
      <c r="L232" s="656"/>
      <c r="M232" s="656"/>
      <c r="N232" s="657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3.5" customHeight="1">
      <c r="A233" s="9"/>
      <c r="B233" s="293"/>
      <c r="C233" s="293"/>
      <c r="D233" s="9"/>
      <c r="E233" s="8"/>
      <c r="F233" s="9"/>
      <c r="G233" s="657"/>
      <c r="H233" s="293"/>
      <c r="I233" s="293"/>
      <c r="J233" s="9"/>
      <c r="K233" s="656"/>
      <c r="L233" s="656"/>
      <c r="M233" s="656"/>
      <c r="N233" s="657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3.5" customHeight="1">
      <c r="A234" s="9"/>
      <c r="B234" s="293"/>
      <c r="C234" s="293"/>
      <c r="D234" s="9"/>
      <c r="E234" s="8"/>
      <c r="F234" s="9"/>
      <c r="G234" s="657"/>
      <c r="H234" s="293"/>
      <c r="I234" s="293"/>
      <c r="J234" s="9"/>
      <c r="K234" s="656"/>
      <c r="L234" s="656"/>
      <c r="M234" s="656"/>
      <c r="N234" s="657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3.5" customHeight="1">
      <c r="A235" s="9"/>
      <c r="B235" s="293"/>
      <c r="C235" s="293"/>
      <c r="D235" s="9"/>
      <c r="E235" s="8"/>
      <c r="F235" s="9"/>
      <c r="G235" s="657"/>
      <c r="H235" s="293"/>
      <c r="I235" s="293"/>
      <c r="J235" s="9"/>
      <c r="K235" s="656"/>
      <c r="L235" s="656"/>
      <c r="M235" s="656"/>
      <c r="N235" s="657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3.5" customHeight="1">
      <c r="A236" s="9"/>
      <c r="B236" s="293"/>
      <c r="C236" s="293"/>
      <c r="D236" s="9"/>
      <c r="E236" s="8"/>
      <c r="F236" s="9"/>
      <c r="G236" s="657"/>
      <c r="H236" s="293"/>
      <c r="I236" s="293"/>
      <c r="J236" s="9"/>
      <c r="K236" s="656"/>
      <c r="L236" s="656"/>
      <c r="M236" s="656"/>
      <c r="N236" s="657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3.5" customHeight="1">
      <c r="A237" s="9"/>
      <c r="B237" s="293"/>
      <c r="C237" s="293"/>
      <c r="D237" s="9"/>
      <c r="E237" s="8"/>
      <c r="F237" s="9"/>
      <c r="G237" s="657"/>
      <c r="H237" s="293"/>
      <c r="I237" s="293"/>
      <c r="J237" s="9"/>
      <c r="K237" s="656"/>
      <c r="L237" s="656"/>
      <c r="M237" s="656"/>
      <c r="N237" s="657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3.5" customHeight="1">
      <c r="A238" s="9"/>
      <c r="B238" s="293"/>
      <c r="C238" s="293"/>
      <c r="D238" s="9"/>
      <c r="E238" s="8"/>
      <c r="F238" s="9"/>
      <c r="G238" s="657"/>
      <c r="H238" s="293"/>
      <c r="I238" s="293"/>
      <c r="J238" s="9"/>
      <c r="K238" s="656"/>
      <c r="L238" s="656"/>
      <c r="M238" s="656"/>
      <c r="N238" s="657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3.5" customHeight="1">
      <c r="A239" s="9"/>
      <c r="B239" s="293"/>
      <c r="C239" s="293"/>
      <c r="D239" s="9"/>
      <c r="E239" s="8"/>
      <c r="F239" s="9"/>
      <c r="G239" s="657"/>
      <c r="H239" s="293"/>
      <c r="I239" s="293"/>
      <c r="J239" s="9"/>
      <c r="K239" s="656"/>
      <c r="L239" s="656"/>
      <c r="M239" s="656"/>
      <c r="N239" s="657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3.5" customHeight="1">
      <c r="A240" s="9"/>
      <c r="B240" s="293"/>
      <c r="C240" s="293"/>
      <c r="D240" s="9"/>
      <c r="E240" s="8"/>
      <c r="F240" s="9"/>
      <c r="G240" s="657"/>
      <c r="H240" s="293"/>
      <c r="I240" s="293"/>
      <c r="J240" s="9"/>
      <c r="K240" s="656"/>
      <c r="L240" s="656"/>
      <c r="M240" s="656"/>
      <c r="N240" s="657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3.5" customHeight="1">
      <c r="A241" s="9"/>
      <c r="B241" s="293"/>
      <c r="C241" s="293"/>
      <c r="D241" s="9"/>
      <c r="E241" s="8"/>
      <c r="F241" s="9"/>
      <c r="G241" s="657"/>
      <c r="H241" s="293"/>
      <c r="I241" s="293"/>
      <c r="J241" s="9"/>
      <c r="K241" s="656"/>
      <c r="L241" s="656"/>
      <c r="M241" s="656"/>
      <c r="N241" s="657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3.5" customHeight="1">
      <c r="A242" s="9"/>
      <c r="B242" s="293"/>
      <c r="C242" s="293"/>
      <c r="D242" s="9"/>
      <c r="E242" s="8"/>
      <c r="F242" s="9"/>
      <c r="G242" s="657"/>
      <c r="H242" s="293"/>
      <c r="I242" s="293"/>
      <c r="J242" s="9"/>
      <c r="K242" s="656"/>
      <c r="L242" s="656"/>
      <c r="M242" s="656"/>
      <c r="N242" s="657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3.5" customHeight="1">
      <c r="A243" s="9"/>
      <c r="B243" s="293"/>
      <c r="C243" s="293"/>
      <c r="D243" s="9"/>
      <c r="E243" s="8"/>
      <c r="F243" s="9"/>
      <c r="G243" s="657"/>
      <c r="H243" s="293"/>
      <c r="I243" s="293"/>
      <c r="J243" s="9"/>
      <c r="K243" s="656"/>
      <c r="L243" s="656"/>
      <c r="M243" s="656"/>
      <c r="N243" s="657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3.5" customHeight="1">
      <c r="A244" s="9"/>
      <c r="B244" s="293"/>
      <c r="C244" s="293"/>
      <c r="D244" s="9"/>
      <c r="E244" s="8"/>
      <c r="F244" s="9"/>
      <c r="G244" s="657"/>
      <c r="H244" s="293"/>
      <c r="I244" s="293"/>
      <c r="J244" s="9"/>
      <c r="K244" s="656"/>
      <c r="L244" s="656"/>
      <c r="M244" s="656"/>
      <c r="N244" s="657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3.5" customHeight="1">
      <c r="A245" s="9"/>
      <c r="B245" s="293"/>
      <c r="C245" s="293"/>
      <c r="D245" s="9"/>
      <c r="E245" s="8"/>
      <c r="F245" s="9"/>
      <c r="G245" s="657"/>
      <c r="H245" s="293"/>
      <c r="I245" s="293"/>
      <c r="J245" s="9"/>
      <c r="K245" s="656"/>
      <c r="L245" s="656"/>
      <c r="M245" s="656"/>
      <c r="N245" s="657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3.5" customHeight="1">
      <c r="A246" s="9"/>
      <c r="B246" s="293"/>
      <c r="C246" s="293"/>
      <c r="D246" s="9"/>
      <c r="E246" s="8"/>
      <c r="F246" s="9"/>
      <c r="G246" s="657"/>
      <c r="H246" s="293"/>
      <c r="I246" s="293"/>
      <c r="J246" s="9"/>
      <c r="K246" s="656"/>
      <c r="L246" s="656"/>
      <c r="M246" s="656"/>
      <c r="N246" s="657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3.5" customHeight="1">
      <c r="A247" s="9"/>
      <c r="B247" s="293"/>
      <c r="C247" s="293"/>
      <c r="D247" s="9"/>
      <c r="E247" s="8"/>
      <c r="F247" s="9"/>
      <c r="G247" s="657"/>
      <c r="H247" s="293"/>
      <c r="I247" s="293"/>
      <c r="J247" s="9"/>
      <c r="K247" s="656"/>
      <c r="L247" s="656"/>
      <c r="M247" s="656"/>
      <c r="N247" s="657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3.5" customHeight="1">
      <c r="A248" s="9"/>
      <c r="B248" s="293"/>
      <c r="C248" s="293"/>
      <c r="D248" s="9"/>
      <c r="E248" s="8"/>
      <c r="F248" s="9"/>
      <c r="G248" s="657"/>
      <c r="H248" s="293"/>
      <c r="I248" s="293"/>
      <c r="J248" s="9"/>
      <c r="K248" s="656"/>
      <c r="L248" s="656"/>
      <c r="M248" s="656"/>
      <c r="N248" s="657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3.5" customHeight="1">
      <c r="A249" s="9"/>
      <c r="B249" s="293"/>
      <c r="C249" s="293"/>
      <c r="D249" s="9"/>
      <c r="E249" s="8"/>
      <c r="F249" s="9"/>
      <c r="G249" s="657"/>
      <c r="H249" s="293"/>
      <c r="I249" s="293"/>
      <c r="J249" s="9"/>
      <c r="K249" s="656"/>
      <c r="L249" s="656"/>
      <c r="M249" s="656"/>
      <c r="N249" s="657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3.5" customHeight="1">
      <c r="A250" s="9"/>
      <c r="B250" s="293"/>
      <c r="C250" s="293"/>
      <c r="D250" s="9"/>
      <c r="E250" s="8"/>
      <c r="F250" s="9"/>
      <c r="G250" s="657"/>
      <c r="H250" s="293"/>
      <c r="I250" s="293"/>
      <c r="J250" s="9"/>
      <c r="K250" s="656"/>
      <c r="L250" s="656"/>
      <c r="M250" s="656"/>
      <c r="N250" s="657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3.5" customHeight="1">
      <c r="A251" s="9"/>
      <c r="B251" s="293"/>
      <c r="C251" s="293"/>
      <c r="D251" s="9"/>
      <c r="E251" s="8"/>
      <c r="F251" s="9"/>
      <c r="G251" s="657"/>
      <c r="H251" s="293"/>
      <c r="I251" s="293"/>
      <c r="J251" s="9"/>
      <c r="K251" s="656"/>
      <c r="L251" s="656"/>
      <c r="M251" s="656"/>
      <c r="N251" s="657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3.5" customHeight="1">
      <c r="A252" s="9"/>
      <c r="B252" s="293"/>
      <c r="C252" s="293"/>
      <c r="D252" s="9"/>
      <c r="E252" s="8"/>
      <c r="F252" s="9"/>
      <c r="G252" s="657"/>
      <c r="H252" s="293"/>
      <c r="I252" s="293"/>
      <c r="J252" s="9"/>
      <c r="K252" s="656"/>
      <c r="L252" s="656"/>
      <c r="M252" s="656"/>
      <c r="N252" s="657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3.5" customHeight="1">
      <c r="A253" s="9"/>
      <c r="B253" s="293"/>
      <c r="C253" s="293"/>
      <c r="D253" s="9"/>
      <c r="E253" s="8"/>
      <c r="F253" s="9"/>
      <c r="G253" s="657"/>
      <c r="H253" s="293"/>
      <c r="I253" s="293"/>
      <c r="J253" s="9"/>
      <c r="K253" s="656"/>
      <c r="L253" s="656"/>
      <c r="M253" s="656"/>
      <c r="N253" s="657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3.5" customHeight="1">
      <c r="A254" s="9"/>
      <c r="B254" s="293"/>
      <c r="C254" s="293"/>
      <c r="D254" s="9"/>
      <c r="E254" s="8"/>
      <c r="F254" s="9"/>
      <c r="G254" s="657"/>
      <c r="H254" s="293"/>
      <c r="I254" s="293"/>
      <c r="J254" s="9"/>
      <c r="K254" s="656"/>
      <c r="L254" s="656"/>
      <c r="M254" s="656"/>
      <c r="N254" s="657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3.5" customHeight="1">
      <c r="A255" s="9"/>
      <c r="B255" s="293"/>
      <c r="C255" s="293"/>
      <c r="D255" s="9"/>
      <c r="E255" s="8"/>
      <c r="F255" s="9"/>
      <c r="G255" s="657"/>
      <c r="H255" s="293"/>
      <c r="I255" s="293"/>
      <c r="J255" s="9"/>
      <c r="K255" s="656"/>
      <c r="L255" s="656"/>
      <c r="M255" s="656"/>
      <c r="N255" s="657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3.5" customHeight="1">
      <c r="A256" s="9"/>
      <c r="B256" s="293"/>
      <c r="C256" s="293"/>
      <c r="D256" s="9"/>
      <c r="E256" s="8"/>
      <c r="F256" s="9"/>
      <c r="G256" s="657"/>
      <c r="H256" s="293"/>
      <c r="I256" s="293"/>
      <c r="J256" s="9"/>
      <c r="K256" s="656"/>
      <c r="L256" s="656"/>
      <c r="M256" s="656"/>
      <c r="N256" s="657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3.5" customHeight="1">
      <c r="A257" s="9"/>
      <c r="B257" s="293"/>
      <c r="C257" s="293"/>
      <c r="D257" s="9"/>
      <c r="E257" s="8"/>
      <c r="F257" s="9"/>
      <c r="G257" s="657"/>
      <c r="H257" s="293"/>
      <c r="I257" s="293"/>
      <c r="J257" s="9"/>
      <c r="K257" s="656"/>
      <c r="L257" s="656"/>
      <c r="M257" s="656"/>
      <c r="N257" s="657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3.5" customHeight="1">
      <c r="A258" s="9"/>
      <c r="B258" s="293"/>
      <c r="C258" s="293"/>
      <c r="D258" s="9"/>
      <c r="E258" s="8"/>
      <c r="F258" s="9"/>
      <c r="G258" s="657"/>
      <c r="H258" s="293"/>
      <c r="I258" s="293"/>
      <c r="J258" s="9"/>
      <c r="K258" s="656"/>
      <c r="L258" s="656"/>
      <c r="M258" s="656"/>
      <c r="N258" s="657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3.5" customHeight="1">
      <c r="A259" s="9"/>
      <c r="B259" s="293"/>
      <c r="C259" s="293"/>
      <c r="D259" s="9"/>
      <c r="E259" s="8"/>
      <c r="F259" s="9"/>
      <c r="G259" s="657"/>
      <c r="H259" s="293"/>
      <c r="I259" s="293"/>
      <c r="J259" s="9"/>
      <c r="K259" s="656"/>
      <c r="L259" s="656"/>
      <c r="M259" s="656"/>
      <c r="N259" s="657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3.5" customHeight="1">
      <c r="A260" s="9"/>
      <c r="B260" s="293"/>
      <c r="C260" s="293"/>
      <c r="D260" s="9"/>
      <c r="E260" s="8"/>
      <c r="F260" s="9"/>
      <c r="G260" s="657"/>
      <c r="H260" s="293"/>
      <c r="I260" s="293"/>
      <c r="J260" s="9"/>
      <c r="K260" s="656"/>
      <c r="L260" s="656"/>
      <c r="M260" s="656"/>
      <c r="N260" s="657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3.5" customHeight="1">
      <c r="A261" s="9"/>
      <c r="B261" s="293"/>
      <c r="C261" s="293"/>
      <c r="D261" s="9"/>
      <c r="E261" s="8"/>
      <c r="F261" s="9"/>
      <c r="G261" s="657"/>
      <c r="H261" s="293"/>
      <c r="I261" s="293"/>
      <c r="J261" s="9"/>
      <c r="K261" s="656"/>
      <c r="L261" s="656"/>
      <c r="M261" s="656"/>
      <c r="N261" s="657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3.5" customHeight="1">
      <c r="A262" s="9"/>
      <c r="B262" s="293"/>
      <c r="C262" s="293"/>
      <c r="D262" s="9"/>
      <c r="E262" s="8"/>
      <c r="F262" s="9"/>
      <c r="G262" s="657"/>
      <c r="H262" s="293"/>
      <c r="I262" s="293"/>
      <c r="J262" s="9"/>
      <c r="K262" s="656"/>
      <c r="L262" s="656"/>
      <c r="M262" s="656"/>
      <c r="N262" s="657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3.5" customHeight="1">
      <c r="A263" s="9"/>
      <c r="B263" s="293"/>
      <c r="C263" s="293"/>
      <c r="D263" s="9"/>
      <c r="E263" s="8"/>
      <c r="F263" s="9"/>
      <c r="G263" s="657"/>
      <c r="H263" s="293"/>
      <c r="I263" s="293"/>
      <c r="J263" s="9"/>
      <c r="K263" s="656"/>
      <c r="L263" s="656"/>
      <c r="M263" s="656"/>
      <c r="N263" s="657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3.5" customHeight="1">
      <c r="A264" s="9"/>
      <c r="B264" s="293"/>
      <c r="C264" s="293"/>
      <c r="D264" s="9"/>
      <c r="E264" s="8"/>
      <c r="F264" s="9"/>
      <c r="G264" s="657"/>
      <c r="H264" s="293"/>
      <c r="I264" s="293"/>
      <c r="J264" s="9"/>
      <c r="K264" s="656"/>
      <c r="L264" s="656"/>
      <c r="M264" s="656"/>
      <c r="N264" s="657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3.5" customHeight="1">
      <c r="A265" s="9"/>
      <c r="B265" s="293"/>
      <c r="C265" s="293"/>
      <c r="D265" s="9"/>
      <c r="E265" s="8"/>
      <c r="F265" s="9"/>
      <c r="G265" s="657"/>
      <c r="H265" s="293"/>
      <c r="I265" s="293"/>
      <c r="J265" s="9"/>
      <c r="K265" s="656"/>
      <c r="L265" s="656"/>
      <c r="M265" s="656"/>
      <c r="N265" s="657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3.5" customHeight="1">
      <c r="A266" s="9"/>
      <c r="B266" s="293"/>
      <c r="C266" s="293"/>
      <c r="D266" s="9"/>
      <c r="E266" s="8"/>
      <c r="F266" s="9"/>
      <c r="G266" s="657"/>
      <c r="H266" s="293"/>
      <c r="I266" s="293"/>
      <c r="J266" s="9"/>
      <c r="K266" s="656"/>
      <c r="L266" s="656"/>
      <c r="M266" s="656"/>
      <c r="N266" s="657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3.5" customHeight="1">
      <c r="A267" s="9"/>
      <c r="B267" s="293"/>
      <c r="C267" s="293"/>
      <c r="D267" s="9"/>
      <c r="E267" s="8"/>
      <c r="F267" s="9"/>
      <c r="G267" s="657"/>
      <c r="H267" s="293"/>
      <c r="I267" s="293"/>
      <c r="J267" s="9"/>
      <c r="K267" s="656"/>
      <c r="L267" s="656"/>
      <c r="M267" s="656"/>
      <c r="N267" s="657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3.5" customHeight="1">
      <c r="A268" s="9"/>
      <c r="B268" s="293"/>
      <c r="C268" s="293"/>
      <c r="D268" s="9"/>
      <c r="E268" s="8"/>
      <c r="F268" s="9"/>
      <c r="G268" s="657"/>
      <c r="H268" s="293"/>
      <c r="I268" s="293"/>
      <c r="J268" s="9"/>
      <c r="K268" s="656"/>
      <c r="L268" s="656"/>
      <c r="M268" s="656"/>
      <c r="N268" s="657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3.5" customHeight="1">
      <c r="A269" s="9"/>
      <c r="B269" s="293"/>
      <c r="C269" s="293"/>
      <c r="D269" s="9"/>
      <c r="E269" s="8"/>
      <c r="F269" s="9"/>
      <c r="G269" s="657"/>
      <c r="H269" s="293"/>
      <c r="I269" s="293"/>
      <c r="J269" s="9"/>
      <c r="K269" s="656"/>
      <c r="L269" s="656"/>
      <c r="M269" s="656"/>
      <c r="N269" s="657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3.5" customHeight="1">
      <c r="A270" s="9"/>
      <c r="B270" s="293"/>
      <c r="C270" s="293"/>
      <c r="D270" s="9"/>
      <c r="E270" s="8"/>
      <c r="F270" s="9"/>
      <c r="G270" s="657"/>
      <c r="H270" s="293"/>
      <c r="I270" s="293"/>
      <c r="J270" s="9"/>
      <c r="K270" s="656"/>
      <c r="L270" s="656"/>
      <c r="M270" s="656"/>
      <c r="N270" s="657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3.5" customHeight="1">
      <c r="A271" s="9"/>
      <c r="B271" s="293"/>
      <c r="C271" s="293"/>
      <c r="D271" s="9"/>
      <c r="E271" s="8"/>
      <c r="F271" s="9"/>
      <c r="G271" s="657"/>
      <c r="H271" s="293"/>
      <c r="I271" s="293"/>
      <c r="J271" s="9"/>
      <c r="K271" s="656"/>
      <c r="L271" s="656"/>
      <c r="M271" s="656"/>
      <c r="N271" s="657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3.5" customHeight="1">
      <c r="A272" s="9"/>
      <c r="B272" s="293"/>
      <c r="C272" s="293"/>
      <c r="D272" s="9"/>
      <c r="E272" s="8"/>
      <c r="F272" s="9"/>
      <c r="G272" s="657"/>
      <c r="H272" s="293"/>
      <c r="I272" s="293"/>
      <c r="J272" s="9"/>
      <c r="K272" s="656"/>
      <c r="L272" s="656"/>
      <c r="M272" s="656"/>
      <c r="N272" s="657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3.5" customHeight="1">
      <c r="A273" s="9"/>
      <c r="B273" s="293"/>
      <c r="C273" s="293"/>
      <c r="D273" s="9"/>
      <c r="E273" s="8"/>
      <c r="F273" s="9"/>
      <c r="G273" s="657"/>
      <c r="H273" s="293"/>
      <c r="I273" s="293"/>
      <c r="J273" s="9"/>
      <c r="K273" s="656"/>
      <c r="L273" s="656"/>
      <c r="M273" s="656"/>
      <c r="N273" s="657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3.5" customHeight="1">
      <c r="A274" s="9"/>
      <c r="B274" s="293"/>
      <c r="C274" s="293"/>
      <c r="D274" s="9"/>
      <c r="E274" s="8"/>
      <c r="F274" s="9"/>
      <c r="G274" s="657"/>
      <c r="H274" s="293"/>
      <c r="I274" s="293"/>
      <c r="J274" s="9"/>
      <c r="K274" s="656"/>
      <c r="L274" s="656"/>
      <c r="M274" s="656"/>
      <c r="N274" s="657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3.5" customHeight="1">
      <c r="A275" s="9"/>
      <c r="B275" s="293"/>
      <c r="C275" s="293"/>
      <c r="D275" s="9"/>
      <c r="E275" s="8"/>
      <c r="F275" s="9"/>
      <c r="G275" s="657"/>
      <c r="H275" s="293"/>
      <c r="I275" s="293"/>
      <c r="J275" s="9"/>
      <c r="K275" s="656"/>
      <c r="L275" s="656"/>
      <c r="M275" s="656"/>
      <c r="N275" s="657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3.5" customHeight="1">
      <c r="A276" s="9"/>
      <c r="B276" s="293"/>
      <c r="C276" s="293"/>
      <c r="D276" s="9"/>
      <c r="E276" s="8"/>
      <c r="F276" s="9"/>
      <c r="G276" s="657"/>
      <c r="H276" s="293"/>
      <c r="I276" s="293"/>
      <c r="J276" s="9"/>
      <c r="K276" s="656"/>
      <c r="L276" s="656"/>
      <c r="M276" s="656"/>
      <c r="N276" s="657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3.5" customHeight="1">
      <c r="A277" s="9"/>
      <c r="B277" s="293"/>
      <c r="C277" s="293"/>
      <c r="D277" s="9"/>
      <c r="E277" s="8"/>
      <c r="F277" s="9"/>
      <c r="G277" s="657"/>
      <c r="H277" s="293"/>
      <c r="I277" s="293"/>
      <c r="J277" s="9"/>
      <c r="K277" s="656"/>
      <c r="L277" s="656"/>
      <c r="M277" s="656"/>
      <c r="N277" s="657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3.5" customHeight="1">
      <c r="A278" s="9"/>
      <c r="B278" s="293"/>
      <c r="C278" s="293"/>
      <c r="D278" s="9"/>
      <c r="E278" s="8"/>
      <c r="F278" s="9"/>
      <c r="G278" s="657"/>
      <c r="H278" s="293"/>
      <c r="I278" s="293"/>
      <c r="J278" s="9"/>
      <c r="K278" s="656"/>
      <c r="L278" s="656"/>
      <c r="M278" s="656"/>
      <c r="N278" s="657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3.5" customHeight="1">
      <c r="A279" s="9"/>
      <c r="B279" s="293"/>
      <c r="C279" s="293"/>
      <c r="D279" s="9"/>
      <c r="E279" s="8"/>
      <c r="F279" s="9"/>
      <c r="G279" s="657"/>
      <c r="H279" s="293"/>
      <c r="I279" s="293"/>
      <c r="J279" s="9"/>
      <c r="K279" s="656"/>
      <c r="L279" s="656"/>
      <c r="M279" s="656"/>
      <c r="N279" s="657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3.5" customHeight="1">
      <c r="A280" s="9"/>
      <c r="B280" s="293"/>
      <c r="C280" s="293"/>
      <c r="D280" s="9"/>
      <c r="E280" s="8"/>
      <c r="F280" s="9"/>
      <c r="G280" s="657"/>
      <c r="H280" s="293"/>
      <c r="I280" s="293"/>
      <c r="J280" s="9"/>
      <c r="K280" s="656"/>
      <c r="L280" s="656"/>
      <c r="M280" s="656"/>
      <c r="N280" s="657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3.5" customHeight="1">
      <c r="A281" s="9"/>
      <c r="B281" s="293"/>
      <c r="C281" s="293"/>
      <c r="D281" s="9"/>
      <c r="E281" s="8"/>
      <c r="F281" s="9"/>
      <c r="G281" s="657"/>
      <c r="H281" s="293"/>
      <c r="I281" s="293"/>
      <c r="J281" s="9"/>
      <c r="K281" s="656"/>
      <c r="L281" s="656"/>
      <c r="M281" s="656"/>
      <c r="N281" s="657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3.5" customHeight="1">
      <c r="A282" s="9"/>
      <c r="B282" s="293"/>
      <c r="C282" s="293"/>
      <c r="D282" s="9"/>
      <c r="E282" s="8"/>
      <c r="F282" s="9"/>
      <c r="G282" s="657"/>
      <c r="H282" s="293"/>
      <c r="I282" s="293"/>
      <c r="J282" s="9"/>
      <c r="K282" s="656"/>
      <c r="L282" s="656"/>
      <c r="M282" s="656"/>
      <c r="N282" s="657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3.5" customHeight="1">
      <c r="A283" s="9"/>
      <c r="B283" s="293"/>
      <c r="C283" s="293"/>
      <c r="D283" s="9"/>
      <c r="E283" s="8"/>
      <c r="F283" s="9"/>
      <c r="G283" s="657"/>
      <c r="H283" s="293"/>
      <c r="I283" s="293"/>
      <c r="J283" s="9"/>
      <c r="K283" s="656"/>
      <c r="L283" s="656"/>
      <c r="M283" s="656"/>
      <c r="N283" s="657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3.5" customHeight="1">
      <c r="A284" s="9"/>
      <c r="B284" s="293"/>
      <c r="C284" s="293"/>
      <c r="D284" s="9"/>
      <c r="E284" s="8"/>
      <c r="F284" s="9"/>
      <c r="G284" s="657"/>
      <c r="H284" s="293"/>
      <c r="I284" s="293"/>
      <c r="J284" s="9"/>
      <c r="K284" s="656"/>
      <c r="L284" s="656"/>
      <c r="M284" s="656"/>
      <c r="N284" s="657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3.5" customHeight="1">
      <c r="A285" s="9"/>
      <c r="B285" s="293"/>
      <c r="C285" s="293"/>
      <c r="D285" s="9"/>
      <c r="E285" s="8"/>
      <c r="F285" s="9"/>
      <c r="G285" s="657"/>
      <c r="H285" s="293"/>
      <c r="I285" s="293"/>
      <c r="J285" s="9"/>
      <c r="K285" s="656"/>
      <c r="L285" s="656"/>
      <c r="M285" s="656"/>
      <c r="N285" s="657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3.5" customHeight="1">
      <c r="A286" s="9"/>
      <c r="B286" s="293"/>
      <c r="C286" s="293"/>
      <c r="D286" s="9"/>
      <c r="E286" s="8"/>
      <c r="F286" s="9"/>
      <c r="G286" s="657"/>
      <c r="H286" s="293"/>
      <c r="I286" s="293"/>
      <c r="J286" s="9"/>
      <c r="K286" s="656"/>
      <c r="L286" s="656"/>
      <c r="M286" s="656"/>
      <c r="N286" s="657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3.5" customHeight="1">
      <c r="A287" s="9"/>
      <c r="B287" s="293"/>
      <c r="C287" s="293"/>
      <c r="D287" s="9"/>
      <c r="E287" s="8"/>
      <c r="F287" s="9"/>
      <c r="G287" s="657"/>
      <c r="H287" s="293"/>
      <c r="I287" s="293"/>
      <c r="J287" s="9"/>
      <c r="K287" s="656"/>
      <c r="L287" s="656"/>
      <c r="M287" s="656"/>
      <c r="N287" s="657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3.5" customHeight="1">
      <c r="A288" s="9"/>
      <c r="B288" s="293"/>
      <c r="C288" s="293"/>
      <c r="D288" s="9"/>
      <c r="E288" s="8"/>
      <c r="F288" s="9"/>
      <c r="G288" s="657"/>
      <c r="H288" s="293"/>
      <c r="I288" s="293"/>
      <c r="J288" s="9"/>
      <c r="K288" s="656"/>
      <c r="L288" s="656"/>
      <c r="M288" s="656"/>
      <c r="N288" s="657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3.5" customHeight="1">
      <c r="A289" s="9"/>
      <c r="B289" s="293"/>
      <c r="C289" s="293"/>
      <c r="D289" s="9"/>
      <c r="E289" s="8"/>
      <c r="F289" s="9"/>
      <c r="G289" s="657"/>
      <c r="H289" s="293"/>
      <c r="I289" s="293"/>
      <c r="J289" s="9"/>
      <c r="K289" s="656"/>
      <c r="L289" s="656"/>
      <c r="M289" s="656"/>
      <c r="N289" s="657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3.5" customHeight="1">
      <c r="A290" s="9"/>
      <c r="B290" s="293"/>
      <c r="C290" s="293"/>
      <c r="D290" s="9"/>
      <c r="E290" s="8"/>
      <c r="F290" s="9"/>
      <c r="G290" s="657"/>
      <c r="H290" s="293"/>
      <c r="I290" s="293"/>
      <c r="J290" s="9"/>
      <c r="K290" s="656"/>
      <c r="L290" s="656"/>
      <c r="M290" s="656"/>
      <c r="N290" s="657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3.5" customHeight="1">
      <c r="A291" s="9"/>
      <c r="B291" s="293"/>
      <c r="C291" s="293"/>
      <c r="D291" s="9"/>
      <c r="E291" s="8"/>
      <c r="F291" s="9"/>
      <c r="G291" s="657"/>
      <c r="H291" s="293"/>
      <c r="I291" s="293"/>
      <c r="J291" s="9"/>
      <c r="K291" s="656"/>
      <c r="L291" s="656"/>
      <c r="M291" s="656"/>
      <c r="N291" s="657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3.5" customHeight="1">
      <c r="A292" s="9"/>
      <c r="B292" s="293"/>
      <c r="C292" s="293"/>
      <c r="D292" s="9"/>
      <c r="E292" s="8"/>
      <c r="F292" s="9"/>
      <c r="G292" s="657"/>
      <c r="H292" s="293"/>
      <c r="I292" s="293"/>
      <c r="J292" s="9"/>
      <c r="K292" s="656"/>
      <c r="L292" s="656"/>
      <c r="M292" s="656"/>
      <c r="N292" s="657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3.5" customHeight="1">
      <c r="A293" s="9"/>
      <c r="B293" s="293"/>
      <c r="C293" s="293"/>
      <c r="D293" s="9"/>
      <c r="E293" s="8"/>
      <c r="F293" s="9"/>
      <c r="G293" s="657"/>
      <c r="H293" s="293"/>
      <c r="I293" s="293"/>
      <c r="J293" s="9"/>
      <c r="K293" s="656"/>
      <c r="L293" s="656"/>
      <c r="M293" s="656"/>
      <c r="N293" s="657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3.5" customHeight="1">
      <c r="A294" s="9"/>
      <c r="B294" s="293"/>
      <c r="C294" s="293"/>
      <c r="D294" s="9"/>
      <c r="E294" s="8"/>
      <c r="F294" s="9"/>
      <c r="G294" s="657"/>
      <c r="H294" s="293"/>
      <c r="I294" s="293"/>
      <c r="J294" s="9"/>
      <c r="K294" s="656"/>
      <c r="L294" s="656"/>
      <c r="M294" s="656"/>
      <c r="N294" s="657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3.5" customHeight="1">
      <c r="A295" s="9"/>
      <c r="B295" s="293"/>
      <c r="C295" s="293"/>
      <c r="D295" s="9"/>
      <c r="E295" s="8"/>
      <c r="F295" s="9"/>
      <c r="G295" s="657"/>
      <c r="H295" s="293"/>
      <c r="I295" s="293"/>
      <c r="J295" s="9"/>
      <c r="K295" s="656"/>
      <c r="L295" s="656"/>
      <c r="M295" s="656"/>
      <c r="N295" s="657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3.5" customHeight="1">
      <c r="A296" s="9"/>
      <c r="B296" s="293"/>
      <c r="C296" s="293"/>
      <c r="D296" s="9"/>
      <c r="E296" s="8"/>
      <c r="F296" s="9"/>
      <c r="G296" s="657"/>
      <c r="H296" s="293"/>
      <c r="I296" s="293"/>
      <c r="J296" s="9"/>
      <c r="K296" s="656"/>
      <c r="L296" s="656"/>
      <c r="M296" s="656"/>
      <c r="N296" s="657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3.5" customHeight="1">
      <c r="A297" s="9"/>
      <c r="B297" s="293"/>
      <c r="C297" s="293"/>
      <c r="D297" s="9"/>
      <c r="E297" s="8"/>
      <c r="F297" s="9"/>
      <c r="G297" s="657"/>
      <c r="H297" s="293"/>
      <c r="I297" s="293"/>
      <c r="J297" s="9"/>
      <c r="K297" s="656"/>
      <c r="L297" s="656"/>
      <c r="M297" s="656"/>
      <c r="N297" s="657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3.5" customHeight="1">
      <c r="A298" s="9"/>
      <c r="B298" s="293"/>
      <c r="C298" s="293"/>
      <c r="D298" s="9"/>
      <c r="E298" s="8"/>
      <c r="F298" s="9"/>
      <c r="G298" s="657"/>
      <c r="H298" s="293"/>
      <c r="I298" s="293"/>
      <c r="J298" s="9"/>
      <c r="K298" s="656"/>
      <c r="L298" s="656"/>
      <c r="M298" s="656"/>
      <c r="N298" s="657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3.5" customHeight="1">
      <c r="A299" s="9"/>
      <c r="B299" s="293"/>
      <c r="C299" s="293"/>
      <c r="D299" s="9"/>
      <c r="E299" s="8"/>
      <c r="F299" s="9"/>
      <c r="G299" s="657"/>
      <c r="H299" s="293"/>
      <c r="I299" s="293"/>
      <c r="J299" s="9"/>
      <c r="K299" s="656"/>
      <c r="L299" s="656"/>
      <c r="M299" s="656"/>
      <c r="N299" s="657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3.5" customHeight="1">
      <c r="A300" s="9"/>
      <c r="B300" s="293"/>
      <c r="C300" s="293"/>
      <c r="D300" s="9"/>
      <c r="E300" s="8"/>
      <c r="F300" s="9"/>
      <c r="G300" s="657"/>
      <c r="H300" s="293"/>
      <c r="I300" s="293"/>
      <c r="J300" s="9"/>
      <c r="K300" s="656"/>
      <c r="L300" s="656"/>
      <c r="M300" s="656"/>
      <c r="N300" s="657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3.5" customHeight="1">
      <c r="A301" s="9"/>
      <c r="B301" s="293"/>
      <c r="C301" s="293"/>
      <c r="D301" s="9"/>
      <c r="E301" s="8"/>
      <c r="F301" s="9"/>
      <c r="G301" s="657"/>
      <c r="H301" s="293"/>
      <c r="I301" s="293"/>
      <c r="J301" s="9"/>
      <c r="K301" s="656"/>
      <c r="L301" s="656"/>
      <c r="M301" s="656"/>
      <c r="N301" s="657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3.5" customHeight="1">
      <c r="A302" s="9"/>
      <c r="B302" s="293"/>
      <c r="C302" s="293"/>
      <c r="D302" s="9"/>
      <c r="E302" s="8"/>
      <c r="F302" s="9"/>
      <c r="G302" s="657"/>
      <c r="H302" s="293"/>
      <c r="I302" s="293"/>
      <c r="J302" s="9"/>
      <c r="K302" s="656"/>
      <c r="L302" s="656"/>
      <c r="M302" s="656"/>
      <c r="N302" s="657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3.5" customHeight="1">
      <c r="A303" s="9"/>
      <c r="B303" s="293"/>
      <c r="C303" s="293"/>
      <c r="D303" s="9"/>
      <c r="E303" s="8"/>
      <c r="F303" s="9"/>
      <c r="G303" s="657"/>
      <c r="H303" s="293"/>
      <c r="I303" s="293"/>
      <c r="J303" s="9"/>
      <c r="K303" s="656"/>
      <c r="L303" s="656"/>
      <c r="M303" s="656"/>
      <c r="N303" s="657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3.5" customHeight="1">
      <c r="A304" s="9"/>
      <c r="B304" s="293"/>
      <c r="C304" s="293"/>
      <c r="D304" s="9"/>
      <c r="E304" s="8"/>
      <c r="F304" s="9"/>
      <c r="G304" s="657"/>
      <c r="H304" s="293"/>
      <c r="I304" s="293"/>
      <c r="J304" s="9"/>
      <c r="K304" s="656"/>
      <c r="L304" s="656"/>
      <c r="M304" s="656"/>
      <c r="N304" s="657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3.5" customHeight="1">
      <c r="A305" s="9"/>
      <c r="B305" s="293"/>
      <c r="C305" s="293"/>
      <c r="D305" s="9"/>
      <c r="E305" s="8"/>
      <c r="F305" s="9"/>
      <c r="G305" s="657"/>
      <c r="H305" s="293"/>
      <c r="I305" s="293"/>
      <c r="J305" s="9"/>
      <c r="K305" s="656"/>
      <c r="L305" s="656"/>
      <c r="M305" s="656"/>
      <c r="N305" s="657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3.5" customHeight="1">
      <c r="A306" s="9"/>
      <c r="B306" s="293"/>
      <c r="C306" s="293"/>
      <c r="D306" s="9"/>
      <c r="E306" s="8"/>
      <c r="F306" s="9"/>
      <c r="G306" s="657"/>
      <c r="H306" s="293"/>
      <c r="I306" s="293"/>
      <c r="J306" s="9"/>
      <c r="K306" s="656"/>
      <c r="L306" s="656"/>
      <c r="M306" s="656"/>
      <c r="N306" s="657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3.5" customHeight="1">
      <c r="A307" s="9"/>
      <c r="B307" s="293"/>
      <c r="C307" s="293"/>
      <c r="D307" s="9"/>
      <c r="E307" s="8"/>
      <c r="F307" s="9"/>
      <c r="G307" s="657"/>
      <c r="H307" s="293"/>
      <c r="I307" s="293"/>
      <c r="J307" s="9"/>
      <c r="K307" s="656"/>
      <c r="L307" s="656"/>
      <c r="M307" s="656"/>
      <c r="N307" s="657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3.5" customHeight="1">
      <c r="A308" s="9"/>
      <c r="B308" s="293"/>
      <c r="C308" s="293"/>
      <c r="D308" s="9"/>
      <c r="E308" s="8"/>
      <c r="F308" s="9"/>
      <c r="G308" s="657"/>
      <c r="H308" s="293"/>
      <c r="I308" s="293"/>
      <c r="J308" s="9"/>
      <c r="K308" s="656"/>
      <c r="L308" s="656"/>
      <c r="M308" s="656"/>
      <c r="N308" s="657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3.5" customHeight="1">
      <c r="A309" s="9"/>
      <c r="B309" s="293"/>
      <c r="C309" s="293"/>
      <c r="D309" s="9"/>
      <c r="E309" s="8"/>
      <c r="F309" s="9"/>
      <c r="G309" s="657"/>
      <c r="H309" s="293"/>
      <c r="I309" s="293"/>
      <c r="J309" s="9"/>
      <c r="K309" s="656"/>
      <c r="L309" s="656"/>
      <c r="M309" s="656"/>
      <c r="N309" s="657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3.5" customHeight="1">
      <c r="A310" s="9"/>
      <c r="B310" s="293"/>
      <c r="C310" s="293"/>
      <c r="D310" s="9"/>
      <c r="E310" s="8"/>
      <c r="F310" s="9"/>
      <c r="G310" s="657"/>
      <c r="H310" s="293"/>
      <c r="I310" s="293"/>
      <c r="J310" s="9"/>
      <c r="K310" s="656"/>
      <c r="L310" s="656"/>
      <c r="M310" s="656"/>
      <c r="N310" s="657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3.5" customHeight="1">
      <c r="A311" s="9"/>
      <c r="B311" s="293"/>
      <c r="C311" s="293"/>
      <c r="D311" s="9"/>
      <c r="E311" s="8"/>
      <c r="F311" s="9"/>
      <c r="G311" s="657"/>
      <c r="H311" s="293"/>
      <c r="I311" s="293"/>
      <c r="J311" s="9"/>
      <c r="K311" s="656"/>
      <c r="L311" s="656"/>
      <c r="M311" s="656"/>
      <c r="N311" s="657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3.5" customHeight="1">
      <c r="A312" s="9"/>
      <c r="B312" s="293"/>
      <c r="C312" s="293"/>
      <c r="D312" s="9"/>
      <c r="E312" s="8"/>
      <c r="F312" s="9"/>
      <c r="G312" s="657"/>
      <c r="H312" s="293"/>
      <c r="I312" s="293"/>
      <c r="J312" s="9"/>
      <c r="K312" s="656"/>
      <c r="L312" s="656"/>
      <c r="M312" s="656"/>
      <c r="N312" s="657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3.5" customHeight="1">
      <c r="A313" s="9"/>
      <c r="B313" s="293"/>
      <c r="C313" s="293"/>
      <c r="D313" s="9"/>
      <c r="E313" s="8"/>
      <c r="F313" s="9"/>
      <c r="G313" s="657"/>
      <c r="H313" s="293"/>
      <c r="I313" s="293"/>
      <c r="J313" s="9"/>
      <c r="K313" s="656"/>
      <c r="L313" s="656"/>
      <c r="M313" s="656"/>
      <c r="N313" s="657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3.5" customHeight="1">
      <c r="A314" s="9"/>
      <c r="B314" s="293"/>
      <c r="C314" s="293"/>
      <c r="D314" s="9"/>
      <c r="E314" s="8"/>
      <c r="F314" s="9"/>
      <c r="G314" s="657"/>
      <c r="H314" s="293"/>
      <c r="I314" s="293"/>
      <c r="J314" s="9"/>
      <c r="K314" s="656"/>
      <c r="L314" s="656"/>
      <c r="M314" s="656"/>
      <c r="N314" s="657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3.5" customHeight="1">
      <c r="A315" s="9"/>
      <c r="B315" s="293"/>
      <c r="C315" s="293"/>
      <c r="D315" s="9"/>
      <c r="E315" s="8"/>
      <c r="F315" s="9"/>
      <c r="G315" s="657"/>
      <c r="H315" s="293"/>
      <c r="I315" s="293"/>
      <c r="J315" s="9"/>
      <c r="K315" s="656"/>
      <c r="L315" s="656"/>
      <c r="M315" s="656"/>
      <c r="N315" s="657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3.5" customHeight="1">
      <c r="A316" s="9"/>
      <c r="B316" s="293"/>
      <c r="C316" s="293"/>
      <c r="D316" s="9"/>
      <c r="E316" s="8"/>
      <c r="F316" s="9"/>
      <c r="G316" s="657"/>
      <c r="H316" s="293"/>
      <c r="I316" s="293"/>
      <c r="J316" s="9"/>
      <c r="K316" s="656"/>
      <c r="L316" s="656"/>
      <c r="M316" s="656"/>
      <c r="N316" s="657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3.5" customHeight="1">
      <c r="A317" s="9"/>
      <c r="B317" s="293"/>
      <c r="C317" s="293"/>
      <c r="D317" s="9"/>
      <c r="E317" s="8"/>
      <c r="F317" s="9"/>
      <c r="G317" s="657"/>
      <c r="H317" s="293"/>
      <c r="I317" s="293"/>
      <c r="J317" s="9"/>
      <c r="K317" s="656"/>
      <c r="L317" s="656"/>
      <c r="M317" s="656"/>
      <c r="N317" s="657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3.5" customHeight="1">
      <c r="A318" s="9"/>
      <c r="B318" s="293"/>
      <c r="C318" s="293"/>
      <c r="D318" s="9"/>
      <c r="E318" s="8"/>
      <c r="F318" s="9"/>
      <c r="G318" s="657"/>
      <c r="H318" s="293"/>
      <c r="I318" s="293"/>
      <c r="J318" s="9"/>
      <c r="K318" s="656"/>
      <c r="L318" s="656"/>
      <c r="M318" s="656"/>
      <c r="N318" s="657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3.5" customHeight="1">
      <c r="A319" s="9"/>
      <c r="B319" s="293"/>
      <c r="C319" s="293"/>
      <c r="D319" s="9"/>
      <c r="E319" s="8"/>
      <c r="F319" s="9"/>
      <c r="G319" s="657"/>
      <c r="H319" s="293"/>
      <c r="I319" s="293"/>
      <c r="J319" s="9"/>
      <c r="K319" s="656"/>
      <c r="L319" s="656"/>
      <c r="M319" s="656"/>
      <c r="N319" s="657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3.5" customHeight="1">
      <c r="A320" s="9"/>
      <c r="B320" s="293"/>
      <c r="C320" s="293"/>
      <c r="D320" s="9"/>
      <c r="E320" s="8"/>
      <c r="F320" s="9"/>
      <c r="G320" s="657"/>
      <c r="H320" s="293"/>
      <c r="I320" s="293"/>
      <c r="J320" s="9"/>
      <c r="K320" s="656"/>
      <c r="L320" s="656"/>
      <c r="M320" s="656"/>
      <c r="N320" s="657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3.5" customHeight="1">
      <c r="A321" s="9"/>
      <c r="B321" s="293"/>
      <c r="C321" s="293"/>
      <c r="D321" s="9"/>
      <c r="E321" s="8"/>
      <c r="F321" s="9"/>
      <c r="G321" s="657"/>
      <c r="H321" s="293"/>
      <c r="I321" s="293"/>
      <c r="J321" s="9"/>
      <c r="K321" s="656"/>
      <c r="L321" s="656"/>
      <c r="M321" s="656"/>
      <c r="N321" s="657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3.5" customHeight="1">
      <c r="A322" s="9"/>
      <c r="B322" s="293"/>
      <c r="C322" s="293"/>
      <c r="D322" s="9"/>
      <c r="E322" s="8"/>
      <c r="F322" s="9"/>
      <c r="G322" s="657"/>
      <c r="H322" s="293"/>
      <c r="I322" s="293"/>
      <c r="J322" s="9"/>
      <c r="K322" s="656"/>
      <c r="L322" s="656"/>
      <c r="M322" s="656"/>
      <c r="N322" s="657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3.5" customHeight="1">
      <c r="A323" s="9"/>
      <c r="B323" s="293"/>
      <c r="C323" s="293"/>
      <c r="D323" s="9"/>
      <c r="E323" s="8"/>
      <c r="F323" s="9"/>
      <c r="G323" s="657"/>
      <c r="H323" s="293"/>
      <c r="I323" s="293"/>
      <c r="J323" s="9"/>
      <c r="K323" s="656"/>
      <c r="L323" s="656"/>
      <c r="M323" s="656"/>
      <c r="N323" s="657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3.5" customHeight="1">
      <c r="A324" s="9"/>
      <c r="B324" s="293"/>
      <c r="C324" s="293"/>
      <c r="D324" s="9"/>
      <c r="E324" s="8"/>
      <c r="F324" s="9"/>
      <c r="G324" s="657"/>
      <c r="H324" s="293"/>
      <c r="I324" s="293"/>
      <c r="J324" s="9"/>
      <c r="K324" s="656"/>
      <c r="L324" s="656"/>
      <c r="M324" s="656"/>
      <c r="N324" s="657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3.5" customHeight="1">
      <c r="A325" s="9"/>
      <c r="B325" s="293"/>
      <c r="C325" s="293"/>
      <c r="D325" s="9"/>
      <c r="E325" s="8"/>
      <c r="F325" s="9"/>
      <c r="G325" s="657"/>
      <c r="H325" s="293"/>
      <c r="I325" s="293"/>
      <c r="J325" s="9"/>
      <c r="K325" s="656"/>
      <c r="L325" s="656"/>
      <c r="M325" s="656"/>
      <c r="N325" s="657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3.5" customHeight="1">
      <c r="A326" s="9"/>
      <c r="B326" s="293"/>
      <c r="C326" s="293"/>
      <c r="D326" s="9"/>
      <c r="E326" s="8"/>
      <c r="F326" s="9"/>
      <c r="G326" s="657"/>
      <c r="H326" s="293"/>
      <c r="I326" s="293"/>
      <c r="J326" s="9"/>
      <c r="K326" s="656"/>
      <c r="L326" s="656"/>
      <c r="M326" s="656"/>
      <c r="N326" s="657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3.5" customHeight="1">
      <c r="A327" s="9"/>
      <c r="B327" s="293"/>
      <c r="C327" s="293"/>
      <c r="D327" s="9"/>
      <c r="E327" s="8"/>
      <c r="F327" s="9"/>
      <c r="G327" s="657"/>
      <c r="H327" s="293"/>
      <c r="I327" s="293"/>
      <c r="J327" s="9"/>
      <c r="K327" s="656"/>
      <c r="L327" s="656"/>
      <c r="M327" s="656"/>
      <c r="N327" s="657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3.5" customHeight="1">
      <c r="A328" s="9"/>
      <c r="B328" s="293"/>
      <c r="C328" s="293"/>
      <c r="D328" s="9"/>
      <c r="E328" s="8"/>
      <c r="F328" s="9"/>
      <c r="G328" s="657"/>
      <c r="H328" s="293"/>
      <c r="I328" s="293"/>
      <c r="J328" s="9"/>
      <c r="K328" s="656"/>
      <c r="L328" s="656"/>
      <c r="M328" s="656"/>
      <c r="N328" s="657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3.5" customHeight="1">
      <c r="A329" s="9"/>
      <c r="B329" s="293"/>
      <c r="C329" s="293"/>
      <c r="D329" s="9"/>
      <c r="E329" s="8"/>
      <c r="F329" s="9"/>
      <c r="G329" s="657"/>
      <c r="H329" s="293"/>
      <c r="I329" s="293"/>
      <c r="J329" s="9"/>
      <c r="K329" s="656"/>
      <c r="L329" s="656"/>
      <c r="M329" s="656"/>
      <c r="N329" s="657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3.5" customHeight="1">
      <c r="A330" s="9"/>
      <c r="B330" s="293"/>
      <c r="C330" s="293"/>
      <c r="D330" s="9"/>
      <c r="E330" s="8"/>
      <c r="F330" s="9"/>
      <c r="G330" s="657"/>
      <c r="H330" s="293"/>
      <c r="I330" s="293"/>
      <c r="J330" s="9"/>
      <c r="K330" s="656"/>
      <c r="L330" s="656"/>
      <c r="M330" s="656"/>
      <c r="N330" s="657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3.5" customHeight="1">
      <c r="A331" s="9"/>
      <c r="B331" s="293"/>
      <c r="C331" s="293"/>
      <c r="D331" s="9"/>
      <c r="E331" s="8"/>
      <c r="F331" s="9"/>
      <c r="G331" s="657"/>
      <c r="H331" s="293"/>
      <c r="I331" s="293"/>
      <c r="J331" s="9"/>
      <c r="K331" s="656"/>
      <c r="L331" s="656"/>
      <c r="M331" s="656"/>
      <c r="N331" s="657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3.5" customHeight="1">
      <c r="A332" s="9"/>
      <c r="B332" s="293"/>
      <c r="C332" s="293"/>
      <c r="D332" s="9"/>
      <c r="E332" s="8"/>
      <c r="F332" s="9"/>
      <c r="G332" s="657"/>
      <c r="H332" s="293"/>
      <c r="I332" s="293"/>
      <c r="J332" s="9"/>
      <c r="K332" s="656"/>
      <c r="L332" s="656"/>
      <c r="M332" s="656"/>
      <c r="N332" s="657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3.5" customHeight="1">
      <c r="A333" s="9"/>
      <c r="B333" s="293"/>
      <c r="C333" s="293"/>
      <c r="D333" s="9"/>
      <c r="E333" s="8"/>
      <c r="F333" s="9"/>
      <c r="G333" s="657"/>
      <c r="H333" s="293"/>
      <c r="I333" s="293"/>
      <c r="J333" s="9"/>
      <c r="K333" s="656"/>
      <c r="L333" s="656"/>
      <c r="M333" s="656"/>
      <c r="N333" s="657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3.5" customHeight="1">
      <c r="A334" s="9"/>
      <c r="B334" s="293"/>
      <c r="C334" s="293"/>
      <c r="D334" s="9"/>
      <c r="E334" s="8"/>
      <c r="F334" s="9"/>
      <c r="G334" s="657"/>
      <c r="H334" s="293"/>
      <c r="I334" s="293"/>
      <c r="J334" s="9"/>
      <c r="K334" s="656"/>
      <c r="L334" s="656"/>
      <c r="M334" s="656"/>
      <c r="N334" s="657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3.5" customHeight="1">
      <c r="A335" s="9"/>
      <c r="B335" s="293"/>
      <c r="C335" s="293"/>
      <c r="D335" s="9"/>
      <c r="E335" s="8"/>
      <c r="F335" s="9"/>
      <c r="G335" s="657"/>
      <c r="H335" s="293"/>
      <c r="I335" s="293"/>
      <c r="J335" s="9"/>
      <c r="K335" s="656"/>
      <c r="L335" s="656"/>
      <c r="M335" s="656"/>
      <c r="N335" s="657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3.5" customHeight="1">
      <c r="A336" s="9"/>
      <c r="B336" s="293"/>
      <c r="C336" s="293"/>
      <c r="D336" s="9"/>
      <c r="E336" s="8"/>
      <c r="F336" s="9"/>
      <c r="G336" s="657"/>
      <c r="H336" s="293"/>
      <c r="I336" s="293"/>
      <c r="J336" s="9"/>
      <c r="K336" s="656"/>
      <c r="L336" s="656"/>
      <c r="M336" s="656"/>
      <c r="N336" s="657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3.5" customHeight="1">
      <c r="A337" s="9"/>
      <c r="B337" s="293"/>
      <c r="C337" s="293"/>
      <c r="D337" s="9"/>
      <c r="E337" s="8"/>
      <c r="F337" s="9"/>
      <c r="G337" s="657"/>
      <c r="H337" s="293"/>
      <c r="I337" s="293"/>
      <c r="J337" s="9"/>
      <c r="K337" s="656"/>
      <c r="L337" s="656"/>
      <c r="M337" s="656"/>
      <c r="N337" s="657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3.5" customHeight="1">
      <c r="A338" s="9"/>
      <c r="B338" s="293"/>
      <c r="C338" s="293"/>
      <c r="D338" s="9"/>
      <c r="E338" s="8"/>
      <c r="F338" s="9"/>
      <c r="G338" s="657"/>
      <c r="H338" s="293"/>
      <c r="I338" s="293"/>
      <c r="J338" s="9"/>
      <c r="K338" s="656"/>
      <c r="L338" s="656"/>
      <c r="M338" s="656"/>
      <c r="N338" s="657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3.5" customHeight="1">
      <c r="A339" s="9"/>
      <c r="B339" s="293"/>
      <c r="C339" s="293"/>
      <c r="D339" s="9"/>
      <c r="E339" s="8"/>
      <c r="F339" s="9"/>
      <c r="G339" s="657"/>
      <c r="H339" s="293"/>
      <c r="I339" s="293"/>
      <c r="J339" s="9"/>
      <c r="K339" s="656"/>
      <c r="L339" s="656"/>
      <c r="M339" s="656"/>
      <c r="N339" s="657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3.5" customHeight="1">
      <c r="A340" s="9"/>
      <c r="B340" s="293"/>
      <c r="C340" s="293"/>
      <c r="D340" s="9"/>
      <c r="E340" s="8"/>
      <c r="F340" s="9"/>
      <c r="G340" s="657"/>
      <c r="H340" s="293"/>
      <c r="I340" s="293"/>
      <c r="J340" s="9"/>
      <c r="K340" s="656"/>
      <c r="L340" s="656"/>
      <c r="M340" s="656"/>
      <c r="N340" s="657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3.5" customHeight="1">
      <c r="A341" s="9"/>
      <c r="B341" s="293"/>
      <c r="C341" s="293"/>
      <c r="D341" s="9"/>
      <c r="E341" s="8"/>
      <c r="F341" s="9"/>
      <c r="G341" s="657"/>
      <c r="H341" s="293"/>
      <c r="I341" s="293"/>
      <c r="J341" s="9"/>
      <c r="K341" s="656"/>
      <c r="L341" s="656"/>
      <c r="M341" s="656"/>
      <c r="N341" s="657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3.5" customHeight="1">
      <c r="A342" s="9"/>
      <c r="B342" s="293"/>
      <c r="C342" s="293"/>
      <c r="D342" s="9"/>
      <c r="E342" s="8"/>
      <c r="F342" s="9"/>
      <c r="G342" s="657"/>
      <c r="H342" s="293"/>
      <c r="I342" s="293"/>
      <c r="J342" s="9"/>
      <c r="K342" s="656"/>
      <c r="L342" s="656"/>
      <c r="M342" s="656"/>
      <c r="N342" s="657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3.5" customHeight="1">
      <c r="A343" s="9"/>
      <c r="B343" s="293"/>
      <c r="C343" s="293"/>
      <c r="D343" s="9"/>
      <c r="E343" s="8"/>
      <c r="F343" s="9"/>
      <c r="G343" s="657"/>
      <c r="H343" s="293"/>
      <c r="I343" s="293"/>
      <c r="J343" s="9"/>
      <c r="K343" s="656"/>
      <c r="L343" s="656"/>
      <c r="M343" s="656"/>
      <c r="N343" s="657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3.5" customHeight="1">
      <c r="A344" s="9"/>
      <c r="B344" s="293"/>
      <c r="C344" s="293"/>
      <c r="D344" s="9"/>
      <c r="E344" s="8"/>
      <c r="F344" s="9"/>
      <c r="G344" s="657"/>
      <c r="H344" s="293"/>
      <c r="I344" s="293"/>
      <c r="J344" s="9"/>
      <c r="K344" s="656"/>
      <c r="L344" s="656"/>
      <c r="M344" s="656"/>
      <c r="N344" s="657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3.5" customHeight="1">
      <c r="A345" s="9"/>
      <c r="B345" s="293"/>
      <c r="C345" s="293"/>
      <c r="D345" s="9"/>
      <c r="E345" s="8"/>
      <c r="F345" s="9"/>
      <c r="G345" s="657"/>
      <c r="H345" s="293"/>
      <c r="I345" s="293"/>
      <c r="J345" s="9"/>
      <c r="K345" s="656"/>
      <c r="L345" s="656"/>
      <c r="M345" s="656"/>
      <c r="N345" s="657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3.5" customHeight="1">
      <c r="A346" s="9"/>
      <c r="B346" s="293"/>
      <c r="C346" s="293"/>
      <c r="D346" s="9"/>
      <c r="E346" s="8"/>
      <c r="F346" s="9"/>
      <c r="G346" s="657"/>
      <c r="H346" s="293"/>
      <c r="I346" s="293"/>
      <c r="J346" s="9"/>
      <c r="K346" s="656"/>
      <c r="L346" s="656"/>
      <c r="M346" s="656"/>
      <c r="N346" s="657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3.5" customHeight="1">
      <c r="A347" s="9"/>
      <c r="B347" s="293"/>
      <c r="C347" s="293"/>
      <c r="D347" s="9"/>
      <c r="E347" s="8"/>
      <c r="F347" s="9"/>
      <c r="G347" s="657"/>
      <c r="H347" s="293"/>
      <c r="I347" s="293"/>
      <c r="J347" s="9"/>
      <c r="K347" s="656"/>
      <c r="L347" s="656"/>
      <c r="M347" s="656"/>
      <c r="N347" s="657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3.5" customHeight="1">
      <c r="A348" s="9"/>
      <c r="B348" s="293"/>
      <c r="C348" s="293"/>
      <c r="D348" s="9"/>
      <c r="E348" s="8"/>
      <c r="F348" s="9"/>
      <c r="G348" s="657"/>
      <c r="H348" s="293"/>
      <c r="I348" s="293"/>
      <c r="J348" s="9"/>
      <c r="K348" s="656"/>
      <c r="L348" s="656"/>
      <c r="M348" s="656"/>
      <c r="N348" s="657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3.5" customHeight="1">
      <c r="A349" s="9"/>
      <c r="B349" s="293"/>
      <c r="C349" s="293"/>
      <c r="D349" s="9"/>
      <c r="E349" s="8"/>
      <c r="F349" s="9"/>
      <c r="G349" s="657"/>
      <c r="H349" s="293"/>
      <c r="I349" s="293"/>
      <c r="J349" s="9"/>
      <c r="K349" s="656"/>
      <c r="L349" s="656"/>
      <c r="M349" s="656"/>
      <c r="N349" s="657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3.5" customHeight="1">
      <c r="A350" s="9"/>
      <c r="B350" s="293"/>
      <c r="C350" s="293"/>
      <c r="D350" s="9"/>
      <c r="E350" s="8"/>
      <c r="F350" s="9"/>
      <c r="G350" s="657"/>
      <c r="H350" s="293"/>
      <c r="I350" s="293"/>
      <c r="J350" s="9"/>
      <c r="K350" s="656"/>
      <c r="L350" s="656"/>
      <c r="M350" s="656"/>
      <c r="N350" s="657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3.5" customHeight="1">
      <c r="A351" s="9"/>
      <c r="B351" s="293"/>
      <c r="C351" s="293"/>
      <c r="D351" s="9"/>
      <c r="E351" s="8"/>
      <c r="F351" s="9"/>
      <c r="G351" s="657"/>
      <c r="H351" s="293"/>
      <c r="I351" s="293"/>
      <c r="J351" s="9"/>
      <c r="K351" s="656"/>
      <c r="L351" s="656"/>
      <c r="M351" s="656"/>
      <c r="N351" s="657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3.5" customHeight="1">
      <c r="A352" s="9"/>
      <c r="B352" s="293"/>
      <c r="C352" s="293"/>
      <c r="D352" s="9"/>
      <c r="E352" s="8"/>
      <c r="F352" s="9"/>
      <c r="G352" s="657"/>
      <c r="H352" s="293"/>
      <c r="I352" s="293"/>
      <c r="J352" s="9"/>
      <c r="K352" s="656"/>
      <c r="L352" s="656"/>
      <c r="M352" s="656"/>
      <c r="N352" s="657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3.5" customHeight="1">
      <c r="A353" s="9"/>
      <c r="B353" s="293"/>
      <c r="C353" s="293"/>
      <c r="D353" s="9"/>
      <c r="E353" s="8"/>
      <c r="F353" s="9"/>
      <c r="G353" s="657"/>
      <c r="H353" s="293"/>
      <c r="I353" s="293"/>
      <c r="J353" s="9"/>
      <c r="K353" s="656"/>
      <c r="L353" s="656"/>
      <c r="M353" s="656"/>
      <c r="N353" s="657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3.5" customHeight="1">
      <c r="A354" s="9"/>
      <c r="B354" s="293"/>
      <c r="C354" s="293"/>
      <c r="D354" s="9"/>
      <c r="E354" s="8"/>
      <c r="F354" s="9"/>
      <c r="G354" s="657"/>
      <c r="H354" s="293"/>
      <c r="I354" s="293"/>
      <c r="J354" s="9"/>
      <c r="K354" s="656"/>
      <c r="L354" s="656"/>
      <c r="M354" s="656"/>
      <c r="N354" s="657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3.5" customHeight="1">
      <c r="A355" s="9"/>
      <c r="B355" s="293"/>
      <c r="C355" s="293"/>
      <c r="D355" s="9"/>
      <c r="E355" s="8"/>
      <c r="F355" s="9"/>
      <c r="G355" s="657"/>
      <c r="H355" s="293"/>
      <c r="I355" s="293"/>
      <c r="J355" s="9"/>
      <c r="K355" s="656"/>
      <c r="L355" s="656"/>
      <c r="M355" s="656"/>
      <c r="N355" s="657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3.5" customHeight="1">
      <c r="A356" s="9"/>
      <c r="B356" s="293"/>
      <c r="C356" s="293"/>
      <c r="D356" s="9"/>
      <c r="E356" s="8"/>
      <c r="F356" s="9"/>
      <c r="G356" s="657"/>
      <c r="H356" s="293"/>
      <c r="I356" s="293"/>
      <c r="J356" s="9"/>
      <c r="K356" s="656"/>
      <c r="L356" s="656"/>
      <c r="M356" s="656"/>
      <c r="N356" s="657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3.5" customHeight="1">
      <c r="A357" s="9"/>
      <c r="B357" s="293"/>
      <c r="C357" s="293"/>
      <c r="D357" s="9"/>
      <c r="E357" s="8"/>
      <c r="F357" s="9"/>
      <c r="G357" s="657"/>
      <c r="H357" s="293"/>
      <c r="I357" s="293"/>
      <c r="J357" s="9"/>
      <c r="K357" s="656"/>
      <c r="L357" s="656"/>
      <c r="M357" s="656"/>
      <c r="N357" s="657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3.5" customHeight="1">
      <c r="A358" s="9"/>
      <c r="B358" s="293"/>
      <c r="C358" s="293"/>
      <c r="D358" s="9"/>
      <c r="E358" s="8"/>
      <c r="F358" s="9"/>
      <c r="G358" s="657"/>
      <c r="H358" s="293"/>
      <c r="I358" s="293"/>
      <c r="J358" s="9"/>
      <c r="K358" s="656"/>
      <c r="L358" s="656"/>
      <c r="M358" s="656"/>
      <c r="N358" s="657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3.5" customHeight="1">
      <c r="A359" s="9"/>
      <c r="B359" s="293"/>
      <c r="C359" s="293"/>
      <c r="D359" s="9"/>
      <c r="E359" s="8"/>
      <c r="F359" s="9"/>
      <c r="G359" s="657"/>
      <c r="H359" s="293"/>
      <c r="I359" s="293"/>
      <c r="J359" s="9"/>
      <c r="K359" s="656"/>
      <c r="L359" s="656"/>
      <c r="M359" s="656"/>
      <c r="N359" s="657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3.5" customHeight="1">
      <c r="A360" s="9"/>
      <c r="B360" s="293"/>
      <c r="C360" s="293"/>
      <c r="D360" s="9"/>
      <c r="E360" s="8"/>
      <c r="F360" s="9"/>
      <c r="G360" s="657"/>
      <c r="H360" s="293"/>
      <c r="I360" s="293"/>
      <c r="J360" s="9"/>
      <c r="K360" s="656"/>
      <c r="L360" s="656"/>
      <c r="M360" s="656"/>
      <c r="N360" s="657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3.5" customHeight="1">
      <c r="A361" s="9"/>
      <c r="B361" s="293"/>
      <c r="C361" s="293"/>
      <c r="D361" s="9"/>
      <c r="E361" s="8"/>
      <c r="F361" s="9"/>
      <c r="G361" s="657"/>
      <c r="H361" s="293"/>
      <c r="I361" s="293"/>
      <c r="J361" s="9"/>
      <c r="K361" s="656"/>
      <c r="L361" s="656"/>
      <c r="M361" s="656"/>
      <c r="N361" s="657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3.5" customHeight="1">
      <c r="A362" s="9"/>
      <c r="B362" s="293"/>
      <c r="C362" s="293"/>
      <c r="D362" s="9"/>
      <c r="E362" s="8"/>
      <c r="F362" s="9"/>
      <c r="G362" s="657"/>
      <c r="H362" s="293"/>
      <c r="I362" s="293"/>
      <c r="J362" s="9"/>
      <c r="K362" s="656"/>
      <c r="L362" s="656"/>
      <c r="M362" s="656"/>
      <c r="N362" s="657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3.5" customHeight="1">
      <c r="A363" s="9"/>
      <c r="B363" s="293"/>
      <c r="C363" s="293"/>
      <c r="D363" s="9"/>
      <c r="E363" s="8"/>
      <c r="F363" s="9"/>
      <c r="G363" s="657"/>
      <c r="H363" s="293"/>
      <c r="I363" s="293"/>
      <c r="J363" s="9"/>
      <c r="K363" s="656"/>
      <c r="L363" s="656"/>
      <c r="M363" s="656"/>
      <c r="N363" s="657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3.5" customHeight="1">
      <c r="A364" s="9"/>
      <c r="B364" s="293"/>
      <c r="C364" s="293"/>
      <c r="D364" s="9"/>
      <c r="E364" s="8"/>
      <c r="F364" s="9"/>
      <c r="G364" s="657"/>
      <c r="H364" s="293"/>
      <c r="I364" s="293"/>
      <c r="J364" s="9"/>
      <c r="K364" s="656"/>
      <c r="L364" s="656"/>
      <c r="M364" s="656"/>
      <c r="N364" s="657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3.5" customHeight="1">
      <c r="A365" s="9"/>
      <c r="B365" s="293"/>
      <c r="C365" s="293"/>
      <c r="D365" s="9"/>
      <c r="E365" s="8"/>
      <c r="F365" s="9"/>
      <c r="G365" s="657"/>
      <c r="H365" s="293"/>
      <c r="I365" s="293"/>
      <c r="J365" s="9"/>
      <c r="K365" s="656"/>
      <c r="L365" s="656"/>
      <c r="M365" s="656"/>
      <c r="N365" s="657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3.5" customHeight="1">
      <c r="A366" s="9"/>
      <c r="B366" s="293"/>
      <c r="C366" s="293"/>
      <c r="D366" s="9"/>
      <c r="E366" s="8"/>
      <c r="F366" s="9"/>
      <c r="G366" s="657"/>
      <c r="H366" s="293"/>
      <c r="I366" s="293"/>
      <c r="J366" s="9"/>
      <c r="K366" s="656"/>
      <c r="L366" s="656"/>
      <c r="M366" s="656"/>
      <c r="N366" s="657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3.5" customHeight="1">
      <c r="A367" s="9"/>
      <c r="B367" s="293"/>
      <c r="C367" s="293"/>
      <c r="D367" s="9"/>
      <c r="E367" s="8"/>
      <c r="F367" s="9"/>
      <c r="G367" s="657"/>
      <c r="H367" s="293"/>
      <c r="I367" s="293"/>
      <c r="J367" s="9"/>
      <c r="K367" s="656"/>
      <c r="L367" s="656"/>
      <c r="M367" s="656"/>
      <c r="N367" s="657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3.5" customHeight="1">
      <c r="A368" s="9"/>
      <c r="B368" s="293"/>
      <c r="C368" s="293"/>
      <c r="D368" s="9"/>
      <c r="E368" s="8"/>
      <c r="F368" s="9"/>
      <c r="G368" s="657"/>
      <c r="H368" s="293"/>
      <c r="I368" s="293"/>
      <c r="J368" s="9"/>
      <c r="K368" s="656"/>
      <c r="L368" s="656"/>
      <c r="M368" s="656"/>
      <c r="N368" s="657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3.5" customHeight="1">
      <c r="A369" s="9"/>
      <c r="B369" s="293"/>
      <c r="C369" s="293"/>
      <c r="D369" s="9"/>
      <c r="E369" s="8"/>
      <c r="F369" s="9"/>
      <c r="G369" s="657"/>
      <c r="H369" s="293"/>
      <c r="I369" s="293"/>
      <c r="J369" s="9"/>
      <c r="K369" s="656"/>
      <c r="L369" s="656"/>
      <c r="M369" s="656"/>
      <c r="N369" s="657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3.5" customHeight="1">
      <c r="A370" s="9"/>
      <c r="B370" s="293"/>
      <c r="C370" s="293"/>
      <c r="D370" s="9"/>
      <c r="E370" s="8"/>
      <c r="F370" s="9"/>
      <c r="G370" s="657"/>
      <c r="H370" s="293"/>
      <c r="I370" s="293"/>
      <c r="J370" s="9"/>
      <c r="K370" s="656"/>
      <c r="L370" s="656"/>
      <c r="M370" s="656"/>
      <c r="N370" s="657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3.5" customHeight="1">
      <c r="A371" s="9"/>
      <c r="B371" s="293"/>
      <c r="C371" s="293"/>
      <c r="D371" s="9"/>
      <c r="E371" s="8"/>
      <c r="F371" s="9"/>
      <c r="G371" s="657"/>
      <c r="H371" s="293"/>
      <c r="I371" s="293"/>
      <c r="J371" s="9"/>
      <c r="K371" s="656"/>
      <c r="L371" s="656"/>
      <c r="M371" s="656"/>
      <c r="N371" s="657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3.5" customHeight="1">
      <c r="A372" s="9"/>
      <c r="B372" s="293"/>
      <c r="C372" s="293"/>
      <c r="D372" s="9"/>
      <c r="E372" s="8"/>
      <c r="F372" s="9"/>
      <c r="G372" s="657"/>
      <c r="H372" s="293"/>
      <c r="I372" s="293"/>
      <c r="J372" s="9"/>
      <c r="K372" s="656"/>
      <c r="L372" s="656"/>
      <c r="M372" s="656"/>
      <c r="N372" s="657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3.5" customHeight="1">
      <c r="A373" s="9"/>
      <c r="B373" s="293"/>
      <c r="C373" s="293"/>
      <c r="D373" s="9"/>
      <c r="E373" s="8"/>
      <c r="F373" s="9"/>
      <c r="G373" s="657"/>
      <c r="H373" s="293"/>
      <c r="I373" s="293"/>
      <c r="J373" s="9"/>
      <c r="K373" s="656"/>
      <c r="L373" s="656"/>
      <c r="M373" s="656"/>
      <c r="N373" s="657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3.5" customHeight="1">
      <c r="A374" s="9"/>
      <c r="B374" s="293"/>
      <c r="C374" s="293"/>
      <c r="D374" s="9"/>
      <c r="E374" s="8"/>
      <c r="F374" s="9"/>
      <c r="G374" s="657"/>
      <c r="H374" s="293"/>
      <c r="I374" s="293"/>
      <c r="J374" s="9"/>
      <c r="K374" s="656"/>
      <c r="L374" s="656"/>
      <c r="M374" s="656"/>
      <c r="N374" s="657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3.5" customHeight="1">
      <c r="A375" s="9"/>
      <c r="B375" s="293"/>
      <c r="C375" s="293"/>
      <c r="D375" s="9"/>
      <c r="E375" s="8"/>
      <c r="F375" s="9"/>
      <c r="G375" s="657"/>
      <c r="H375" s="293"/>
      <c r="I375" s="293"/>
      <c r="J375" s="9"/>
      <c r="K375" s="656"/>
      <c r="L375" s="656"/>
      <c r="M375" s="656"/>
      <c r="N375" s="657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3.5" customHeight="1">
      <c r="A376" s="9"/>
      <c r="B376" s="293"/>
      <c r="C376" s="293"/>
      <c r="D376" s="9"/>
      <c r="E376" s="8"/>
      <c r="F376" s="9"/>
      <c r="G376" s="657"/>
      <c r="H376" s="293"/>
      <c r="I376" s="293"/>
      <c r="J376" s="9"/>
      <c r="K376" s="656"/>
      <c r="L376" s="656"/>
      <c r="M376" s="656"/>
      <c r="N376" s="657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3.5" customHeight="1">
      <c r="A377" s="9"/>
      <c r="B377" s="293"/>
      <c r="C377" s="293"/>
      <c r="D377" s="9"/>
      <c r="E377" s="8"/>
      <c r="F377" s="9"/>
      <c r="G377" s="657"/>
      <c r="H377" s="293"/>
      <c r="I377" s="293"/>
      <c r="J377" s="9"/>
      <c r="K377" s="656"/>
      <c r="L377" s="656"/>
      <c r="M377" s="656"/>
      <c r="N377" s="657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3.5" customHeight="1">
      <c r="A378" s="9"/>
      <c r="B378" s="293"/>
      <c r="C378" s="293"/>
      <c r="D378" s="9"/>
      <c r="E378" s="8"/>
      <c r="F378" s="9"/>
      <c r="G378" s="657"/>
      <c r="H378" s="293"/>
      <c r="I378" s="293"/>
      <c r="J378" s="9"/>
      <c r="K378" s="656"/>
      <c r="L378" s="656"/>
      <c r="M378" s="656"/>
      <c r="N378" s="657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3.5" customHeight="1">
      <c r="A379" s="9"/>
      <c r="B379" s="293"/>
      <c r="C379" s="293"/>
      <c r="D379" s="9"/>
      <c r="E379" s="8"/>
      <c r="F379" s="9"/>
      <c r="G379" s="657"/>
      <c r="H379" s="293"/>
      <c r="I379" s="293"/>
      <c r="J379" s="9"/>
      <c r="K379" s="656"/>
      <c r="L379" s="656"/>
      <c r="M379" s="656"/>
      <c r="N379" s="657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3.5" customHeight="1">
      <c r="A380" s="9"/>
      <c r="B380" s="293"/>
      <c r="C380" s="293"/>
      <c r="D380" s="9"/>
      <c r="E380" s="8"/>
      <c r="F380" s="9"/>
      <c r="G380" s="657"/>
      <c r="H380" s="293"/>
      <c r="I380" s="293"/>
      <c r="J380" s="9"/>
      <c r="K380" s="656"/>
      <c r="L380" s="656"/>
      <c r="M380" s="656"/>
      <c r="N380" s="657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3.5" customHeight="1">
      <c r="A381" s="9"/>
      <c r="B381" s="293"/>
      <c r="C381" s="293"/>
      <c r="D381" s="9"/>
      <c r="E381" s="8"/>
      <c r="F381" s="9"/>
      <c r="G381" s="657"/>
      <c r="H381" s="293"/>
      <c r="I381" s="293"/>
      <c r="J381" s="9"/>
      <c r="K381" s="656"/>
      <c r="L381" s="656"/>
      <c r="M381" s="656"/>
      <c r="N381" s="657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3.5" customHeight="1">
      <c r="A382" s="9"/>
      <c r="B382" s="293"/>
      <c r="C382" s="293"/>
      <c r="D382" s="9"/>
      <c r="E382" s="8"/>
      <c r="F382" s="9"/>
      <c r="G382" s="657"/>
      <c r="H382" s="293"/>
      <c r="I382" s="293"/>
      <c r="J382" s="9"/>
      <c r="K382" s="656"/>
      <c r="L382" s="656"/>
      <c r="M382" s="656"/>
      <c r="N382" s="657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3.5" customHeight="1">
      <c r="A383" s="9"/>
      <c r="B383" s="293"/>
      <c r="C383" s="293"/>
      <c r="D383" s="9"/>
      <c r="E383" s="8"/>
      <c r="F383" s="9"/>
      <c r="G383" s="657"/>
      <c r="H383" s="293"/>
      <c r="I383" s="293"/>
      <c r="J383" s="9"/>
      <c r="K383" s="656"/>
      <c r="L383" s="656"/>
      <c r="M383" s="656"/>
      <c r="N383" s="657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3.5" customHeight="1">
      <c r="A384" s="9"/>
      <c r="B384" s="293"/>
      <c r="C384" s="293"/>
      <c r="D384" s="9"/>
      <c r="E384" s="8"/>
      <c r="F384" s="9"/>
      <c r="G384" s="657"/>
      <c r="H384" s="293"/>
      <c r="I384" s="293"/>
      <c r="J384" s="9"/>
      <c r="K384" s="656"/>
      <c r="L384" s="656"/>
      <c r="M384" s="656"/>
      <c r="N384" s="657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3.5" customHeight="1">
      <c r="A385" s="9"/>
      <c r="B385" s="293"/>
      <c r="C385" s="293"/>
      <c r="D385" s="9"/>
      <c r="E385" s="8"/>
      <c r="F385" s="9"/>
      <c r="G385" s="657"/>
      <c r="H385" s="293"/>
      <c r="I385" s="293"/>
      <c r="J385" s="9"/>
      <c r="K385" s="656"/>
      <c r="L385" s="656"/>
      <c r="M385" s="656"/>
      <c r="N385" s="657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3.5" customHeight="1">
      <c r="A386" s="9"/>
      <c r="B386" s="293"/>
      <c r="C386" s="293"/>
      <c r="D386" s="9"/>
      <c r="E386" s="8"/>
      <c r="F386" s="9"/>
      <c r="G386" s="657"/>
      <c r="H386" s="293"/>
      <c r="I386" s="293"/>
      <c r="J386" s="9"/>
      <c r="K386" s="656"/>
      <c r="L386" s="656"/>
      <c r="M386" s="656"/>
      <c r="N386" s="657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3.5" customHeight="1">
      <c r="A387" s="9"/>
      <c r="B387" s="293"/>
      <c r="C387" s="293"/>
      <c r="D387" s="9"/>
      <c r="E387" s="8"/>
      <c r="F387" s="9"/>
      <c r="G387" s="657"/>
      <c r="H387" s="293"/>
      <c r="I387" s="293"/>
      <c r="J387" s="9"/>
      <c r="K387" s="656"/>
      <c r="L387" s="656"/>
      <c r="M387" s="656"/>
      <c r="N387" s="657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3.5" customHeight="1">
      <c r="A388" s="9"/>
      <c r="B388" s="293"/>
      <c r="C388" s="293"/>
      <c r="D388" s="9"/>
      <c r="E388" s="8"/>
      <c r="F388" s="9"/>
      <c r="G388" s="657"/>
      <c r="H388" s="293"/>
      <c r="I388" s="293"/>
      <c r="J388" s="9"/>
      <c r="K388" s="656"/>
      <c r="L388" s="656"/>
      <c r="M388" s="656"/>
      <c r="N388" s="657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3.5" customHeight="1">
      <c r="A389" s="9"/>
      <c r="B389" s="293"/>
      <c r="C389" s="293"/>
      <c r="D389" s="9"/>
      <c r="E389" s="8"/>
      <c r="F389" s="9"/>
      <c r="G389" s="657"/>
      <c r="H389" s="293"/>
      <c r="I389" s="293"/>
      <c r="J389" s="9"/>
      <c r="K389" s="656"/>
      <c r="L389" s="656"/>
      <c r="M389" s="656"/>
      <c r="N389" s="657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3.5" customHeight="1">
      <c r="A390" s="9"/>
      <c r="B390" s="293"/>
      <c r="C390" s="293"/>
      <c r="D390" s="9"/>
      <c r="E390" s="8"/>
      <c r="F390" s="9"/>
      <c r="G390" s="657"/>
      <c r="H390" s="293"/>
      <c r="I390" s="293"/>
      <c r="J390" s="9"/>
      <c r="K390" s="656"/>
      <c r="L390" s="656"/>
      <c r="M390" s="656"/>
      <c r="N390" s="657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3.5" customHeight="1">
      <c r="A391" s="9"/>
      <c r="B391" s="293"/>
      <c r="C391" s="293"/>
      <c r="D391" s="9"/>
      <c r="E391" s="8"/>
      <c r="F391" s="9"/>
      <c r="G391" s="657"/>
      <c r="H391" s="293"/>
      <c r="I391" s="293"/>
      <c r="J391" s="9"/>
      <c r="K391" s="656"/>
      <c r="L391" s="656"/>
      <c r="M391" s="656"/>
      <c r="N391" s="657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3.5" customHeight="1">
      <c r="A392" s="9"/>
      <c r="B392" s="293"/>
      <c r="C392" s="293"/>
      <c r="D392" s="9"/>
      <c r="E392" s="8"/>
      <c r="F392" s="9"/>
      <c r="G392" s="657"/>
      <c r="H392" s="293"/>
      <c r="I392" s="293"/>
      <c r="J392" s="9"/>
      <c r="K392" s="656"/>
      <c r="L392" s="656"/>
      <c r="M392" s="656"/>
      <c r="N392" s="657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3.5" customHeight="1">
      <c r="A393" s="9"/>
      <c r="B393" s="293"/>
      <c r="C393" s="293"/>
      <c r="D393" s="9"/>
      <c r="E393" s="8"/>
      <c r="F393" s="9"/>
      <c r="G393" s="657"/>
      <c r="H393" s="293"/>
      <c r="I393" s="293"/>
      <c r="J393" s="9"/>
      <c r="K393" s="656"/>
      <c r="L393" s="656"/>
      <c r="M393" s="656"/>
      <c r="N393" s="657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3.5" customHeight="1">
      <c r="A394" s="9"/>
      <c r="B394" s="293"/>
      <c r="C394" s="293"/>
      <c r="D394" s="9"/>
      <c r="E394" s="8"/>
      <c r="F394" s="9"/>
      <c r="G394" s="657"/>
      <c r="H394" s="293"/>
      <c r="I394" s="293"/>
      <c r="J394" s="9"/>
      <c r="K394" s="656"/>
      <c r="L394" s="656"/>
      <c r="M394" s="656"/>
      <c r="N394" s="657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3.5" customHeight="1">
      <c r="A395" s="9"/>
      <c r="B395" s="293"/>
      <c r="C395" s="293"/>
      <c r="D395" s="9"/>
      <c r="E395" s="8"/>
      <c r="F395" s="9"/>
      <c r="G395" s="657"/>
      <c r="H395" s="293"/>
      <c r="I395" s="293"/>
      <c r="J395" s="9"/>
      <c r="K395" s="656"/>
      <c r="L395" s="656"/>
      <c r="M395" s="656"/>
      <c r="N395" s="657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3.5" customHeight="1">
      <c r="A396" s="9"/>
      <c r="B396" s="293"/>
      <c r="C396" s="293"/>
      <c r="D396" s="9"/>
      <c r="E396" s="8"/>
      <c r="F396" s="9"/>
      <c r="G396" s="657"/>
      <c r="H396" s="293"/>
      <c r="I396" s="293"/>
      <c r="J396" s="9"/>
      <c r="K396" s="656"/>
      <c r="L396" s="656"/>
      <c r="M396" s="656"/>
      <c r="N396" s="657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3.5" customHeight="1">
      <c r="A397" s="9"/>
      <c r="B397" s="293"/>
      <c r="C397" s="293"/>
      <c r="D397" s="9"/>
      <c r="E397" s="8"/>
      <c r="F397" s="9"/>
      <c r="G397" s="657"/>
      <c r="H397" s="293"/>
      <c r="I397" s="293"/>
      <c r="J397" s="9"/>
      <c r="K397" s="656"/>
      <c r="L397" s="656"/>
      <c r="M397" s="656"/>
      <c r="N397" s="657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3.5" customHeight="1">
      <c r="A398" s="9"/>
      <c r="B398" s="293"/>
      <c r="C398" s="293"/>
      <c r="D398" s="9"/>
      <c r="E398" s="8"/>
      <c r="F398" s="9"/>
      <c r="G398" s="657"/>
      <c r="H398" s="293"/>
      <c r="I398" s="293"/>
      <c r="J398" s="9"/>
      <c r="K398" s="656"/>
      <c r="L398" s="656"/>
      <c r="M398" s="656"/>
      <c r="N398" s="657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3.5" customHeight="1">
      <c r="A399" s="9"/>
      <c r="B399" s="293"/>
      <c r="C399" s="293"/>
      <c r="D399" s="9"/>
      <c r="E399" s="8"/>
      <c r="F399" s="9"/>
      <c r="G399" s="657"/>
      <c r="H399" s="293"/>
      <c r="I399" s="293"/>
      <c r="J399" s="9"/>
      <c r="K399" s="656"/>
      <c r="L399" s="656"/>
      <c r="M399" s="656"/>
      <c r="N399" s="657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3.5" customHeight="1">
      <c r="A400" s="9"/>
      <c r="B400" s="293"/>
      <c r="C400" s="293"/>
      <c r="D400" s="9"/>
      <c r="E400" s="8"/>
      <c r="F400" s="9"/>
      <c r="G400" s="657"/>
      <c r="H400" s="293"/>
      <c r="I400" s="293"/>
      <c r="J400" s="9"/>
      <c r="K400" s="656"/>
      <c r="L400" s="656"/>
      <c r="M400" s="656"/>
      <c r="N400" s="657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3.5" customHeight="1">
      <c r="A401" s="9"/>
      <c r="B401" s="293"/>
      <c r="C401" s="293"/>
      <c r="D401" s="9"/>
      <c r="E401" s="8"/>
      <c r="F401" s="9"/>
      <c r="G401" s="657"/>
      <c r="H401" s="293"/>
      <c r="I401" s="293"/>
      <c r="J401" s="9"/>
      <c r="K401" s="656"/>
      <c r="L401" s="656"/>
      <c r="M401" s="656"/>
      <c r="N401" s="657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3.5" customHeight="1">
      <c r="A402" s="9"/>
      <c r="B402" s="293"/>
      <c r="C402" s="293"/>
      <c r="D402" s="9"/>
      <c r="E402" s="8"/>
      <c r="F402" s="9"/>
      <c r="G402" s="657"/>
      <c r="H402" s="293"/>
      <c r="I402" s="293"/>
      <c r="J402" s="9"/>
      <c r="K402" s="656"/>
      <c r="L402" s="656"/>
      <c r="M402" s="656"/>
      <c r="N402" s="657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3.5" customHeight="1">
      <c r="A403" s="9"/>
      <c r="B403" s="293"/>
      <c r="C403" s="293"/>
      <c r="D403" s="9"/>
      <c r="E403" s="8"/>
      <c r="F403" s="9"/>
      <c r="G403" s="657"/>
      <c r="H403" s="293"/>
      <c r="I403" s="293"/>
      <c r="J403" s="9"/>
      <c r="K403" s="656"/>
      <c r="L403" s="656"/>
      <c r="M403" s="656"/>
      <c r="N403" s="657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3.5" customHeight="1">
      <c r="A404" s="9"/>
      <c r="B404" s="293"/>
      <c r="C404" s="293"/>
      <c r="D404" s="9"/>
      <c r="E404" s="8"/>
      <c r="F404" s="9"/>
      <c r="G404" s="657"/>
      <c r="H404" s="293"/>
      <c r="I404" s="293"/>
      <c r="J404" s="9"/>
      <c r="K404" s="656"/>
      <c r="L404" s="656"/>
      <c r="M404" s="656"/>
      <c r="N404" s="657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3.5" customHeight="1">
      <c r="A405" s="9"/>
      <c r="B405" s="293"/>
      <c r="C405" s="293"/>
      <c r="D405" s="9"/>
      <c r="E405" s="8"/>
      <c r="F405" s="9"/>
      <c r="G405" s="657"/>
      <c r="H405" s="293"/>
      <c r="I405" s="293"/>
      <c r="J405" s="9"/>
      <c r="K405" s="656"/>
      <c r="L405" s="656"/>
      <c r="M405" s="656"/>
      <c r="N405" s="657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3.5" customHeight="1">
      <c r="A406" s="9"/>
      <c r="B406" s="293"/>
      <c r="C406" s="293"/>
      <c r="D406" s="9"/>
      <c r="E406" s="8"/>
      <c r="F406" s="9"/>
      <c r="G406" s="657"/>
      <c r="H406" s="293"/>
      <c r="I406" s="293"/>
      <c r="J406" s="9"/>
      <c r="K406" s="656"/>
      <c r="L406" s="656"/>
      <c r="M406" s="656"/>
      <c r="N406" s="657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3.5" customHeight="1">
      <c r="A407" s="9"/>
      <c r="B407" s="293"/>
      <c r="C407" s="293"/>
      <c r="D407" s="9"/>
      <c r="E407" s="8"/>
      <c r="F407" s="9"/>
      <c r="G407" s="657"/>
      <c r="H407" s="293"/>
      <c r="I407" s="293"/>
      <c r="J407" s="9"/>
      <c r="K407" s="656"/>
      <c r="L407" s="656"/>
      <c r="M407" s="656"/>
      <c r="N407" s="657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3.5" customHeight="1">
      <c r="A408" s="9"/>
      <c r="B408" s="293"/>
      <c r="C408" s="293"/>
      <c r="D408" s="9"/>
      <c r="E408" s="8"/>
      <c r="F408" s="9"/>
      <c r="G408" s="657"/>
      <c r="H408" s="293"/>
      <c r="I408" s="293"/>
      <c r="J408" s="9"/>
      <c r="K408" s="656"/>
      <c r="L408" s="656"/>
      <c r="M408" s="656"/>
      <c r="N408" s="657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3.5" customHeight="1">
      <c r="A409" s="9"/>
      <c r="B409" s="293"/>
      <c r="C409" s="293"/>
      <c r="D409" s="9"/>
      <c r="E409" s="8"/>
      <c r="F409" s="9"/>
      <c r="G409" s="657"/>
      <c r="H409" s="293"/>
      <c r="I409" s="293"/>
      <c r="J409" s="9"/>
      <c r="K409" s="656"/>
      <c r="L409" s="656"/>
      <c r="M409" s="656"/>
      <c r="N409" s="657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3.5" customHeight="1">
      <c r="A410" s="9"/>
      <c r="B410" s="293"/>
      <c r="C410" s="293"/>
      <c r="D410" s="9"/>
      <c r="E410" s="8"/>
      <c r="F410" s="9"/>
      <c r="G410" s="657"/>
      <c r="H410" s="293"/>
      <c r="I410" s="293"/>
      <c r="J410" s="9"/>
      <c r="K410" s="656"/>
      <c r="L410" s="656"/>
      <c r="M410" s="656"/>
      <c r="N410" s="657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3.5" customHeight="1">
      <c r="A411" s="9"/>
      <c r="B411" s="293"/>
      <c r="C411" s="293"/>
      <c r="D411" s="9"/>
      <c r="E411" s="8"/>
      <c r="F411" s="9"/>
      <c r="G411" s="657"/>
      <c r="H411" s="293"/>
      <c r="I411" s="293"/>
      <c r="J411" s="9"/>
      <c r="K411" s="656"/>
      <c r="L411" s="656"/>
      <c r="M411" s="656"/>
      <c r="N411" s="657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3.5" customHeight="1">
      <c r="A412" s="9"/>
      <c r="B412" s="293"/>
      <c r="C412" s="293"/>
      <c r="D412" s="9"/>
      <c r="E412" s="8"/>
      <c r="F412" s="9"/>
      <c r="G412" s="657"/>
      <c r="H412" s="293"/>
      <c r="I412" s="293"/>
      <c r="J412" s="9"/>
      <c r="K412" s="656"/>
      <c r="L412" s="656"/>
      <c r="M412" s="656"/>
      <c r="N412" s="657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3.5" customHeight="1">
      <c r="A413" s="9"/>
      <c r="B413" s="293"/>
      <c r="C413" s="293"/>
      <c r="D413" s="9"/>
      <c r="E413" s="8"/>
      <c r="F413" s="9"/>
      <c r="G413" s="657"/>
      <c r="H413" s="293"/>
      <c r="I413" s="293"/>
      <c r="J413" s="9"/>
      <c r="K413" s="656"/>
      <c r="L413" s="656"/>
      <c r="M413" s="656"/>
      <c r="N413" s="657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3.5" customHeight="1">
      <c r="A414" s="9"/>
      <c r="B414" s="293"/>
      <c r="C414" s="293"/>
      <c r="D414" s="9"/>
      <c r="E414" s="8"/>
      <c r="F414" s="9"/>
      <c r="G414" s="657"/>
      <c r="H414" s="293"/>
      <c r="I414" s="293"/>
      <c r="J414" s="9"/>
      <c r="K414" s="656"/>
      <c r="L414" s="656"/>
      <c r="M414" s="656"/>
      <c r="N414" s="657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3.5" customHeight="1">
      <c r="A415" s="9"/>
      <c r="B415" s="293"/>
      <c r="C415" s="293"/>
      <c r="D415" s="9"/>
      <c r="E415" s="8"/>
      <c r="F415" s="9"/>
      <c r="G415" s="657"/>
      <c r="H415" s="293"/>
      <c r="I415" s="293"/>
      <c r="J415" s="9"/>
      <c r="K415" s="656"/>
      <c r="L415" s="656"/>
      <c r="M415" s="656"/>
      <c r="N415" s="657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3.5" customHeight="1">
      <c r="A416" s="9"/>
      <c r="B416" s="293"/>
      <c r="C416" s="293"/>
      <c r="D416" s="9"/>
      <c r="E416" s="8"/>
      <c r="F416" s="9"/>
      <c r="G416" s="657"/>
      <c r="H416" s="293"/>
      <c r="I416" s="293"/>
      <c r="J416" s="9"/>
      <c r="K416" s="656"/>
      <c r="L416" s="656"/>
      <c r="M416" s="656"/>
      <c r="N416" s="657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3.5" customHeight="1">
      <c r="A417" s="9"/>
      <c r="B417" s="293"/>
      <c r="C417" s="293"/>
      <c r="D417" s="9"/>
      <c r="E417" s="8"/>
      <c r="F417" s="9"/>
      <c r="G417" s="657"/>
      <c r="H417" s="293"/>
      <c r="I417" s="293"/>
      <c r="J417" s="9"/>
      <c r="K417" s="656"/>
      <c r="L417" s="656"/>
      <c r="M417" s="656"/>
      <c r="N417" s="657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3.5" customHeight="1">
      <c r="A418" s="9"/>
      <c r="B418" s="293"/>
      <c r="C418" s="293"/>
      <c r="D418" s="9"/>
      <c r="E418" s="8"/>
      <c r="F418" s="9"/>
      <c r="G418" s="657"/>
      <c r="H418" s="293"/>
      <c r="I418" s="293"/>
      <c r="J418" s="9"/>
      <c r="K418" s="656"/>
      <c r="L418" s="656"/>
      <c r="M418" s="656"/>
      <c r="N418" s="657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3.5" customHeight="1">
      <c r="A419" s="9"/>
      <c r="B419" s="293"/>
      <c r="C419" s="293"/>
      <c r="D419" s="9"/>
      <c r="E419" s="8"/>
      <c r="F419" s="9"/>
      <c r="G419" s="657"/>
      <c r="H419" s="293"/>
      <c r="I419" s="293"/>
      <c r="J419" s="9"/>
      <c r="K419" s="656"/>
      <c r="L419" s="656"/>
      <c r="M419" s="656"/>
      <c r="N419" s="657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3.5" customHeight="1">
      <c r="A420" s="9"/>
      <c r="B420" s="293"/>
      <c r="C420" s="293"/>
      <c r="D420" s="9"/>
      <c r="E420" s="8"/>
      <c r="F420" s="9"/>
      <c r="G420" s="657"/>
      <c r="H420" s="293"/>
      <c r="I420" s="293"/>
      <c r="J420" s="9"/>
      <c r="K420" s="656"/>
      <c r="L420" s="656"/>
      <c r="M420" s="656"/>
      <c r="N420" s="657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3.5" customHeight="1">
      <c r="A421" s="9"/>
      <c r="B421" s="293"/>
      <c r="C421" s="293"/>
      <c r="D421" s="9"/>
      <c r="E421" s="8"/>
      <c r="F421" s="9"/>
      <c r="G421" s="657"/>
      <c r="H421" s="293"/>
      <c r="I421" s="293"/>
      <c r="J421" s="9"/>
      <c r="K421" s="656"/>
      <c r="L421" s="656"/>
      <c r="M421" s="656"/>
      <c r="N421" s="657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3.5" customHeight="1">
      <c r="A422" s="9"/>
      <c r="B422" s="293"/>
      <c r="C422" s="293"/>
      <c r="D422" s="9"/>
      <c r="E422" s="8"/>
      <c r="F422" s="9"/>
      <c r="G422" s="657"/>
      <c r="H422" s="293"/>
      <c r="I422" s="293"/>
      <c r="J422" s="9"/>
      <c r="K422" s="656"/>
      <c r="L422" s="656"/>
      <c r="M422" s="656"/>
      <c r="N422" s="657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3.5" customHeight="1">
      <c r="A423" s="9"/>
      <c r="B423" s="293"/>
      <c r="C423" s="293"/>
      <c r="D423" s="9"/>
      <c r="E423" s="8"/>
      <c r="F423" s="9"/>
      <c r="G423" s="657"/>
      <c r="H423" s="293"/>
      <c r="I423" s="293"/>
      <c r="J423" s="9"/>
      <c r="K423" s="656"/>
      <c r="L423" s="656"/>
      <c r="M423" s="656"/>
      <c r="N423" s="657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3.5" customHeight="1">
      <c r="A424" s="9"/>
      <c r="B424" s="293"/>
      <c r="C424" s="293"/>
      <c r="D424" s="9"/>
      <c r="E424" s="8"/>
      <c r="F424" s="9"/>
      <c r="G424" s="657"/>
      <c r="H424" s="293"/>
      <c r="I424" s="293"/>
      <c r="J424" s="9"/>
      <c r="K424" s="656"/>
      <c r="L424" s="656"/>
      <c r="M424" s="656"/>
      <c r="N424" s="657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3.5" customHeight="1">
      <c r="A425" s="9"/>
      <c r="B425" s="293"/>
      <c r="C425" s="293"/>
      <c r="D425" s="9"/>
      <c r="E425" s="8"/>
      <c r="F425" s="9"/>
      <c r="G425" s="657"/>
      <c r="H425" s="293"/>
      <c r="I425" s="293"/>
      <c r="J425" s="9"/>
      <c r="K425" s="656"/>
      <c r="L425" s="656"/>
      <c r="M425" s="656"/>
      <c r="N425" s="657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3.5" customHeight="1">
      <c r="A426" s="9"/>
      <c r="B426" s="293"/>
      <c r="C426" s="293"/>
      <c r="D426" s="9"/>
      <c r="E426" s="8"/>
      <c r="F426" s="9"/>
      <c r="G426" s="657"/>
      <c r="H426" s="293"/>
      <c r="I426" s="293"/>
      <c r="J426" s="9"/>
      <c r="K426" s="656"/>
      <c r="L426" s="656"/>
      <c r="M426" s="656"/>
      <c r="N426" s="657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3.5" customHeight="1">
      <c r="A427" s="9"/>
      <c r="B427" s="293"/>
      <c r="C427" s="293"/>
      <c r="D427" s="9"/>
      <c r="E427" s="8"/>
      <c r="F427" s="9"/>
      <c r="G427" s="657"/>
      <c r="H427" s="293"/>
      <c r="I427" s="293"/>
      <c r="J427" s="9"/>
      <c r="K427" s="656"/>
      <c r="L427" s="656"/>
      <c r="M427" s="656"/>
      <c r="N427" s="657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3.5" customHeight="1">
      <c r="A428" s="9"/>
      <c r="B428" s="293"/>
      <c r="C428" s="293"/>
      <c r="D428" s="9"/>
      <c r="E428" s="8"/>
      <c r="F428" s="9"/>
      <c r="G428" s="657"/>
      <c r="H428" s="293"/>
      <c r="I428" s="293"/>
      <c r="J428" s="9"/>
      <c r="K428" s="656"/>
      <c r="L428" s="656"/>
      <c r="M428" s="656"/>
      <c r="N428" s="657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3.5" customHeight="1">
      <c r="A429" s="9"/>
      <c r="B429" s="293"/>
      <c r="C429" s="293"/>
      <c r="D429" s="9"/>
      <c r="E429" s="8"/>
      <c r="F429" s="9"/>
      <c r="G429" s="657"/>
      <c r="H429" s="293"/>
      <c r="I429" s="293"/>
      <c r="J429" s="9"/>
      <c r="K429" s="656"/>
      <c r="L429" s="656"/>
      <c r="M429" s="656"/>
      <c r="N429" s="657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3.5" customHeight="1">
      <c r="A430" s="9"/>
      <c r="B430" s="293"/>
      <c r="C430" s="293"/>
      <c r="D430" s="9"/>
      <c r="E430" s="8"/>
      <c r="F430" s="9"/>
      <c r="G430" s="657"/>
      <c r="H430" s="293"/>
      <c r="I430" s="293"/>
      <c r="J430" s="9"/>
      <c r="K430" s="656"/>
      <c r="L430" s="656"/>
      <c r="M430" s="656"/>
      <c r="N430" s="657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3.5" customHeight="1">
      <c r="A431" s="9"/>
      <c r="B431" s="293"/>
      <c r="C431" s="293"/>
      <c r="D431" s="9"/>
      <c r="E431" s="8"/>
      <c r="F431" s="9"/>
      <c r="G431" s="657"/>
      <c r="H431" s="293"/>
      <c r="I431" s="293"/>
      <c r="J431" s="9"/>
      <c r="K431" s="656"/>
      <c r="L431" s="656"/>
      <c r="M431" s="656"/>
      <c r="N431" s="657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3.5" customHeight="1">
      <c r="A432" s="9"/>
      <c r="B432" s="293"/>
      <c r="C432" s="293"/>
      <c r="D432" s="9"/>
      <c r="E432" s="8"/>
      <c r="F432" s="9"/>
      <c r="G432" s="657"/>
      <c r="H432" s="293"/>
      <c r="I432" s="293"/>
      <c r="J432" s="9"/>
      <c r="K432" s="656"/>
      <c r="L432" s="656"/>
      <c r="M432" s="656"/>
      <c r="N432" s="657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3.5" customHeight="1">
      <c r="A433" s="9"/>
      <c r="B433" s="293"/>
      <c r="C433" s="293"/>
      <c r="D433" s="9"/>
      <c r="E433" s="8"/>
      <c r="F433" s="9"/>
      <c r="G433" s="657"/>
      <c r="H433" s="293"/>
      <c r="I433" s="293"/>
      <c r="J433" s="9"/>
      <c r="K433" s="656"/>
      <c r="L433" s="656"/>
      <c r="M433" s="656"/>
      <c r="N433" s="657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3.5" customHeight="1">
      <c r="A434" s="9"/>
      <c r="B434" s="293"/>
      <c r="C434" s="293"/>
      <c r="D434" s="9"/>
      <c r="E434" s="8"/>
      <c r="F434" s="9"/>
      <c r="G434" s="657"/>
      <c r="H434" s="293"/>
      <c r="I434" s="293"/>
      <c r="J434" s="9"/>
      <c r="K434" s="656"/>
      <c r="L434" s="656"/>
      <c r="M434" s="656"/>
      <c r="N434" s="657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3.5" customHeight="1">
      <c r="A435" s="9"/>
      <c r="B435" s="293"/>
      <c r="C435" s="293"/>
      <c r="D435" s="9"/>
      <c r="E435" s="8"/>
      <c r="F435" s="9"/>
      <c r="G435" s="657"/>
      <c r="H435" s="293"/>
      <c r="I435" s="293"/>
      <c r="J435" s="9"/>
      <c r="K435" s="656"/>
      <c r="L435" s="656"/>
      <c r="M435" s="656"/>
      <c r="N435" s="657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3.5" customHeight="1">
      <c r="A436" s="9"/>
      <c r="B436" s="293"/>
      <c r="C436" s="293"/>
      <c r="D436" s="9"/>
      <c r="E436" s="8"/>
      <c r="F436" s="9"/>
      <c r="G436" s="657"/>
      <c r="H436" s="293"/>
      <c r="I436" s="293"/>
      <c r="J436" s="9"/>
      <c r="K436" s="656"/>
      <c r="L436" s="656"/>
      <c r="M436" s="656"/>
      <c r="N436" s="657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3.5" customHeight="1">
      <c r="A437" s="9"/>
      <c r="B437" s="293"/>
      <c r="C437" s="293"/>
      <c r="D437" s="9"/>
      <c r="E437" s="8"/>
      <c r="F437" s="9"/>
      <c r="G437" s="657"/>
      <c r="H437" s="293"/>
      <c r="I437" s="293"/>
      <c r="J437" s="9"/>
      <c r="K437" s="656"/>
      <c r="L437" s="656"/>
      <c r="M437" s="656"/>
      <c r="N437" s="657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3.5" customHeight="1">
      <c r="A438" s="9"/>
      <c r="B438" s="293"/>
      <c r="C438" s="293"/>
      <c r="D438" s="9"/>
      <c r="E438" s="8"/>
      <c r="F438" s="9"/>
      <c r="G438" s="657"/>
      <c r="H438" s="293"/>
      <c r="I438" s="293"/>
      <c r="J438" s="9"/>
      <c r="K438" s="656"/>
      <c r="L438" s="656"/>
      <c r="M438" s="656"/>
      <c r="N438" s="657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3.5" customHeight="1">
      <c r="A439" s="9"/>
      <c r="B439" s="293"/>
      <c r="C439" s="293"/>
      <c r="D439" s="9"/>
      <c r="E439" s="8"/>
      <c r="F439" s="9"/>
      <c r="G439" s="657"/>
      <c r="H439" s="293"/>
      <c r="I439" s="293"/>
      <c r="J439" s="9"/>
      <c r="K439" s="656"/>
      <c r="L439" s="656"/>
      <c r="M439" s="656"/>
      <c r="N439" s="657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3.5" customHeight="1">
      <c r="A440" s="9"/>
      <c r="B440" s="293"/>
      <c r="C440" s="293"/>
      <c r="D440" s="9"/>
      <c r="E440" s="8"/>
      <c r="F440" s="9"/>
      <c r="G440" s="657"/>
      <c r="H440" s="293"/>
      <c r="I440" s="293"/>
      <c r="J440" s="9"/>
      <c r="K440" s="656"/>
      <c r="L440" s="656"/>
      <c r="M440" s="656"/>
      <c r="N440" s="657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3.5" customHeight="1">
      <c r="A441" s="9"/>
      <c r="B441" s="293"/>
      <c r="C441" s="293"/>
      <c r="D441" s="9"/>
      <c r="E441" s="8"/>
      <c r="F441" s="9"/>
      <c r="G441" s="657"/>
      <c r="H441" s="293"/>
      <c r="I441" s="293"/>
      <c r="J441" s="9"/>
      <c r="K441" s="656"/>
      <c r="L441" s="656"/>
      <c r="M441" s="656"/>
      <c r="N441" s="657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3.5" customHeight="1">
      <c r="A442" s="9"/>
      <c r="B442" s="293"/>
      <c r="C442" s="293"/>
      <c r="D442" s="9"/>
      <c r="E442" s="8"/>
      <c r="F442" s="9"/>
      <c r="G442" s="657"/>
      <c r="H442" s="293"/>
      <c r="I442" s="293"/>
      <c r="J442" s="9"/>
      <c r="K442" s="656"/>
      <c r="L442" s="656"/>
      <c r="M442" s="656"/>
      <c r="N442" s="657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3.5" customHeight="1">
      <c r="A443" s="9"/>
      <c r="B443" s="293"/>
      <c r="C443" s="293"/>
      <c r="D443" s="9"/>
      <c r="E443" s="8"/>
      <c r="F443" s="9"/>
      <c r="G443" s="657"/>
      <c r="H443" s="293"/>
      <c r="I443" s="293"/>
      <c r="J443" s="9"/>
      <c r="K443" s="656"/>
      <c r="L443" s="656"/>
      <c r="M443" s="656"/>
      <c r="N443" s="657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3.5" customHeight="1">
      <c r="A444" s="9"/>
      <c r="B444" s="293"/>
      <c r="C444" s="293"/>
      <c r="D444" s="9"/>
      <c r="E444" s="8"/>
      <c r="F444" s="9"/>
      <c r="G444" s="657"/>
      <c r="H444" s="293"/>
      <c r="I444" s="293"/>
      <c r="J444" s="9"/>
      <c r="K444" s="656"/>
      <c r="L444" s="656"/>
      <c r="M444" s="656"/>
      <c r="N444" s="657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3.5" customHeight="1">
      <c r="A445" s="9"/>
      <c r="B445" s="293"/>
      <c r="C445" s="293"/>
      <c r="D445" s="9"/>
      <c r="E445" s="8"/>
      <c r="F445" s="9"/>
      <c r="G445" s="657"/>
      <c r="H445" s="293"/>
      <c r="I445" s="293"/>
      <c r="J445" s="9"/>
      <c r="K445" s="656"/>
      <c r="L445" s="656"/>
      <c r="M445" s="656"/>
      <c r="N445" s="657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3.5" customHeight="1">
      <c r="A446" s="9"/>
      <c r="B446" s="293"/>
      <c r="C446" s="293"/>
      <c r="D446" s="9"/>
      <c r="E446" s="8"/>
      <c r="F446" s="9"/>
      <c r="G446" s="657"/>
      <c r="H446" s="293"/>
      <c r="I446" s="293"/>
      <c r="J446" s="9"/>
      <c r="K446" s="656"/>
      <c r="L446" s="656"/>
      <c r="M446" s="656"/>
      <c r="N446" s="657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3.5" customHeight="1">
      <c r="A447" s="9"/>
      <c r="B447" s="293"/>
      <c r="C447" s="293"/>
      <c r="D447" s="9"/>
      <c r="E447" s="8"/>
      <c r="F447" s="9"/>
      <c r="G447" s="657"/>
      <c r="H447" s="293"/>
      <c r="I447" s="293"/>
      <c r="J447" s="9"/>
      <c r="K447" s="656"/>
      <c r="L447" s="656"/>
      <c r="M447" s="656"/>
      <c r="N447" s="657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3.5" customHeight="1">
      <c r="A448" s="9"/>
      <c r="B448" s="293"/>
      <c r="C448" s="293"/>
      <c r="D448" s="9"/>
      <c r="E448" s="8"/>
      <c r="F448" s="9"/>
      <c r="G448" s="657"/>
      <c r="H448" s="293"/>
      <c r="I448" s="293"/>
      <c r="J448" s="9"/>
      <c r="K448" s="656"/>
      <c r="L448" s="656"/>
      <c r="M448" s="656"/>
      <c r="N448" s="657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3.5" customHeight="1">
      <c r="A449" s="9"/>
      <c r="B449" s="293"/>
      <c r="C449" s="293"/>
      <c r="D449" s="9"/>
      <c r="E449" s="8"/>
      <c r="F449" s="9"/>
      <c r="G449" s="657"/>
      <c r="H449" s="293"/>
      <c r="I449" s="293"/>
      <c r="J449" s="9"/>
      <c r="K449" s="656"/>
      <c r="L449" s="656"/>
      <c r="M449" s="656"/>
      <c r="N449" s="657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3.5" customHeight="1">
      <c r="A450" s="9"/>
      <c r="B450" s="293"/>
      <c r="C450" s="293"/>
      <c r="D450" s="9"/>
      <c r="E450" s="8"/>
      <c r="F450" s="9"/>
      <c r="G450" s="657"/>
      <c r="H450" s="293"/>
      <c r="I450" s="293"/>
      <c r="J450" s="9"/>
      <c r="K450" s="656"/>
      <c r="L450" s="656"/>
      <c r="M450" s="656"/>
      <c r="N450" s="657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3.5" customHeight="1">
      <c r="A451" s="9"/>
      <c r="B451" s="293"/>
      <c r="C451" s="293"/>
      <c r="D451" s="9"/>
      <c r="E451" s="8"/>
      <c r="F451" s="9"/>
      <c r="G451" s="657"/>
      <c r="H451" s="293"/>
      <c r="I451" s="293"/>
      <c r="J451" s="9"/>
      <c r="K451" s="656"/>
      <c r="L451" s="656"/>
      <c r="M451" s="656"/>
      <c r="N451" s="657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</sheetData>
  <sheetProtection password="CAD9" sheet="1" formatCells="0" formatColumns="0" formatRows="0" insertColumns="0" insertRows="0" insertHyperlinks="0" deleteColumns="0" deleteRows="0" sort="0" autoFilter="0" pivotTables="0"/>
  <mergeCells count="227">
    <mergeCell ref="F66:F68"/>
    <mergeCell ref="G66:G68"/>
    <mergeCell ref="D45:D47"/>
    <mergeCell ref="E45:E47"/>
    <mergeCell ref="F45:F47"/>
    <mergeCell ref="G45:G47"/>
    <mergeCell ref="D37:D38"/>
    <mergeCell ref="E37:E38"/>
    <mergeCell ref="D39:D40"/>
    <mergeCell ref="E39:E40"/>
    <mergeCell ref="D41:D42"/>
    <mergeCell ref="E41:E42"/>
    <mergeCell ref="E43:E44"/>
    <mergeCell ref="F39:F40"/>
    <mergeCell ref="G39:G40"/>
    <mergeCell ref="F41:F42"/>
    <mergeCell ref="G41:G42"/>
    <mergeCell ref="F43:F44"/>
    <mergeCell ref="G43:G44"/>
    <mergeCell ref="A33:A38"/>
    <mergeCell ref="B33:C34"/>
    <mergeCell ref="D33:D34"/>
    <mergeCell ref="E33:E34"/>
    <mergeCell ref="F33:F34"/>
    <mergeCell ref="G33:G34"/>
    <mergeCell ref="G35:G36"/>
    <mergeCell ref="C43:C44"/>
    <mergeCell ref="H59:H62"/>
    <mergeCell ref="B60:B68"/>
    <mergeCell ref="C60:C63"/>
    <mergeCell ref="C64:C65"/>
    <mergeCell ref="C66:C68"/>
    <mergeCell ref="B35:B38"/>
    <mergeCell ref="C37:C38"/>
    <mergeCell ref="A39:A44"/>
    <mergeCell ref="B39:C40"/>
    <mergeCell ref="B41:B44"/>
    <mergeCell ref="A45:A57"/>
    <mergeCell ref="A58:A68"/>
    <mergeCell ref="C41:C42"/>
    <mergeCell ref="C48:C50"/>
    <mergeCell ref="B45:C47"/>
    <mergeCell ref="H30:H35"/>
    <mergeCell ref="J60:J62"/>
    <mergeCell ref="K60:K62"/>
    <mergeCell ref="L60:L62"/>
    <mergeCell ref="M60:M62"/>
    <mergeCell ref="N60:N62"/>
    <mergeCell ref="H63:H68"/>
    <mergeCell ref="D58:D59"/>
    <mergeCell ref="E58:E59"/>
    <mergeCell ref="F58:F59"/>
    <mergeCell ref="G58:G59"/>
    <mergeCell ref="E60:E63"/>
    <mergeCell ref="F60:F63"/>
    <mergeCell ref="G60:G63"/>
    <mergeCell ref="D60:D63"/>
    <mergeCell ref="D64:D65"/>
    <mergeCell ref="E64:E65"/>
    <mergeCell ref="F64:F65"/>
    <mergeCell ref="G64:G65"/>
    <mergeCell ref="D66:D68"/>
    <mergeCell ref="E66:E68"/>
    <mergeCell ref="I60:I62"/>
    <mergeCell ref="I63:I64"/>
    <mergeCell ref="I65:I68"/>
    <mergeCell ref="J65:J66"/>
    <mergeCell ref="J67:J68"/>
    <mergeCell ref="K65:K66"/>
    <mergeCell ref="L65:L66"/>
    <mergeCell ref="M65:M66"/>
    <mergeCell ref="N65:N66"/>
    <mergeCell ref="K67:K68"/>
    <mergeCell ref="L67:L68"/>
    <mergeCell ref="M67:M68"/>
    <mergeCell ref="N67:N68"/>
    <mergeCell ref="B48:B57"/>
    <mergeCell ref="B58:C59"/>
    <mergeCell ref="D48:D50"/>
    <mergeCell ref="E48:E50"/>
    <mergeCell ref="F48:F50"/>
    <mergeCell ref="G48:G50"/>
    <mergeCell ref="D43:D44"/>
    <mergeCell ref="D51:D55"/>
    <mergeCell ref="E51:E55"/>
    <mergeCell ref="F51:F55"/>
    <mergeCell ref="G51:G55"/>
    <mergeCell ref="D56:D57"/>
    <mergeCell ref="E56:E57"/>
    <mergeCell ref="F56:F57"/>
    <mergeCell ref="G56:G57"/>
    <mergeCell ref="D17:D18"/>
    <mergeCell ref="E17:E18"/>
    <mergeCell ref="E31:E32"/>
    <mergeCell ref="F31:F32"/>
    <mergeCell ref="G31:G32"/>
    <mergeCell ref="C35:C36"/>
    <mergeCell ref="D35:D36"/>
    <mergeCell ref="C51:C55"/>
    <mergeCell ref="C56:C57"/>
    <mergeCell ref="E35:E36"/>
    <mergeCell ref="F35:F36"/>
    <mergeCell ref="F37:F38"/>
    <mergeCell ref="G37:G38"/>
    <mergeCell ref="B22:C23"/>
    <mergeCell ref="D22:D23"/>
    <mergeCell ref="B24:B26"/>
    <mergeCell ref="D27:D28"/>
    <mergeCell ref="D24:D26"/>
    <mergeCell ref="E24:E26"/>
    <mergeCell ref="F24:F26"/>
    <mergeCell ref="G24:G26"/>
    <mergeCell ref="E27:E28"/>
    <mergeCell ref="F27:F28"/>
    <mergeCell ref="G27:G28"/>
    <mergeCell ref="A27:A32"/>
    <mergeCell ref="B29:B32"/>
    <mergeCell ref="C31:C32"/>
    <mergeCell ref="D31:D32"/>
    <mergeCell ref="G17:G18"/>
    <mergeCell ref="E19:E21"/>
    <mergeCell ref="F19:F21"/>
    <mergeCell ref="E22:E23"/>
    <mergeCell ref="F22:F23"/>
    <mergeCell ref="G22:G23"/>
    <mergeCell ref="A8:A21"/>
    <mergeCell ref="B10:B21"/>
    <mergeCell ref="D10:D13"/>
    <mergeCell ref="E10:E13"/>
    <mergeCell ref="F10:F13"/>
    <mergeCell ref="G10:G13"/>
    <mergeCell ref="G14:G16"/>
    <mergeCell ref="G19:G21"/>
    <mergeCell ref="C14:C16"/>
    <mergeCell ref="D14:D16"/>
    <mergeCell ref="E14:E16"/>
    <mergeCell ref="F14:F16"/>
    <mergeCell ref="C10:C13"/>
    <mergeCell ref="C17:C18"/>
    <mergeCell ref="C24:C26"/>
    <mergeCell ref="F17:F18"/>
    <mergeCell ref="A7:C7"/>
    <mergeCell ref="H7:I7"/>
    <mergeCell ref="J8:J9"/>
    <mergeCell ref="K8:K9"/>
    <mergeCell ref="L8:L9"/>
    <mergeCell ref="M8:M9"/>
    <mergeCell ref="N8:N9"/>
    <mergeCell ref="B8:C9"/>
    <mergeCell ref="D8:D9"/>
    <mergeCell ref="E8:E9"/>
    <mergeCell ref="F8:F9"/>
    <mergeCell ref="G8:G9"/>
    <mergeCell ref="H8:H29"/>
    <mergeCell ref="B27:C28"/>
    <mergeCell ref="C29:C30"/>
    <mergeCell ref="D29:D30"/>
    <mergeCell ref="E29:E30"/>
    <mergeCell ref="F29:F30"/>
    <mergeCell ref="G29:G30"/>
    <mergeCell ref="C19:C21"/>
    <mergeCell ref="D19:D21"/>
    <mergeCell ref="A22:A26"/>
    <mergeCell ref="A1:N1"/>
    <mergeCell ref="A2:N2"/>
    <mergeCell ref="H4:N4"/>
    <mergeCell ref="A5:A6"/>
    <mergeCell ref="B5:B6"/>
    <mergeCell ref="C5:C6"/>
    <mergeCell ref="J5:J6"/>
    <mergeCell ref="A4:G4"/>
    <mergeCell ref="F5:G5"/>
    <mergeCell ref="H5:H6"/>
    <mergeCell ref="I5:I6"/>
    <mergeCell ref="J63:J64"/>
    <mergeCell ref="K63:K64"/>
    <mergeCell ref="L63:L64"/>
    <mergeCell ref="M63:M64"/>
    <mergeCell ref="N63:N64"/>
    <mergeCell ref="L3:N3"/>
    <mergeCell ref="M5:N5"/>
    <mergeCell ref="L10:L11"/>
    <mergeCell ref="M10:M11"/>
    <mergeCell ref="N10:N11"/>
    <mergeCell ref="L16:L17"/>
    <mergeCell ref="M16:M17"/>
    <mergeCell ref="N16:N17"/>
    <mergeCell ref="J10:J11"/>
    <mergeCell ref="K10:K11"/>
    <mergeCell ref="K16:K17"/>
    <mergeCell ref="K21:K22"/>
    <mergeCell ref="L21:L22"/>
    <mergeCell ref="M21:M22"/>
    <mergeCell ref="N21:N22"/>
    <mergeCell ref="J36:J38"/>
    <mergeCell ref="K36:K38"/>
    <mergeCell ref="L36:L38"/>
    <mergeCell ref="M36:M38"/>
    <mergeCell ref="I8:I9"/>
    <mergeCell ref="I23:I29"/>
    <mergeCell ref="I16:I17"/>
    <mergeCell ref="J16:J17"/>
    <mergeCell ref="I10:I15"/>
    <mergeCell ref="I18:I20"/>
    <mergeCell ref="I21:I22"/>
    <mergeCell ref="J21:J22"/>
    <mergeCell ref="J30:J32"/>
    <mergeCell ref="N36:N38"/>
    <mergeCell ref="H36:H55"/>
    <mergeCell ref="H56:H58"/>
    <mergeCell ref="J56:J57"/>
    <mergeCell ref="K56:K57"/>
    <mergeCell ref="L56:L57"/>
    <mergeCell ref="M56:M57"/>
    <mergeCell ref="N56:N57"/>
    <mergeCell ref="L30:L32"/>
    <mergeCell ref="M30:M32"/>
    <mergeCell ref="N30:N32"/>
    <mergeCell ref="I36:I38"/>
    <mergeCell ref="I39:I41"/>
    <mergeCell ref="I42:I45"/>
    <mergeCell ref="I46:I48"/>
    <mergeCell ref="I49:I55"/>
    <mergeCell ref="I56:I57"/>
    <mergeCell ref="I30:I32"/>
    <mergeCell ref="K30:K32"/>
    <mergeCell ref="I33:I35"/>
  </mergeCells>
  <phoneticPr fontId="106" type="noConversion"/>
  <printOptions horizontalCentered="1" verticalCentered="1"/>
  <pageMargins left="0.27559055118110237" right="0.19685039370078741" top="0.31496062992125984" bottom="0.27559055118110237" header="0" footer="0"/>
  <pageSetup paperSize="9" scale="63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V656"/>
  <sheetViews>
    <sheetView view="pageBreakPreview" zoomScaleNormal="100" zoomScaleSheetLayoutView="100" workbookViewId="0">
      <pane ySplit="4" topLeftCell="A77" activePane="bottomLeft" state="frozen"/>
      <selection activeCell="I86" sqref="I86"/>
      <selection pane="bottomLeft" activeCell="G98" sqref="G98"/>
    </sheetView>
  </sheetViews>
  <sheetFormatPr defaultColWidth="14.42578125" defaultRowHeight="15" customHeight="1"/>
  <cols>
    <col min="1" max="1" width="4.7109375" customWidth="1"/>
    <col min="2" max="2" width="11.85546875" bestFit="1" customWidth="1"/>
    <col min="3" max="3" width="6.28515625" customWidth="1"/>
    <col min="4" max="4" width="11.85546875" bestFit="1" customWidth="1"/>
    <col min="5" max="5" width="5.7109375" customWidth="1"/>
    <col min="6" max="6" width="22.28515625" customWidth="1"/>
    <col min="7" max="7" width="17.28515625" customWidth="1"/>
    <col min="8" max="8" width="18.42578125" customWidth="1"/>
    <col min="9" max="9" width="13.5703125" customWidth="1"/>
    <col min="10" max="10" width="9.5703125" customWidth="1"/>
    <col min="11" max="11" width="46.28515625" customWidth="1"/>
    <col min="12" max="12" width="12.140625" customWidth="1"/>
    <col min="13" max="13" width="5.7109375" customWidth="1"/>
    <col min="14" max="14" width="8.42578125" customWidth="1"/>
    <col min="15" max="15" width="16.85546875" customWidth="1"/>
    <col min="16" max="16" width="5" customWidth="1"/>
    <col min="17" max="18" width="8.85546875" customWidth="1"/>
    <col min="19" max="19" width="12.7109375" customWidth="1"/>
    <col min="20" max="22" width="8.85546875" customWidth="1"/>
  </cols>
  <sheetData>
    <row r="1" spans="1:22" ht="13.5" customHeight="1">
      <c r="A1" s="1032" t="s">
        <v>194</v>
      </c>
      <c r="B1" s="2"/>
      <c r="C1" s="2"/>
      <c r="D1" s="2"/>
      <c r="E1" s="3"/>
      <c r="F1" s="4"/>
      <c r="G1" s="1"/>
      <c r="H1" s="1"/>
      <c r="I1" s="1"/>
      <c r="J1" s="5"/>
      <c r="K1" s="1"/>
      <c r="L1" s="1"/>
      <c r="M1" s="1"/>
      <c r="N1" s="1"/>
      <c r="O1" s="7"/>
      <c r="P1" s="8"/>
      <c r="Q1" s="9"/>
      <c r="R1" s="9"/>
      <c r="S1" s="9"/>
      <c r="T1" s="9"/>
      <c r="U1" s="9"/>
      <c r="V1" s="9"/>
    </row>
    <row r="2" spans="1:22" ht="18" customHeight="1">
      <c r="A2" s="2743" t="s">
        <v>4</v>
      </c>
      <c r="B2" s="2657"/>
      <c r="C2" s="2656" t="s">
        <v>6</v>
      </c>
      <c r="D2" s="2657"/>
      <c r="E2" s="2656" t="s">
        <v>8</v>
      </c>
      <c r="F2" s="2657"/>
      <c r="G2" s="1034" t="s">
        <v>1060</v>
      </c>
      <c r="H2" s="1034" t="s">
        <v>1061</v>
      </c>
      <c r="I2" s="2638" t="s">
        <v>15</v>
      </c>
      <c r="J2" s="2643"/>
      <c r="K2" s="2664" t="s">
        <v>1066</v>
      </c>
      <c r="L2" s="2634"/>
      <c r="M2" s="2634"/>
      <c r="N2" s="2634"/>
      <c r="O2" s="2635"/>
      <c r="P2" s="8"/>
      <c r="Q2" s="9"/>
      <c r="R2" s="9"/>
      <c r="S2" s="9"/>
      <c r="T2" s="9"/>
      <c r="U2" s="9"/>
      <c r="V2" s="9"/>
    </row>
    <row r="3" spans="1:22" ht="17.25" customHeight="1">
      <c r="A3" s="2662"/>
      <c r="B3" s="2569"/>
      <c r="C3" s="2575"/>
      <c r="D3" s="2569"/>
      <c r="E3" s="2575"/>
      <c r="F3" s="2569"/>
      <c r="G3" s="20" t="s">
        <v>29</v>
      </c>
      <c r="H3" s="20" t="s">
        <v>30</v>
      </c>
      <c r="I3" s="20" t="s">
        <v>32</v>
      </c>
      <c r="J3" s="22" t="s">
        <v>34</v>
      </c>
      <c r="K3" s="2575"/>
      <c r="L3" s="2590"/>
      <c r="M3" s="2590"/>
      <c r="N3" s="2590"/>
      <c r="O3" s="2637"/>
      <c r="P3" s="8"/>
      <c r="Q3" s="9"/>
      <c r="R3" s="9"/>
      <c r="S3" s="9"/>
      <c r="T3" s="9"/>
      <c r="U3" s="9"/>
      <c r="V3" s="9"/>
    </row>
    <row r="4" spans="1:22" ht="27.75" customHeight="1">
      <c r="A4" s="2811" t="s">
        <v>37</v>
      </c>
      <c r="B4" s="2812"/>
      <c r="C4" s="2812"/>
      <c r="D4" s="2812"/>
      <c r="E4" s="2812"/>
      <c r="F4" s="2813"/>
      <c r="G4" s="2390">
        <f>SUM(G5,G26,G49,G81,G84,G100)</f>
        <v>1862073604</v>
      </c>
      <c r="H4" s="2390">
        <f>SUM(H5,H26,H49,H81,H84,H100)</f>
        <v>1884954904</v>
      </c>
      <c r="I4" s="2390">
        <f>SUM(I5,I26,I49,I81,I84,I100)</f>
        <v>22881300</v>
      </c>
      <c r="J4" s="2391">
        <f t="shared" ref="J4:J6" si="0">I4/G4</f>
        <v>1.2288074945505753E-2</v>
      </c>
      <c r="K4" s="2221"/>
      <c r="L4" s="2221"/>
      <c r="M4" s="2221"/>
      <c r="N4" s="2221"/>
      <c r="O4" s="2392"/>
      <c r="P4" s="7"/>
      <c r="Q4" s="9"/>
      <c r="R4" s="9"/>
      <c r="S4" s="9"/>
      <c r="T4" s="9"/>
      <c r="U4" s="9"/>
      <c r="V4" s="9"/>
    </row>
    <row r="5" spans="1:22" ht="18" customHeight="1">
      <c r="A5" s="1075" t="s">
        <v>51</v>
      </c>
      <c r="B5" s="2387" t="s">
        <v>52</v>
      </c>
      <c r="C5" s="53">
        <v>11</v>
      </c>
      <c r="D5" s="53" t="s">
        <v>52</v>
      </c>
      <c r="E5" s="2814" t="s">
        <v>53</v>
      </c>
      <c r="F5" s="2815"/>
      <c r="G5" s="1636">
        <f>SUM(G6,G9,G13,G20)</f>
        <v>18340000</v>
      </c>
      <c r="H5" s="1636">
        <f>SUM(H6,H9,H13,H20)</f>
        <v>17020000</v>
      </c>
      <c r="I5" s="1636">
        <f>SUM(I6,I9,I13,I20)</f>
        <v>-1320000</v>
      </c>
      <c r="J5" s="60">
        <f t="shared" si="0"/>
        <v>-7.1973827699018542E-2</v>
      </c>
      <c r="K5" s="2393"/>
      <c r="L5" s="2393"/>
      <c r="M5" s="2393"/>
      <c r="N5" s="2393"/>
      <c r="O5" s="62">
        <f>SUM(O7,O9,O13,O20)</f>
        <v>17020000</v>
      </c>
      <c r="P5" s="7"/>
      <c r="Q5" s="9"/>
      <c r="R5" s="9"/>
      <c r="S5" s="9"/>
      <c r="T5" s="9"/>
      <c r="U5" s="9"/>
      <c r="V5" s="9"/>
    </row>
    <row r="6" spans="1:22" ht="18" customHeight="1">
      <c r="A6" s="1039"/>
      <c r="B6" s="67"/>
      <c r="C6" s="67"/>
      <c r="D6" s="129"/>
      <c r="E6" s="31">
        <v>111</v>
      </c>
      <c r="F6" s="71" t="s">
        <v>56</v>
      </c>
      <c r="G6" s="73">
        <v>6600000</v>
      </c>
      <c r="H6" s="78">
        <f>O6</f>
        <v>5280000</v>
      </c>
      <c r="I6" s="78">
        <f>H6-G6</f>
        <v>-1320000</v>
      </c>
      <c r="J6" s="85">
        <f t="shared" si="0"/>
        <v>-0.2</v>
      </c>
      <c r="K6" s="87"/>
      <c r="L6" s="89"/>
      <c r="M6" s="91"/>
      <c r="N6" s="91"/>
      <c r="O6" s="93">
        <f>SUM(O7)</f>
        <v>5280000</v>
      </c>
      <c r="P6" s="7"/>
      <c r="Q6" s="9"/>
      <c r="R6" s="9"/>
      <c r="S6" s="9"/>
      <c r="T6" s="9"/>
      <c r="U6" s="9"/>
      <c r="V6" s="9"/>
    </row>
    <row r="7" spans="1:22" ht="18" customHeight="1">
      <c r="A7" s="1039"/>
      <c r="B7" s="67"/>
      <c r="C7" s="67"/>
      <c r="D7" s="129"/>
      <c r="E7" s="1690"/>
      <c r="F7" s="96"/>
      <c r="G7" s="99"/>
      <c r="H7" s="99"/>
      <c r="I7" s="99"/>
      <c r="J7" s="101"/>
      <c r="K7" s="530" t="s">
        <v>62</v>
      </c>
      <c r="L7" s="1"/>
      <c r="M7" s="1"/>
      <c r="N7" s="1"/>
      <c r="O7" s="1272">
        <f>SUM(O8)</f>
        <v>5280000</v>
      </c>
      <c r="P7" s="7"/>
      <c r="Q7" s="9"/>
      <c r="R7" s="9"/>
      <c r="S7" s="9"/>
      <c r="T7" s="9"/>
      <c r="U7" s="9"/>
      <c r="V7" s="9"/>
    </row>
    <row r="8" spans="1:22" ht="18" customHeight="1">
      <c r="A8" s="1039"/>
      <c r="B8" s="67"/>
      <c r="C8" s="67"/>
      <c r="D8" s="129"/>
      <c r="E8" s="1690"/>
      <c r="F8" s="96"/>
      <c r="G8" s="109"/>
      <c r="H8" s="109"/>
      <c r="I8" s="109"/>
      <c r="J8" s="110"/>
      <c r="K8" s="197" t="s">
        <v>66</v>
      </c>
      <c r="L8" s="837">
        <v>12000</v>
      </c>
      <c r="M8" s="1692">
        <v>20</v>
      </c>
      <c r="N8" s="1693">
        <v>22</v>
      </c>
      <c r="O8" s="295">
        <f>L8*N8*M8</f>
        <v>5280000</v>
      </c>
      <c r="P8" s="7"/>
      <c r="Q8" s="9"/>
      <c r="R8" s="9"/>
      <c r="S8" s="9"/>
      <c r="T8" s="9"/>
      <c r="U8" s="9"/>
      <c r="V8" s="9"/>
    </row>
    <row r="9" spans="1:22" ht="18" customHeight="1">
      <c r="A9" s="1039"/>
      <c r="B9" s="67"/>
      <c r="C9" s="67"/>
      <c r="D9" s="129"/>
      <c r="E9" s="31">
        <v>112</v>
      </c>
      <c r="F9" s="154" t="s">
        <v>81</v>
      </c>
      <c r="G9" s="73">
        <f>'세입1(2025)'!H12</f>
        <v>8640000</v>
      </c>
      <c r="H9" s="78">
        <f>SUM(O9)</f>
        <v>8640000</v>
      </c>
      <c r="I9" s="78">
        <f>H9-G9</f>
        <v>0</v>
      </c>
      <c r="J9" s="85">
        <f>I9/G9</f>
        <v>0</v>
      </c>
      <c r="K9" s="524"/>
      <c r="L9" s="40"/>
      <c r="M9" s="40"/>
      <c r="N9" s="40"/>
      <c r="O9" s="413">
        <f>SUM(O10)</f>
        <v>8640000</v>
      </c>
      <c r="P9" s="7"/>
      <c r="Q9" s="9"/>
      <c r="R9" s="9"/>
      <c r="S9" s="9"/>
      <c r="T9" s="9"/>
      <c r="U9" s="9"/>
      <c r="V9" s="9"/>
    </row>
    <row r="10" spans="1:22" ht="18" customHeight="1">
      <c r="A10" s="1039"/>
      <c r="B10" s="67"/>
      <c r="C10" s="67"/>
      <c r="D10" s="129"/>
      <c r="E10" s="69"/>
      <c r="F10" s="67"/>
      <c r="G10" s="166"/>
      <c r="H10" s="99"/>
      <c r="I10" s="99"/>
      <c r="J10" s="101"/>
      <c r="K10" s="530" t="s">
        <v>96</v>
      </c>
      <c r="L10" s="1"/>
      <c r="M10" s="1"/>
      <c r="N10" s="1"/>
      <c r="O10" s="1272">
        <f>SUM(O11:O12)</f>
        <v>8640000</v>
      </c>
      <c r="P10" s="7"/>
      <c r="Q10" s="9"/>
      <c r="R10" s="9"/>
      <c r="S10" s="9"/>
      <c r="T10" s="9"/>
      <c r="U10" s="9"/>
      <c r="V10" s="9"/>
    </row>
    <row r="11" spans="1:22" ht="18" customHeight="1">
      <c r="A11" s="1039"/>
      <c r="B11" s="67"/>
      <c r="C11" s="67"/>
      <c r="D11" s="129"/>
      <c r="E11" s="69"/>
      <c r="F11" s="67"/>
      <c r="G11" s="166"/>
      <c r="H11" s="99"/>
      <c r="I11" s="99"/>
      <c r="J11" s="101"/>
      <c r="K11" s="197" t="s">
        <v>102</v>
      </c>
      <c r="L11" s="834">
        <v>80000</v>
      </c>
      <c r="M11" s="1692">
        <v>9</v>
      </c>
      <c r="N11" s="1698">
        <v>12</v>
      </c>
      <c r="O11" s="295">
        <f t="shared" ref="O11:O12" si="1">SUM(L11*M11*N11)</f>
        <v>8640000</v>
      </c>
      <c r="P11" s="7"/>
      <c r="Q11" s="9"/>
      <c r="R11" s="9"/>
      <c r="S11" s="9"/>
      <c r="T11" s="9"/>
      <c r="U11" s="9"/>
      <c r="V11" s="9"/>
    </row>
    <row r="12" spans="1:22" ht="18" customHeight="1">
      <c r="A12" s="1039"/>
      <c r="B12" s="67"/>
      <c r="C12" s="67"/>
      <c r="D12" s="129"/>
      <c r="E12" s="69"/>
      <c r="F12" s="67"/>
      <c r="G12" s="122"/>
      <c r="H12" s="99"/>
      <c r="I12" s="99"/>
      <c r="J12" s="110"/>
      <c r="K12" s="197"/>
      <c r="L12" s="834"/>
      <c r="M12" s="1700"/>
      <c r="N12" s="1698"/>
      <c r="O12" s="295">
        <f t="shared" si="1"/>
        <v>0</v>
      </c>
      <c r="P12" s="7"/>
      <c r="Q12" s="9"/>
      <c r="R12" s="9"/>
      <c r="S12" s="9"/>
      <c r="T12" s="9"/>
      <c r="U12" s="9"/>
      <c r="V12" s="9"/>
    </row>
    <row r="13" spans="1:22" ht="18" customHeight="1">
      <c r="A13" s="1039"/>
      <c r="B13" s="67"/>
      <c r="C13" s="67"/>
      <c r="D13" s="129"/>
      <c r="E13" s="31">
        <v>113</v>
      </c>
      <c r="F13" s="71" t="s">
        <v>109</v>
      </c>
      <c r="G13" s="73">
        <v>1100000</v>
      </c>
      <c r="H13" s="78">
        <f>SUM(O13)</f>
        <v>1100000</v>
      </c>
      <c r="I13" s="78">
        <f>H13-G13</f>
        <v>0</v>
      </c>
      <c r="J13" s="85">
        <f>I13/G13</f>
        <v>0</v>
      </c>
      <c r="K13" s="524"/>
      <c r="L13" s="40"/>
      <c r="M13" s="40"/>
      <c r="N13" s="40"/>
      <c r="O13" s="413">
        <f>SUM(O14+O17)</f>
        <v>1100000</v>
      </c>
      <c r="P13" s="7"/>
    </row>
    <row r="14" spans="1:22" ht="18" customHeight="1">
      <c r="A14" s="1039"/>
      <c r="B14" s="67"/>
      <c r="C14" s="67"/>
      <c r="D14" s="129"/>
      <c r="E14" s="69"/>
      <c r="F14" s="67"/>
      <c r="G14" s="99"/>
      <c r="H14" s="99"/>
      <c r="I14" s="99"/>
      <c r="J14" s="101"/>
      <c r="K14" s="1067" t="s">
        <v>1067</v>
      </c>
      <c r="L14" s="834"/>
      <c r="M14" s="1700"/>
      <c r="N14" s="835"/>
      <c r="O14" s="1272">
        <f>SUM(O15)</f>
        <v>1000000</v>
      </c>
      <c r="P14" s="7"/>
    </row>
    <row r="15" spans="1:22" ht="18" customHeight="1">
      <c r="A15" s="1039"/>
      <c r="B15" s="67"/>
      <c r="C15" s="67"/>
      <c r="D15" s="129"/>
      <c r="E15" s="67"/>
      <c r="F15" s="1702"/>
      <c r="G15" s="197"/>
      <c r="H15" s="197"/>
      <c r="I15" s="197"/>
      <c r="J15" s="101"/>
      <c r="K15" s="1" t="s">
        <v>128</v>
      </c>
      <c r="L15" s="837">
        <v>100000</v>
      </c>
      <c r="M15" s="1703">
        <v>2</v>
      </c>
      <c r="N15" s="1354">
        <v>5</v>
      </c>
      <c r="O15" s="295">
        <f>SUM(L15*N15*M15)</f>
        <v>1000000</v>
      </c>
      <c r="P15" s="7"/>
    </row>
    <row r="16" spans="1:22" ht="18" customHeight="1">
      <c r="A16" s="1039"/>
      <c r="B16" s="67"/>
      <c r="C16" s="67"/>
      <c r="D16" s="129"/>
      <c r="E16" s="67"/>
      <c r="F16" s="1702"/>
      <c r="G16" s="197"/>
      <c r="H16" s="197"/>
      <c r="I16" s="197"/>
      <c r="J16" s="101"/>
      <c r="K16" s="1352"/>
      <c r="L16" s="834"/>
      <c r="M16" s="1700"/>
      <c r="N16" s="835"/>
      <c r="O16" s="1707"/>
      <c r="P16" s="7"/>
    </row>
    <row r="17" spans="1:22" ht="18" customHeight="1">
      <c r="A17" s="1039"/>
      <c r="B17" s="67"/>
      <c r="C17" s="67"/>
      <c r="D17" s="129"/>
      <c r="E17" s="67"/>
      <c r="F17" s="1702"/>
      <c r="G17" s="197"/>
      <c r="H17" s="197"/>
      <c r="I17" s="197"/>
      <c r="J17" s="101"/>
      <c r="K17" s="1067" t="s">
        <v>1069</v>
      </c>
      <c r="L17" s="834"/>
      <c r="M17" s="1700"/>
      <c r="N17" s="835"/>
      <c r="O17" s="1272">
        <f>SUM(O18)</f>
        <v>100000</v>
      </c>
      <c r="P17" s="7"/>
    </row>
    <row r="18" spans="1:22" ht="18" customHeight="1">
      <c r="A18" s="1039"/>
      <c r="B18" s="67"/>
      <c r="C18" s="67"/>
      <c r="D18" s="129"/>
      <c r="E18" s="196"/>
      <c r="F18" s="196"/>
      <c r="G18" s="197"/>
      <c r="H18" s="197"/>
      <c r="I18" s="197"/>
      <c r="J18" s="101"/>
      <c r="K18" s="1032" t="s">
        <v>1070</v>
      </c>
      <c r="L18" s="837">
        <v>20000</v>
      </c>
      <c r="M18" s="1703">
        <v>5</v>
      </c>
      <c r="N18" s="1354">
        <v>1</v>
      </c>
      <c r="O18" s="295">
        <f>SUM(L18*N18*M18)</f>
        <v>100000</v>
      </c>
      <c r="P18" s="7"/>
    </row>
    <row r="19" spans="1:22" ht="18" customHeight="1">
      <c r="A19" s="1039"/>
      <c r="B19" s="67"/>
      <c r="C19" s="67"/>
      <c r="D19" s="129"/>
      <c r="E19" s="69"/>
      <c r="F19" s="67"/>
      <c r="G19" s="122"/>
      <c r="H19" s="99"/>
      <c r="I19" s="99"/>
      <c r="J19" s="110"/>
      <c r="K19" s="197"/>
      <c r="L19" s="834"/>
      <c r="M19" s="1700"/>
      <c r="N19" s="1698"/>
      <c r="O19" s="295"/>
      <c r="P19" s="7"/>
      <c r="Q19" s="9"/>
      <c r="R19" s="9"/>
      <c r="S19" s="9"/>
      <c r="T19" s="9"/>
      <c r="U19" s="9"/>
      <c r="V19" s="9"/>
    </row>
    <row r="20" spans="1:22" ht="23.25" customHeight="1">
      <c r="A20" s="1039"/>
      <c r="B20" s="67"/>
      <c r="C20" s="67"/>
      <c r="D20" s="129"/>
      <c r="E20" s="31">
        <v>114</v>
      </c>
      <c r="F20" s="154" t="s">
        <v>132</v>
      </c>
      <c r="G20" s="73">
        <v>2000000</v>
      </c>
      <c r="H20" s="73">
        <f>O20</f>
        <v>2000000</v>
      </c>
      <c r="I20" s="78">
        <f>H20-G20</f>
        <v>0</v>
      </c>
      <c r="J20" s="1710">
        <v>0</v>
      </c>
      <c r="K20" s="524"/>
      <c r="L20" s="40"/>
      <c r="M20" s="40"/>
      <c r="N20" s="40"/>
      <c r="O20" s="413">
        <f>SUM(O21)</f>
        <v>2000000</v>
      </c>
      <c r="P20" s="7"/>
      <c r="Q20" s="9"/>
      <c r="R20" s="9"/>
      <c r="S20" s="9"/>
      <c r="T20" s="9"/>
      <c r="U20" s="9"/>
      <c r="V20" s="9"/>
    </row>
    <row r="21" spans="1:22" ht="28.5" customHeight="1">
      <c r="A21" s="1039"/>
      <c r="B21" s="67"/>
      <c r="C21" s="67"/>
      <c r="D21" s="129"/>
      <c r="E21" s="69"/>
      <c r="F21" s="67"/>
      <c r="G21" s="122"/>
      <c r="H21" s="99"/>
      <c r="I21" s="99"/>
      <c r="J21" s="5"/>
      <c r="K21" s="1067" t="s">
        <v>638</v>
      </c>
      <c r="L21" s="1"/>
      <c r="M21" s="1"/>
      <c r="N21" s="1068"/>
      <c r="O21" s="1253">
        <f>O22</f>
        <v>2000000</v>
      </c>
      <c r="P21" s="7"/>
      <c r="Q21" s="9"/>
      <c r="R21" s="9"/>
      <c r="S21" s="9"/>
      <c r="T21" s="9"/>
      <c r="U21" s="9"/>
      <c r="V21" s="9"/>
    </row>
    <row r="22" spans="1:22" ht="28.5" customHeight="1">
      <c r="A22" s="1039"/>
      <c r="B22" s="67"/>
      <c r="C22" s="67"/>
      <c r="D22" s="129"/>
      <c r="E22" s="129"/>
      <c r="F22" s="67"/>
      <c r="G22" s="122"/>
      <c r="H22" s="99"/>
      <c r="I22" s="99"/>
      <c r="J22" s="5"/>
      <c r="K22" s="197" t="s">
        <v>102</v>
      </c>
      <c r="L22" s="834">
        <v>100000</v>
      </c>
      <c r="M22" s="1703">
        <v>2</v>
      </c>
      <c r="N22" s="1354">
        <v>10</v>
      </c>
      <c r="O22" s="295">
        <f>SUM(L22*M22*N22)</f>
        <v>2000000</v>
      </c>
      <c r="P22" s="7"/>
      <c r="Q22" s="9"/>
      <c r="R22" s="9"/>
      <c r="S22" s="9"/>
      <c r="T22" s="9"/>
      <c r="U22" s="9"/>
      <c r="V22" s="9"/>
    </row>
    <row r="23" spans="1:22" ht="19.5" customHeight="1">
      <c r="A23" s="1075" t="s">
        <v>157</v>
      </c>
      <c r="B23" s="53" t="s">
        <v>159</v>
      </c>
      <c r="C23" s="53">
        <v>21</v>
      </c>
      <c r="D23" s="2045" t="s">
        <v>159</v>
      </c>
      <c r="E23" s="2816" t="s">
        <v>53</v>
      </c>
      <c r="F23" s="2817"/>
      <c r="G23" s="2046">
        <f t="shared" ref="G23:H23" si="2">SUM(G24)</f>
        <v>0</v>
      </c>
      <c r="H23" s="2046">
        <f t="shared" si="2"/>
        <v>0</v>
      </c>
      <c r="I23" s="2046">
        <f t="shared" ref="I23:I24" si="3">SUM(H23-G23)</f>
        <v>0</v>
      </c>
      <c r="J23" s="2047">
        <v>0</v>
      </c>
      <c r="K23" s="2048"/>
      <c r="L23" s="2049"/>
      <c r="M23" s="2049"/>
      <c r="N23" s="2049"/>
      <c r="O23" s="2050">
        <v>0</v>
      </c>
      <c r="P23" s="7"/>
      <c r="Q23" s="9"/>
      <c r="R23" s="9"/>
      <c r="S23" s="9"/>
      <c r="T23" s="9"/>
      <c r="U23" s="9"/>
      <c r="V23" s="9"/>
    </row>
    <row r="24" spans="1:22" ht="17.25" customHeight="1">
      <c r="A24" s="1080"/>
      <c r="B24" s="261"/>
      <c r="C24" s="262"/>
      <c r="D24" s="264"/>
      <c r="E24" s="31">
        <v>211</v>
      </c>
      <c r="F24" s="69" t="s">
        <v>159</v>
      </c>
      <c r="G24" s="266">
        <v>0</v>
      </c>
      <c r="H24" s="266">
        <v>0</v>
      </c>
      <c r="I24" s="266">
        <f t="shared" si="3"/>
        <v>0</v>
      </c>
      <c r="J24" s="85">
        <v>0</v>
      </c>
      <c r="K24" s="268"/>
      <c r="L24" s="269"/>
      <c r="M24" s="269"/>
      <c r="N24" s="269"/>
      <c r="O24" s="351">
        <v>0</v>
      </c>
      <c r="P24" s="7"/>
      <c r="Q24" s="9"/>
      <c r="R24" s="9"/>
      <c r="S24" s="9"/>
      <c r="T24" s="9"/>
      <c r="U24" s="9"/>
      <c r="V24" s="9"/>
    </row>
    <row r="25" spans="1:22" ht="17.25" customHeight="1">
      <c r="A25" s="1082"/>
      <c r="B25" s="96"/>
      <c r="C25" s="96"/>
      <c r="D25" s="273"/>
      <c r="E25" s="273"/>
      <c r="F25" s="262"/>
      <c r="G25" s="266"/>
      <c r="H25" s="266"/>
      <c r="I25" s="266"/>
      <c r="J25" s="85"/>
      <c r="K25" s="274" t="s">
        <v>165</v>
      </c>
      <c r="L25" s="269"/>
      <c r="M25" s="269"/>
      <c r="N25" s="269"/>
      <c r="O25" s="275">
        <v>0</v>
      </c>
      <c r="P25" s="7"/>
      <c r="Q25" s="9"/>
      <c r="R25" s="9"/>
      <c r="S25" s="9"/>
      <c r="T25" s="9"/>
      <c r="U25" s="9"/>
      <c r="V25" s="9"/>
    </row>
    <row r="26" spans="1:22" ht="24" customHeight="1">
      <c r="A26" s="1075" t="s">
        <v>166</v>
      </c>
      <c r="B26" s="278" t="s">
        <v>167</v>
      </c>
      <c r="C26" s="53">
        <v>31</v>
      </c>
      <c r="D26" s="53" t="s">
        <v>167</v>
      </c>
      <c r="E26" s="2658" t="s">
        <v>53</v>
      </c>
      <c r="F26" s="2578"/>
      <c r="G26" s="57">
        <f t="shared" ref="G26:H26" si="4">SUM(G27,G29)</f>
        <v>1438614000</v>
      </c>
      <c r="H26" s="57">
        <f t="shared" si="4"/>
        <v>1460314000</v>
      </c>
      <c r="I26" s="57">
        <f t="shared" ref="I26:I27" si="5">H26-G26</f>
        <v>21700000</v>
      </c>
      <c r="J26" s="60">
        <f t="shared" ref="J26:J27" si="6">I26/G26</f>
        <v>1.5083962758599596E-2</v>
      </c>
      <c r="K26" s="1083"/>
      <c r="L26" s="1084"/>
      <c r="M26" s="1084"/>
      <c r="N26" s="1084"/>
      <c r="O26" s="1085">
        <f>SUM(O27,O29)</f>
        <v>1460314000</v>
      </c>
      <c r="P26" s="7"/>
      <c r="Q26" s="9"/>
      <c r="R26" s="9"/>
      <c r="S26" s="9"/>
      <c r="T26" s="9"/>
      <c r="U26" s="9"/>
      <c r="V26" s="9"/>
    </row>
    <row r="27" spans="1:22" ht="24" customHeight="1">
      <c r="A27" s="1082"/>
      <c r="B27" s="4"/>
      <c r="C27" s="264"/>
      <c r="D27" s="293"/>
      <c r="E27" s="31">
        <v>313</v>
      </c>
      <c r="F27" s="31" t="s">
        <v>171</v>
      </c>
      <c r="G27" s="73">
        <v>735980000</v>
      </c>
      <c r="H27" s="73">
        <f>O27</f>
        <v>735980000</v>
      </c>
      <c r="I27" s="78">
        <f t="shared" si="5"/>
        <v>0</v>
      </c>
      <c r="J27" s="85">
        <f t="shared" si="6"/>
        <v>0</v>
      </c>
      <c r="K27" s="524"/>
      <c r="L27" s="40"/>
      <c r="M27" s="40"/>
      <c r="N27" s="40"/>
      <c r="O27" s="1263">
        <v>735980000</v>
      </c>
      <c r="P27" s="7"/>
      <c r="Q27" s="9"/>
      <c r="R27" s="9"/>
      <c r="S27" s="9"/>
      <c r="T27" s="9"/>
      <c r="U27" s="9"/>
      <c r="V27" s="9"/>
    </row>
    <row r="28" spans="1:22" ht="24" customHeight="1">
      <c r="A28" s="1082"/>
      <c r="B28" s="4"/>
      <c r="C28" s="273"/>
      <c r="D28" s="96"/>
      <c r="E28" s="25"/>
      <c r="F28" s="31"/>
      <c r="G28" s="78"/>
      <c r="H28" s="78"/>
      <c r="I28" s="78"/>
      <c r="J28" s="108"/>
      <c r="K28" s="1346" t="s">
        <v>174</v>
      </c>
      <c r="L28" s="15"/>
      <c r="M28" s="15"/>
      <c r="N28" s="15"/>
      <c r="O28" s="1356">
        <v>735980000</v>
      </c>
      <c r="P28" s="7"/>
      <c r="Q28" s="9"/>
      <c r="R28" s="9"/>
      <c r="S28" s="9"/>
      <c r="T28" s="9"/>
      <c r="U28" s="9"/>
      <c r="V28" s="9"/>
    </row>
    <row r="29" spans="1:22" ht="24" customHeight="1">
      <c r="A29" s="1082"/>
      <c r="B29" s="4"/>
      <c r="C29" s="273"/>
      <c r="D29" s="317"/>
      <c r="E29" s="31">
        <v>314</v>
      </c>
      <c r="F29" s="31" t="s">
        <v>177</v>
      </c>
      <c r="G29" s="73">
        <v>702634000</v>
      </c>
      <c r="H29" s="78">
        <f>SUM(O29)</f>
        <v>724334000</v>
      </c>
      <c r="I29" s="78">
        <f>H29-G29</f>
        <v>21700000</v>
      </c>
      <c r="J29" s="85">
        <f>I29/G29</f>
        <v>3.0883788715035138E-2</v>
      </c>
      <c r="K29" s="524"/>
      <c r="L29" s="40"/>
      <c r="M29" s="40"/>
      <c r="N29" s="40"/>
      <c r="O29" s="413">
        <f>SUM(O30:O46)</f>
        <v>724334000</v>
      </c>
      <c r="P29" s="7"/>
      <c r="Q29" s="9"/>
      <c r="R29" s="9"/>
      <c r="S29" s="9"/>
      <c r="T29" s="9"/>
      <c r="U29" s="9"/>
      <c r="V29" s="9"/>
    </row>
    <row r="30" spans="1:22" ht="16.5" customHeight="1">
      <c r="A30" s="1082"/>
      <c r="B30" s="4"/>
      <c r="C30" s="273"/>
      <c r="D30" s="317"/>
      <c r="E30" s="323"/>
      <c r="F30" s="67"/>
      <c r="G30" s="266"/>
      <c r="H30" s="266"/>
      <c r="I30" s="266"/>
      <c r="J30" s="325"/>
      <c r="K30" s="2" t="s">
        <v>183</v>
      </c>
      <c r="L30" s="1"/>
      <c r="M30" s="1"/>
      <c r="N30" s="1"/>
      <c r="O30" s="428">
        <v>111760000</v>
      </c>
      <c r="P30" s="7"/>
      <c r="Q30" s="330"/>
      <c r="R30" s="9"/>
      <c r="S30" s="9"/>
      <c r="T30" s="9"/>
      <c r="U30" s="9"/>
      <c r="V30" s="9"/>
    </row>
    <row r="31" spans="1:22" ht="16.5" customHeight="1">
      <c r="A31" s="1082"/>
      <c r="B31" s="4"/>
      <c r="C31" s="273"/>
      <c r="D31" s="273"/>
      <c r="E31" s="273"/>
      <c r="F31" s="273"/>
      <c r="G31" s="120"/>
      <c r="H31" s="120"/>
      <c r="I31" s="120"/>
      <c r="J31" s="101"/>
      <c r="K31" s="2" t="s">
        <v>186</v>
      </c>
      <c r="L31" s="1"/>
      <c r="M31" s="1"/>
      <c r="N31" s="1"/>
      <c r="O31" s="428">
        <v>154305000</v>
      </c>
      <c r="P31" s="7"/>
      <c r="Q31" s="330"/>
      <c r="R31" s="9"/>
      <c r="S31" s="9"/>
      <c r="T31" s="9"/>
      <c r="U31" s="9"/>
      <c r="V31" s="9"/>
    </row>
    <row r="32" spans="1:22" ht="16.5" customHeight="1">
      <c r="A32" s="1082"/>
      <c r="B32" s="4"/>
      <c r="C32" s="273"/>
      <c r="D32" s="273"/>
      <c r="E32" s="273"/>
      <c r="F32" s="273"/>
      <c r="G32" s="120"/>
      <c r="H32" s="120"/>
      <c r="I32" s="120"/>
      <c r="J32" s="101"/>
      <c r="K32" s="2" t="s">
        <v>187</v>
      </c>
      <c r="L32" s="1"/>
      <c r="M32" s="1"/>
      <c r="N32" s="1"/>
      <c r="O32" s="428">
        <v>46920000</v>
      </c>
      <c r="P32" s="7"/>
      <c r="Q32" s="330"/>
      <c r="R32" s="9"/>
      <c r="S32" s="9"/>
      <c r="T32" s="9"/>
      <c r="U32" s="9"/>
      <c r="V32" s="9"/>
    </row>
    <row r="33" spans="1:22" ht="16.5" customHeight="1">
      <c r="A33" s="1082"/>
      <c r="B33" s="4"/>
      <c r="C33" s="273"/>
      <c r="D33" s="273"/>
      <c r="E33" s="273"/>
      <c r="F33" s="273"/>
      <c r="G33" s="120"/>
      <c r="H33" s="120"/>
      <c r="I33" s="120"/>
      <c r="J33" s="101"/>
      <c r="K33" s="2" t="s">
        <v>189</v>
      </c>
      <c r="L33" s="1"/>
      <c r="M33" s="1"/>
      <c r="N33" s="1"/>
      <c r="O33" s="428">
        <v>26580000</v>
      </c>
      <c r="P33" s="7"/>
      <c r="Q33" s="330"/>
      <c r="R33" s="9"/>
      <c r="S33" s="9"/>
      <c r="T33" s="9"/>
      <c r="U33" s="9"/>
      <c r="V33" s="9"/>
    </row>
    <row r="34" spans="1:22" ht="16.5" customHeight="1">
      <c r="A34" s="1082"/>
      <c r="B34" s="96"/>
      <c r="C34" s="96"/>
      <c r="D34" s="273"/>
      <c r="E34" s="273"/>
      <c r="F34" s="273"/>
      <c r="G34" s="120"/>
      <c r="H34" s="120"/>
      <c r="I34" s="120"/>
      <c r="J34" s="101"/>
      <c r="K34" s="2" t="s">
        <v>190</v>
      </c>
      <c r="L34" s="1"/>
      <c r="M34" s="1"/>
      <c r="N34" s="1"/>
      <c r="O34" s="428">
        <v>45784000</v>
      </c>
      <c r="P34" s="7"/>
      <c r="Q34" s="330"/>
      <c r="R34" s="9"/>
      <c r="S34" s="9"/>
      <c r="T34" s="9"/>
      <c r="U34" s="9"/>
      <c r="V34" s="9"/>
    </row>
    <row r="35" spans="1:22" ht="16.5" customHeight="1">
      <c r="A35" s="1082"/>
      <c r="B35" s="96"/>
      <c r="C35" s="96"/>
      <c r="D35" s="273"/>
      <c r="E35" s="273"/>
      <c r="F35" s="273"/>
      <c r="G35" s="120"/>
      <c r="H35" s="2"/>
      <c r="I35" s="120"/>
      <c r="J35" s="101"/>
      <c r="K35" s="2" t="s">
        <v>191</v>
      </c>
      <c r="L35" s="1"/>
      <c r="M35" s="1"/>
      <c r="N35" s="1"/>
      <c r="O35" s="428">
        <v>95695000</v>
      </c>
      <c r="P35" s="7"/>
      <c r="Q35" s="330"/>
      <c r="R35" s="9"/>
      <c r="S35" s="9"/>
      <c r="T35" s="9"/>
      <c r="U35" s="9"/>
      <c r="V35" s="9"/>
    </row>
    <row r="36" spans="1:22" ht="16.5" customHeight="1">
      <c r="A36" s="1082"/>
      <c r="B36" s="96"/>
      <c r="C36" s="96"/>
      <c r="D36" s="273"/>
      <c r="E36" s="273"/>
      <c r="F36" s="273"/>
      <c r="G36" s="120"/>
      <c r="H36" s="120"/>
      <c r="I36" s="120"/>
      <c r="J36" s="101"/>
      <c r="K36" s="2" t="s">
        <v>192</v>
      </c>
      <c r="L36" s="1"/>
      <c r="M36" s="1"/>
      <c r="N36" s="1"/>
      <c r="O36" s="428">
        <v>36680000</v>
      </c>
      <c r="P36" s="7"/>
      <c r="Q36" s="330"/>
      <c r="R36" s="9"/>
      <c r="S36" s="9"/>
      <c r="T36" s="9"/>
      <c r="U36" s="9"/>
      <c r="V36" s="9"/>
    </row>
    <row r="37" spans="1:22" ht="16.5" customHeight="1">
      <c r="A37" s="1082"/>
      <c r="B37" s="96"/>
      <c r="C37" s="96"/>
      <c r="D37" s="273"/>
      <c r="E37" s="273"/>
      <c r="F37" s="273"/>
      <c r="G37" s="120" t="s">
        <v>194</v>
      </c>
      <c r="H37" s="120"/>
      <c r="I37" s="120"/>
      <c r="J37" s="101"/>
      <c r="K37" s="2" t="s">
        <v>195</v>
      </c>
      <c r="L37" s="1"/>
      <c r="M37" s="1"/>
      <c r="N37" s="1"/>
      <c r="O37" s="428">
        <v>45750000</v>
      </c>
      <c r="P37" s="7"/>
      <c r="Q37" s="330"/>
      <c r="R37" s="9"/>
      <c r="S37" s="9"/>
      <c r="T37" s="9"/>
      <c r="U37" s="9"/>
      <c r="V37" s="9"/>
    </row>
    <row r="38" spans="1:22" ht="16.5" customHeight="1">
      <c r="A38" s="1082"/>
      <c r="B38" s="96"/>
      <c r="C38" s="96"/>
      <c r="D38" s="273"/>
      <c r="E38" s="273"/>
      <c r="F38" s="273"/>
      <c r="G38" s="120"/>
      <c r="H38" s="120"/>
      <c r="I38" s="120"/>
      <c r="J38" s="101"/>
      <c r="K38" s="2" t="s">
        <v>196</v>
      </c>
      <c r="L38" s="1"/>
      <c r="M38" s="1"/>
      <c r="N38" s="1"/>
      <c r="O38" s="428">
        <v>8000000</v>
      </c>
      <c r="P38" s="7"/>
      <c r="Q38" s="330"/>
      <c r="R38" s="9"/>
      <c r="S38" s="9"/>
      <c r="T38" s="9"/>
      <c r="U38" s="9"/>
      <c r="V38" s="9"/>
    </row>
    <row r="39" spans="1:22" ht="16.5" customHeight="1">
      <c r="A39" s="1082"/>
      <c r="B39" s="96"/>
      <c r="C39" s="96"/>
      <c r="D39" s="273"/>
      <c r="E39" s="273"/>
      <c r="F39" s="273"/>
      <c r="G39" s="120"/>
      <c r="H39" s="120"/>
      <c r="I39" s="120"/>
      <c r="J39" s="101"/>
      <c r="K39" s="1067" t="s">
        <v>1072</v>
      </c>
      <c r="L39" s="1"/>
      <c r="M39" s="1"/>
      <c r="N39" s="1"/>
      <c r="O39" s="428">
        <v>17500000</v>
      </c>
      <c r="P39" s="7"/>
      <c r="Q39" s="330"/>
      <c r="R39" s="9"/>
      <c r="S39" s="9"/>
      <c r="T39" s="9"/>
      <c r="U39" s="9"/>
      <c r="V39" s="9"/>
    </row>
    <row r="40" spans="1:22" ht="16.5" customHeight="1">
      <c r="A40" s="1082"/>
      <c r="B40" s="96"/>
      <c r="C40" s="96"/>
      <c r="D40" s="273"/>
      <c r="E40" s="273"/>
      <c r="F40" s="273"/>
      <c r="G40" s="120"/>
      <c r="H40" s="120"/>
      <c r="I40" s="120"/>
      <c r="J40" s="101"/>
      <c r="K40" s="1067" t="s">
        <v>1073</v>
      </c>
      <c r="L40" s="1"/>
      <c r="M40" s="1"/>
      <c r="N40" s="1"/>
      <c r="O40" s="428">
        <v>3000000</v>
      </c>
      <c r="P40" s="7"/>
      <c r="Q40" s="330"/>
      <c r="R40" s="9"/>
      <c r="S40" s="9"/>
      <c r="T40" s="9"/>
      <c r="U40" s="9"/>
      <c r="V40" s="9"/>
    </row>
    <row r="41" spans="1:22" ht="16.5" customHeight="1">
      <c r="A41" s="1082"/>
      <c r="B41" s="96"/>
      <c r="C41" s="96"/>
      <c r="D41" s="273"/>
      <c r="E41" s="273"/>
      <c r="F41" s="273"/>
      <c r="G41" s="120"/>
      <c r="H41" s="120"/>
      <c r="I41" s="120"/>
      <c r="J41" s="101"/>
      <c r="K41" s="1067" t="s">
        <v>1074</v>
      </c>
      <c r="L41" s="1"/>
      <c r="M41" s="1"/>
      <c r="N41" s="1"/>
      <c r="O41" s="428">
        <v>36680000</v>
      </c>
      <c r="P41" s="7"/>
      <c r="Q41" s="330"/>
      <c r="R41" s="9"/>
      <c r="S41" s="9"/>
      <c r="T41" s="9"/>
      <c r="U41" s="9"/>
      <c r="V41" s="9"/>
    </row>
    <row r="42" spans="1:22" ht="16.5" customHeight="1">
      <c r="A42" s="1082"/>
      <c r="B42" s="96"/>
      <c r="C42" s="96"/>
      <c r="D42" s="273"/>
      <c r="E42" s="273"/>
      <c r="F42" s="273"/>
      <c r="G42" s="120"/>
      <c r="H42" s="120"/>
      <c r="I42" s="120"/>
      <c r="J42" s="101"/>
      <c r="K42" s="1067" t="s">
        <v>1196</v>
      </c>
      <c r="L42" s="1"/>
      <c r="M42" s="1"/>
      <c r="N42" s="1"/>
      <c r="O42" s="428">
        <v>5000000</v>
      </c>
      <c r="P42" s="7"/>
      <c r="Q42" s="330"/>
      <c r="R42" s="9"/>
      <c r="S42" s="9"/>
      <c r="T42" s="9"/>
      <c r="U42" s="9"/>
      <c r="V42" s="9"/>
    </row>
    <row r="43" spans="1:22" ht="16.5" customHeight="1">
      <c r="A43" s="1738"/>
      <c r="B43" s="2054"/>
      <c r="C43" s="2054"/>
      <c r="D43" s="2055"/>
      <c r="E43" s="2055"/>
      <c r="F43" s="2055"/>
      <c r="G43" s="2056"/>
      <c r="H43" s="2056"/>
      <c r="I43" s="2056"/>
      <c r="J43" s="2044"/>
      <c r="K43" s="2057" t="s">
        <v>1197</v>
      </c>
      <c r="L43" s="2058"/>
      <c r="M43" s="2058"/>
      <c r="N43" s="2058"/>
      <c r="O43" s="2059">
        <v>19200000</v>
      </c>
      <c r="P43" s="7"/>
      <c r="Q43" s="330"/>
      <c r="R43" s="9"/>
      <c r="S43" s="9"/>
      <c r="T43" s="9"/>
      <c r="U43" s="9"/>
      <c r="V43" s="9"/>
    </row>
    <row r="44" spans="1:22" s="2545" customFormat="1" ht="16.5" customHeight="1">
      <c r="A44" s="1738"/>
      <c r="B44" s="2054"/>
      <c r="C44" s="2054"/>
      <c r="D44" s="2055"/>
      <c r="E44" s="2055"/>
      <c r="F44" s="2055"/>
      <c r="G44" s="2056"/>
      <c r="H44" s="2056"/>
      <c r="I44" s="2056"/>
      <c r="J44" s="2044"/>
      <c r="K44" s="2186" t="s">
        <v>1198</v>
      </c>
      <c r="L44" s="2252"/>
      <c r="M44" s="2252"/>
      <c r="N44" s="2252"/>
      <c r="O44" s="2496">
        <v>51480000</v>
      </c>
      <c r="P44" s="402"/>
      <c r="Q44" s="330"/>
      <c r="R44" s="2546"/>
      <c r="S44" s="2546"/>
      <c r="T44" s="2546"/>
      <c r="U44" s="2546"/>
      <c r="V44" s="2546"/>
    </row>
    <row r="45" spans="1:22" ht="16.5" customHeight="1" thickBot="1">
      <c r="A45" s="2060"/>
      <c r="B45" s="2061"/>
      <c r="C45" s="2061"/>
      <c r="D45" s="2062"/>
      <c r="E45" s="2062"/>
      <c r="F45" s="2062"/>
      <c r="G45" s="2063"/>
      <c r="H45" s="2063"/>
      <c r="I45" s="2063"/>
      <c r="J45" s="2064"/>
      <c r="K45" s="2065" t="s">
        <v>1199</v>
      </c>
      <c r="L45" s="2066"/>
      <c r="M45" s="2066"/>
      <c r="N45" s="2066"/>
      <c r="O45" s="2067">
        <v>20000000</v>
      </c>
      <c r="P45" s="7"/>
      <c r="Q45" s="330"/>
      <c r="R45" s="9"/>
      <c r="S45" s="9"/>
      <c r="T45" s="9"/>
      <c r="U45" s="9"/>
      <c r="V45" s="9"/>
    </row>
    <row r="46" spans="1:22" ht="11.25" hidden="1" customHeight="1">
      <c r="A46" s="1090"/>
      <c r="B46" s="359"/>
      <c r="C46" s="359"/>
      <c r="D46" s="360"/>
      <c r="E46" s="360"/>
      <c r="F46" s="360"/>
      <c r="G46" s="361"/>
      <c r="H46" s="361"/>
      <c r="I46" s="361"/>
      <c r="J46" s="363"/>
      <c r="K46" s="2051"/>
      <c r="L46" s="1958"/>
      <c r="M46" s="1958"/>
      <c r="N46" s="1958"/>
      <c r="O46" s="1962">
        <v>0</v>
      </c>
      <c r="P46" s="7"/>
      <c r="Q46" s="9"/>
      <c r="R46" s="9"/>
      <c r="S46" s="9"/>
      <c r="T46" s="9"/>
      <c r="U46" s="9"/>
      <c r="V46" s="9"/>
    </row>
    <row r="47" spans="1:22" ht="12" customHeight="1">
      <c r="A47" s="2743" t="s">
        <v>4</v>
      </c>
      <c r="B47" s="2657"/>
      <c r="C47" s="2656" t="s">
        <v>6</v>
      </c>
      <c r="D47" s="2634"/>
      <c r="E47" s="2656" t="s">
        <v>8</v>
      </c>
      <c r="F47" s="2657"/>
      <c r="G47" s="1034" t="s">
        <v>1060</v>
      </c>
      <c r="H47" s="1034" t="s">
        <v>1061</v>
      </c>
      <c r="I47" s="2638" t="s">
        <v>15</v>
      </c>
      <c r="J47" s="2643"/>
      <c r="K47" s="2664" t="s">
        <v>1066</v>
      </c>
      <c r="L47" s="2634"/>
      <c r="M47" s="2634"/>
      <c r="N47" s="2634"/>
      <c r="O47" s="2635"/>
      <c r="P47" s="7"/>
      <c r="Q47" s="9"/>
      <c r="R47" s="9"/>
      <c r="S47" s="9"/>
      <c r="T47" s="9"/>
      <c r="U47" s="9"/>
      <c r="V47" s="9"/>
    </row>
    <row r="48" spans="1:22" ht="12" customHeight="1">
      <c r="A48" s="2662"/>
      <c r="B48" s="2569"/>
      <c r="C48" s="2575"/>
      <c r="D48" s="2590"/>
      <c r="E48" s="2575"/>
      <c r="F48" s="2569"/>
      <c r="G48" s="20" t="s">
        <v>29</v>
      </c>
      <c r="H48" s="20" t="s">
        <v>30</v>
      </c>
      <c r="I48" s="20" t="s">
        <v>32</v>
      </c>
      <c r="J48" s="22" t="s">
        <v>34</v>
      </c>
      <c r="K48" s="2575"/>
      <c r="L48" s="2590"/>
      <c r="M48" s="2590"/>
      <c r="N48" s="2590"/>
      <c r="O48" s="2637"/>
      <c r="P48" s="7"/>
      <c r="Q48" s="9"/>
      <c r="R48" s="9"/>
      <c r="S48" s="9"/>
      <c r="T48" s="9"/>
      <c r="U48" s="9"/>
      <c r="V48" s="9"/>
    </row>
    <row r="49" spans="1:22" ht="15.75" customHeight="1">
      <c r="A49" s="1075" t="s">
        <v>207</v>
      </c>
      <c r="B49" s="278" t="s">
        <v>208</v>
      </c>
      <c r="C49" s="56">
        <v>41</v>
      </c>
      <c r="D49" s="378" t="s">
        <v>208</v>
      </c>
      <c r="E49" s="2658" t="s">
        <v>53</v>
      </c>
      <c r="F49" s="2578"/>
      <c r="G49" s="57">
        <f>SUM(G50,G79)</f>
        <v>295063000</v>
      </c>
      <c r="H49" s="57">
        <f>SUM(H50,H79)</f>
        <v>297564300</v>
      </c>
      <c r="I49" s="57">
        <f t="shared" ref="I49:I50" si="7">H49-G49</f>
        <v>2501300</v>
      </c>
      <c r="J49" s="60">
        <f t="shared" ref="J49:J50" si="8">I49/G49</f>
        <v>8.4771726715989464E-3</v>
      </c>
      <c r="K49" s="1083"/>
      <c r="L49" s="1084"/>
      <c r="M49" s="1084"/>
      <c r="N49" s="1084"/>
      <c r="O49" s="1093">
        <f>SUM(O50+O79)</f>
        <v>297564300</v>
      </c>
      <c r="P49" s="7"/>
      <c r="Q49" s="9"/>
      <c r="R49" s="9"/>
      <c r="S49" s="9"/>
      <c r="T49" s="9"/>
      <c r="U49" s="9"/>
      <c r="V49" s="9"/>
    </row>
    <row r="50" spans="1:22" ht="15.75" customHeight="1">
      <c r="A50" s="1082"/>
      <c r="B50" s="391"/>
      <c r="C50" s="293"/>
      <c r="D50" s="392"/>
      <c r="E50" s="70">
        <v>411</v>
      </c>
      <c r="F50" s="154" t="s">
        <v>211</v>
      </c>
      <c r="G50" s="73">
        <v>245063000</v>
      </c>
      <c r="H50" s="78">
        <f>SUM(O50)</f>
        <v>247564300</v>
      </c>
      <c r="I50" s="78">
        <f t="shared" si="7"/>
        <v>2501300</v>
      </c>
      <c r="J50" s="85">
        <f t="shared" si="8"/>
        <v>1.020676315886119E-2</v>
      </c>
      <c r="K50" s="162"/>
      <c r="L50" s="162"/>
      <c r="M50" s="396"/>
      <c r="N50" s="162"/>
      <c r="O50" s="137">
        <f>SUM(O51:O78)</f>
        <v>247564300</v>
      </c>
      <c r="P50" s="7"/>
      <c r="Q50" s="9"/>
      <c r="R50" s="9"/>
      <c r="S50" s="9"/>
      <c r="T50" s="9"/>
      <c r="U50" s="9"/>
      <c r="V50" s="9"/>
    </row>
    <row r="51" spans="1:22" ht="12" customHeight="1">
      <c r="A51" s="1082"/>
      <c r="B51" s="96"/>
      <c r="C51" s="96"/>
      <c r="D51" s="398"/>
      <c r="E51" s="273"/>
      <c r="F51" s="96"/>
      <c r="G51" s="120"/>
      <c r="H51" s="120"/>
      <c r="I51" s="120"/>
      <c r="J51" s="110"/>
      <c r="K51" s="1725" t="s">
        <v>213</v>
      </c>
      <c r="L51" s="2"/>
      <c r="M51" s="1"/>
      <c r="N51" s="1"/>
      <c r="O51" s="1726">
        <v>3700000</v>
      </c>
      <c r="P51" s="402"/>
      <c r="Q51" s="9"/>
      <c r="R51" s="9"/>
      <c r="S51" s="9"/>
      <c r="T51" s="9"/>
      <c r="U51" s="9"/>
      <c r="V51" s="9"/>
    </row>
    <row r="52" spans="1:22" ht="12" customHeight="1">
      <c r="A52" s="1082"/>
      <c r="B52" s="96"/>
      <c r="C52" s="96"/>
      <c r="D52" s="398"/>
      <c r="E52" s="273"/>
      <c r="F52" s="96"/>
      <c r="G52" s="120"/>
      <c r="H52" s="120"/>
      <c r="I52" s="120"/>
      <c r="J52" s="110"/>
      <c r="K52" s="1725" t="s">
        <v>214</v>
      </c>
      <c r="L52" s="2"/>
      <c r="M52" s="1"/>
      <c r="N52" s="1"/>
      <c r="O52" s="1726">
        <v>54900000</v>
      </c>
      <c r="Q52" s="9"/>
      <c r="R52" s="9"/>
      <c r="S52" s="9"/>
      <c r="T52" s="9"/>
      <c r="U52" s="9"/>
      <c r="V52" s="9"/>
    </row>
    <row r="53" spans="1:22" ht="12" customHeight="1">
      <c r="A53" s="1082"/>
      <c r="B53" s="96"/>
      <c r="C53" s="96"/>
      <c r="D53" s="398"/>
      <c r="E53" s="273"/>
      <c r="F53" s="96"/>
      <c r="G53" s="120"/>
      <c r="H53" s="120"/>
      <c r="I53" s="120"/>
      <c r="J53" s="110"/>
      <c r="K53" s="1725" t="s">
        <v>215</v>
      </c>
      <c r="L53" s="1728"/>
      <c r="M53" s="1730"/>
      <c r="N53" s="1730"/>
      <c r="O53" s="1726">
        <v>7000000</v>
      </c>
      <c r="P53" s="402"/>
      <c r="Q53" s="9"/>
      <c r="R53" s="9"/>
      <c r="S53" s="9"/>
      <c r="T53" s="9"/>
      <c r="U53" s="9"/>
      <c r="V53" s="9"/>
    </row>
    <row r="54" spans="1:22" ht="12" customHeight="1">
      <c r="A54" s="1082"/>
      <c r="B54" s="96"/>
      <c r="C54" s="96"/>
      <c r="D54" s="398"/>
      <c r="E54" s="273"/>
      <c r="F54" s="96"/>
      <c r="G54" s="120"/>
      <c r="H54" s="120"/>
      <c r="I54" s="120"/>
      <c r="J54" s="110"/>
      <c r="K54" s="1732" t="s">
        <v>1075</v>
      </c>
      <c r="L54" s="2"/>
      <c r="M54" s="1"/>
      <c r="N54" s="1"/>
      <c r="O54" s="1726">
        <v>2000000</v>
      </c>
      <c r="P54" s="402"/>
      <c r="Q54" s="9"/>
      <c r="R54" s="9"/>
      <c r="S54" s="9"/>
      <c r="T54" s="9"/>
      <c r="U54" s="9"/>
      <c r="V54" s="9"/>
    </row>
    <row r="55" spans="1:22" ht="12" customHeight="1">
      <c r="A55" s="1082"/>
      <c r="B55" s="96"/>
      <c r="C55" s="96"/>
      <c r="D55" s="398"/>
      <c r="E55" s="273"/>
      <c r="F55" s="96"/>
      <c r="G55" s="120"/>
      <c r="H55" s="120"/>
      <c r="I55" s="120"/>
      <c r="J55" s="110"/>
      <c r="K55" s="1732" t="s">
        <v>1076</v>
      </c>
      <c r="L55" s="1360"/>
      <c r="M55" s="1360"/>
      <c r="N55" s="1360"/>
      <c r="O55" s="1726">
        <v>2500000</v>
      </c>
      <c r="P55" s="402"/>
      <c r="Q55" s="9"/>
      <c r="R55" s="9"/>
      <c r="S55" s="9"/>
      <c r="T55" s="9"/>
      <c r="U55" s="9"/>
      <c r="V55" s="9"/>
    </row>
    <row r="56" spans="1:22" ht="12" customHeight="1">
      <c r="A56" s="1082"/>
      <c r="B56" s="96"/>
      <c r="C56" s="96"/>
      <c r="D56" s="398"/>
      <c r="E56" s="273"/>
      <c r="F56" s="96"/>
      <c r="G56" s="120"/>
      <c r="H56" s="120"/>
      <c r="I56" s="120"/>
      <c r="J56" s="110"/>
      <c r="K56" s="1732" t="s">
        <v>1077</v>
      </c>
      <c r="L56" s="2"/>
      <c r="M56" s="1"/>
      <c r="N56" s="1"/>
      <c r="O56" s="1726">
        <v>27000000</v>
      </c>
      <c r="P56" s="7"/>
      <c r="Q56" s="9"/>
      <c r="R56" s="9"/>
      <c r="S56" s="9"/>
      <c r="T56" s="9"/>
      <c r="U56" s="9"/>
      <c r="V56" s="9"/>
    </row>
    <row r="57" spans="1:22" ht="12" customHeight="1">
      <c r="A57" s="1082"/>
      <c r="B57" s="96"/>
      <c r="C57" s="96"/>
      <c r="D57" s="398"/>
      <c r="E57" s="273"/>
      <c r="F57" s="96"/>
      <c r="G57" s="120"/>
      <c r="H57" s="120"/>
      <c r="I57" s="120"/>
      <c r="J57" s="110"/>
      <c r="K57" s="1732" t="s">
        <v>1079</v>
      </c>
      <c r="L57" s="1733"/>
      <c r="M57" s="1360"/>
      <c r="N57" s="1360"/>
      <c r="O57" s="1726">
        <v>14300000</v>
      </c>
      <c r="P57" s="402"/>
      <c r="Q57" s="9"/>
      <c r="R57" s="9"/>
      <c r="S57" s="9"/>
      <c r="T57" s="9"/>
      <c r="U57" s="9"/>
      <c r="V57" s="9"/>
    </row>
    <row r="58" spans="1:22" ht="12" customHeight="1">
      <c r="A58" s="1082"/>
      <c r="B58" s="96"/>
      <c r="C58" s="96"/>
      <c r="D58" s="398"/>
      <c r="E58" s="273"/>
      <c r="F58" s="96"/>
      <c r="G58" s="120"/>
      <c r="H58" s="120"/>
      <c r="I58" s="120"/>
      <c r="J58" s="110"/>
      <c r="K58" s="1734" t="s">
        <v>1081</v>
      </c>
      <c r="L58" s="2"/>
      <c r="M58" s="1"/>
      <c r="N58" s="1"/>
      <c r="O58" s="428">
        <v>6010000</v>
      </c>
      <c r="P58" s="402"/>
      <c r="Q58" s="9"/>
      <c r="R58" s="9"/>
      <c r="S58" s="9"/>
      <c r="T58" s="9"/>
      <c r="U58" s="9"/>
      <c r="V58" s="9"/>
    </row>
    <row r="59" spans="1:22" ht="12" customHeight="1">
      <c r="A59" s="1082"/>
      <c r="B59" s="96"/>
      <c r="C59" s="96"/>
      <c r="D59" s="398"/>
      <c r="E59" s="273"/>
      <c r="F59" s="96"/>
      <c r="G59" s="120"/>
      <c r="H59" s="120"/>
      <c r="I59" s="120"/>
      <c r="J59" s="110"/>
      <c r="K59" s="1734" t="s">
        <v>1082</v>
      </c>
      <c r="L59" s="2"/>
      <c r="M59" s="1"/>
      <c r="N59" s="1"/>
      <c r="O59" s="428">
        <v>800000</v>
      </c>
      <c r="P59" s="402"/>
      <c r="Q59" s="9"/>
      <c r="R59" s="9"/>
      <c r="S59" s="9"/>
      <c r="T59" s="9"/>
      <c r="U59" s="9"/>
      <c r="V59" s="9"/>
    </row>
    <row r="60" spans="1:22" ht="12" customHeight="1">
      <c r="A60" s="1082"/>
      <c r="B60" s="96"/>
      <c r="C60" s="96"/>
      <c r="D60" s="398"/>
      <c r="E60" s="273"/>
      <c r="F60" s="96"/>
      <c r="G60" s="120"/>
      <c r="H60" s="120"/>
      <c r="I60" s="120"/>
      <c r="J60" s="110"/>
      <c r="K60" s="1734" t="s">
        <v>1083</v>
      </c>
      <c r="L60" s="2"/>
      <c r="M60" s="1"/>
      <c r="N60" s="1"/>
      <c r="O60" s="428">
        <v>6000000</v>
      </c>
      <c r="P60" s="7"/>
      <c r="Q60" s="9"/>
      <c r="R60" s="9"/>
      <c r="S60" s="9"/>
      <c r="T60" s="9"/>
      <c r="U60" s="9"/>
      <c r="V60" s="9"/>
    </row>
    <row r="61" spans="1:22" ht="12" customHeight="1">
      <c r="A61" s="1082"/>
      <c r="B61" s="96"/>
      <c r="C61" s="96"/>
      <c r="D61" s="398"/>
      <c r="E61" s="273"/>
      <c r="F61" s="96"/>
      <c r="G61" s="120"/>
      <c r="H61" s="120"/>
      <c r="I61" s="120"/>
      <c r="J61" s="110"/>
      <c r="K61" s="1067" t="s">
        <v>1084</v>
      </c>
      <c r="L61" s="1360"/>
      <c r="M61" s="1360"/>
      <c r="N61" s="1360"/>
      <c r="O61" s="428">
        <v>5000000</v>
      </c>
      <c r="P61" s="7"/>
      <c r="Q61" s="9"/>
      <c r="R61" s="9"/>
      <c r="S61" s="9"/>
      <c r="T61" s="9"/>
      <c r="U61" s="9"/>
      <c r="V61" s="9"/>
    </row>
    <row r="62" spans="1:22" ht="12" customHeight="1">
      <c r="A62" s="1082"/>
      <c r="B62" s="96"/>
      <c r="C62" s="96"/>
      <c r="D62" s="398"/>
      <c r="E62" s="273"/>
      <c r="F62" s="96"/>
      <c r="G62" s="120"/>
      <c r="H62" s="120"/>
      <c r="I62" s="120"/>
      <c r="J62" s="5"/>
      <c r="K62" s="1067" t="s">
        <v>1086</v>
      </c>
      <c r="L62" s="1733"/>
      <c r="M62" s="1733"/>
      <c r="N62" s="1733"/>
      <c r="O62" s="428">
        <v>3000000</v>
      </c>
      <c r="P62" s="402"/>
      <c r="Q62" s="9"/>
      <c r="R62" s="9"/>
      <c r="S62" s="9"/>
      <c r="T62" s="9"/>
      <c r="U62" s="9"/>
      <c r="V62" s="9"/>
    </row>
    <row r="63" spans="1:22" ht="12" customHeight="1">
      <c r="A63" s="1082"/>
      <c r="B63" s="96"/>
      <c r="C63" s="96"/>
      <c r="D63" s="398"/>
      <c r="E63" s="273"/>
      <c r="F63" s="96"/>
      <c r="G63" s="120"/>
      <c r="H63" s="120"/>
      <c r="I63" s="120"/>
      <c r="J63" s="5"/>
      <c r="K63" s="1732" t="s">
        <v>1087</v>
      </c>
      <c r="L63" s="1360"/>
      <c r="M63" s="1360"/>
      <c r="N63" s="1360"/>
      <c r="O63" s="1726">
        <v>5000000</v>
      </c>
      <c r="P63" s="402"/>
      <c r="Q63" s="9"/>
      <c r="R63" s="9"/>
      <c r="S63" s="9"/>
      <c r="T63" s="9"/>
      <c r="U63" s="9"/>
      <c r="V63" s="9"/>
    </row>
    <row r="64" spans="1:22" ht="12" customHeight="1">
      <c r="A64" s="1082"/>
      <c r="B64" s="96"/>
      <c r="C64" s="96"/>
      <c r="D64" s="398"/>
      <c r="E64" s="273"/>
      <c r="F64" s="96"/>
      <c r="G64" s="120"/>
      <c r="H64" s="120"/>
      <c r="I64" s="120"/>
      <c r="J64" s="5"/>
      <c r="K64" s="1732" t="s">
        <v>1088</v>
      </c>
      <c r="L64" s="1360"/>
      <c r="M64" s="1360"/>
      <c r="N64" s="1360"/>
      <c r="O64" s="1726">
        <v>3000000</v>
      </c>
      <c r="P64" s="402"/>
      <c r="Q64" s="9"/>
      <c r="R64" s="9"/>
      <c r="S64" s="9"/>
      <c r="T64" s="9"/>
      <c r="U64" s="9"/>
      <c r="V64" s="9"/>
    </row>
    <row r="65" spans="1:22" ht="12" customHeight="1">
      <c r="A65" s="1082"/>
      <c r="B65" s="96"/>
      <c r="C65" s="96"/>
      <c r="D65" s="398"/>
      <c r="E65" s="273"/>
      <c r="F65" s="96"/>
      <c r="G65" s="120"/>
      <c r="H65" s="120"/>
      <c r="I65" s="120"/>
      <c r="J65" s="110"/>
      <c r="K65" s="1736" t="s">
        <v>1089</v>
      </c>
      <c r="L65" s="2"/>
      <c r="M65" s="1"/>
      <c r="N65" s="1"/>
      <c r="O65" s="428">
        <v>19031000</v>
      </c>
      <c r="P65" s="7"/>
      <c r="Q65" s="9"/>
      <c r="R65" s="9"/>
      <c r="S65" s="9"/>
      <c r="T65" s="9"/>
      <c r="U65" s="9"/>
      <c r="V65" s="9"/>
    </row>
    <row r="66" spans="1:22" ht="12" customHeight="1">
      <c r="A66" s="1082"/>
      <c r="B66" s="96"/>
      <c r="C66" s="96"/>
      <c r="D66" s="398"/>
      <c r="E66" s="273"/>
      <c r="F66" s="96"/>
      <c r="G66" s="120"/>
      <c r="H66" s="120"/>
      <c r="I66" s="120"/>
      <c r="J66" s="110"/>
      <c r="K66" s="1352" t="s">
        <v>1090</v>
      </c>
      <c r="L66" s="1"/>
      <c r="M66" s="1"/>
      <c r="N66" s="1"/>
      <c r="O66" s="428">
        <v>3000000</v>
      </c>
      <c r="P66" s="7"/>
      <c r="Q66" s="9"/>
      <c r="R66" s="9"/>
      <c r="S66" s="9"/>
      <c r="T66" s="9"/>
      <c r="U66" s="9"/>
      <c r="V66" s="9"/>
    </row>
    <row r="67" spans="1:22" ht="12" customHeight="1">
      <c r="A67" s="1082"/>
      <c r="B67" s="96"/>
      <c r="C67" s="96"/>
      <c r="D67" s="398"/>
      <c r="E67" s="69"/>
      <c r="F67" s="67"/>
      <c r="G67" s="320"/>
      <c r="H67" s="120"/>
      <c r="I67" s="120"/>
      <c r="J67" s="110"/>
      <c r="K67" s="1913" t="s">
        <v>1091</v>
      </c>
      <c r="L67" s="2035"/>
      <c r="M67" s="2035"/>
      <c r="N67" s="2035"/>
      <c r="O67" s="1883">
        <v>5010000</v>
      </c>
      <c r="P67" s="1907"/>
      <c r="Q67" s="9"/>
      <c r="R67" s="9"/>
      <c r="S67" s="9"/>
      <c r="T67" s="9"/>
      <c r="U67" s="9"/>
      <c r="V67" s="9"/>
    </row>
    <row r="68" spans="1:22" ht="12" customHeight="1">
      <c r="A68" s="1082"/>
      <c r="B68" s="96"/>
      <c r="C68" s="96"/>
      <c r="D68" s="398"/>
      <c r="E68" s="69"/>
      <c r="F68" s="67"/>
      <c r="G68" s="320"/>
      <c r="H68" s="120"/>
      <c r="I68" s="120"/>
      <c r="J68" s="110"/>
      <c r="K68" s="1913" t="s">
        <v>1092</v>
      </c>
      <c r="L68" s="2035"/>
      <c r="M68" s="2035"/>
      <c r="N68" s="2035"/>
      <c r="O68" s="1883">
        <v>11965000</v>
      </c>
      <c r="P68" s="1907"/>
      <c r="Q68" s="9"/>
      <c r="R68" s="9"/>
      <c r="S68" s="9"/>
      <c r="T68" s="9"/>
      <c r="U68" s="9"/>
      <c r="V68" s="9"/>
    </row>
    <row r="69" spans="1:22" ht="12" customHeight="1">
      <c r="A69" s="1082"/>
      <c r="B69" s="96"/>
      <c r="C69" s="96"/>
      <c r="D69" s="398"/>
      <c r="E69" s="69"/>
      <c r="F69" s="67"/>
      <c r="G69" s="320"/>
      <c r="H69" s="120"/>
      <c r="I69" s="120"/>
      <c r="J69" s="110"/>
      <c r="K69" s="2036" t="s">
        <v>1093</v>
      </c>
      <c r="L69" s="2035"/>
      <c r="M69" s="2035"/>
      <c r="N69" s="2035"/>
      <c r="O69" s="1883">
        <v>10584000</v>
      </c>
      <c r="P69" s="1907"/>
      <c r="Q69" s="9"/>
      <c r="R69" s="9"/>
      <c r="S69" s="9"/>
      <c r="T69" s="9"/>
      <c r="U69" s="9"/>
      <c r="V69" s="9"/>
    </row>
    <row r="70" spans="1:22" ht="12" customHeight="1">
      <c r="A70" s="1082"/>
      <c r="B70" s="96"/>
      <c r="C70" s="96"/>
      <c r="D70" s="398"/>
      <c r="E70" s="69"/>
      <c r="F70" s="67"/>
      <c r="G70" s="320"/>
      <c r="H70" s="120"/>
      <c r="I70" s="120"/>
      <c r="J70" s="110"/>
      <c r="K70" s="2036" t="s">
        <v>1094</v>
      </c>
      <c r="L70" s="2035"/>
      <c r="M70" s="2035"/>
      <c r="N70" s="2035"/>
      <c r="O70" s="1883">
        <v>35000000</v>
      </c>
      <c r="P70" s="1907"/>
      <c r="Q70" s="9"/>
      <c r="R70" s="9"/>
      <c r="S70" s="9"/>
      <c r="T70" s="9"/>
      <c r="U70" s="9"/>
      <c r="V70" s="9"/>
    </row>
    <row r="71" spans="1:22" ht="12" customHeight="1">
      <c r="A71" s="1738"/>
      <c r="B71" s="96"/>
      <c r="C71" s="96"/>
      <c r="D71" s="398"/>
      <c r="E71" s="69"/>
      <c r="F71" s="67"/>
      <c r="G71" s="320"/>
      <c r="H71" s="120"/>
      <c r="I71" s="120"/>
      <c r="J71" s="110"/>
      <c r="K71" s="2036" t="s">
        <v>1095</v>
      </c>
      <c r="L71" s="2035"/>
      <c r="M71" s="2035"/>
      <c r="N71" s="2035"/>
      <c r="O71" s="1883">
        <v>3000000</v>
      </c>
      <c r="P71" s="1907"/>
      <c r="Q71" s="9"/>
      <c r="R71" s="9"/>
      <c r="S71" s="9"/>
      <c r="T71" s="9"/>
      <c r="U71" s="9"/>
      <c r="V71" s="9"/>
    </row>
    <row r="72" spans="1:22" ht="12" customHeight="1">
      <c r="A72" s="1738" t="s">
        <v>1096</v>
      </c>
      <c r="B72" s="96"/>
      <c r="C72" s="96"/>
      <c r="D72" s="398"/>
      <c r="E72" s="69"/>
      <c r="F72" s="67"/>
      <c r="G72" s="320"/>
      <c r="H72" s="120"/>
      <c r="I72" s="120"/>
      <c r="J72" s="110"/>
      <c r="K72" s="2036" t="s">
        <v>1097</v>
      </c>
      <c r="L72" s="2035"/>
      <c r="M72" s="2035"/>
      <c r="N72" s="2035"/>
      <c r="O72" s="1883">
        <v>7010000</v>
      </c>
      <c r="P72" s="1907"/>
      <c r="Q72" s="9"/>
      <c r="R72" s="9"/>
      <c r="S72" s="9"/>
      <c r="T72" s="9"/>
      <c r="U72" s="9"/>
      <c r="V72" s="9"/>
    </row>
    <row r="73" spans="1:22" ht="12" customHeight="1">
      <c r="A73" s="1082"/>
      <c r="B73" s="96"/>
      <c r="C73" s="96"/>
      <c r="D73" s="398"/>
      <c r="E73" s="69"/>
      <c r="F73" s="67"/>
      <c r="G73" s="320"/>
      <c r="H73" s="120"/>
      <c r="I73" s="120"/>
      <c r="J73" s="110"/>
      <c r="K73" s="2036" t="s">
        <v>1098</v>
      </c>
      <c r="L73" s="2035"/>
      <c r="M73" s="2035"/>
      <c r="N73" s="2035"/>
      <c r="O73" s="1883">
        <v>2848000</v>
      </c>
      <c r="P73" s="1907"/>
      <c r="Q73" s="9"/>
      <c r="R73" s="9"/>
      <c r="S73" s="9"/>
      <c r="T73" s="9"/>
      <c r="U73" s="9"/>
      <c r="V73" s="9"/>
    </row>
    <row r="74" spans="1:22" ht="12" customHeight="1">
      <c r="A74" s="1082"/>
      <c r="B74" s="96"/>
      <c r="C74" s="96"/>
      <c r="D74" s="398"/>
      <c r="E74" s="69"/>
      <c r="F74" s="67"/>
      <c r="G74" s="320"/>
      <c r="H74" s="120"/>
      <c r="I74" s="120"/>
      <c r="J74" s="110"/>
      <c r="K74" s="2037" t="s">
        <v>1099</v>
      </c>
      <c r="L74" s="2035"/>
      <c r="M74" s="2035"/>
      <c r="N74" s="2035"/>
      <c r="O74" s="1883">
        <v>1000000</v>
      </c>
      <c r="P74" s="1907"/>
      <c r="Q74" s="9"/>
      <c r="R74" s="9"/>
      <c r="S74" s="9"/>
      <c r="T74" s="9"/>
      <c r="U74" s="9"/>
      <c r="V74" s="9"/>
    </row>
    <row r="75" spans="1:22" ht="12" customHeight="1">
      <c r="A75" s="1082"/>
      <c r="B75" s="96"/>
      <c r="C75" s="96"/>
      <c r="D75" s="398"/>
      <c r="E75" s="69"/>
      <c r="F75" s="67"/>
      <c r="G75" s="320"/>
      <c r="H75" s="120"/>
      <c r="I75" s="120"/>
      <c r="J75" s="5"/>
      <c r="K75" s="2037" t="s">
        <v>1101</v>
      </c>
      <c r="L75" s="2035"/>
      <c r="M75" s="2035"/>
      <c r="N75" s="2035"/>
      <c r="O75" s="1883">
        <v>1490300</v>
      </c>
      <c r="P75" s="1907"/>
      <c r="Q75" s="9"/>
      <c r="R75" s="9"/>
      <c r="S75" s="9"/>
      <c r="T75" s="9"/>
      <c r="U75" s="9"/>
      <c r="V75" s="9"/>
    </row>
    <row r="76" spans="1:22" ht="12" customHeight="1">
      <c r="A76" s="1082"/>
      <c r="B76" s="96"/>
      <c r="C76" s="96"/>
      <c r="D76" s="398"/>
      <c r="E76" s="69"/>
      <c r="F76" s="67"/>
      <c r="G76" s="320"/>
      <c r="H76" s="120"/>
      <c r="I76" s="120"/>
      <c r="J76" s="5"/>
      <c r="K76" s="2037" t="s">
        <v>1102</v>
      </c>
      <c r="L76" s="2035"/>
      <c r="M76" s="2035"/>
      <c r="N76" s="2035"/>
      <c r="O76" s="1883">
        <v>500000</v>
      </c>
      <c r="P76" s="1907"/>
      <c r="Q76" s="9"/>
      <c r="R76" s="9"/>
      <c r="S76" s="9"/>
      <c r="T76" s="9"/>
      <c r="U76" s="9"/>
      <c r="V76" s="9"/>
    </row>
    <row r="77" spans="1:22" ht="12" customHeight="1">
      <c r="A77" s="1082"/>
      <c r="B77" s="96"/>
      <c r="C77" s="96"/>
      <c r="D77" s="398"/>
      <c r="E77" s="69"/>
      <c r="F77" s="67"/>
      <c r="G77" s="320"/>
      <c r="H77" s="120"/>
      <c r="I77" s="120"/>
      <c r="J77" s="5"/>
      <c r="K77" s="1952" t="s">
        <v>1103</v>
      </c>
      <c r="L77" s="2035"/>
      <c r="M77" s="2035"/>
      <c r="N77" s="2035"/>
      <c r="O77" s="1883">
        <v>6520000</v>
      </c>
      <c r="P77" s="1907"/>
      <c r="Q77" s="9"/>
      <c r="R77" s="9"/>
      <c r="S77" s="9"/>
      <c r="T77" s="9"/>
      <c r="U77" s="9"/>
      <c r="V77" s="9"/>
    </row>
    <row r="78" spans="1:22" ht="12" customHeight="1">
      <c r="A78" s="1082"/>
      <c r="B78" s="96"/>
      <c r="C78" s="96"/>
      <c r="D78" s="398"/>
      <c r="E78" s="69"/>
      <c r="F78" s="67"/>
      <c r="G78" s="320"/>
      <c r="H78" s="120"/>
      <c r="I78" s="120"/>
      <c r="J78" s="5"/>
      <c r="K78" s="2038" t="s">
        <v>1104</v>
      </c>
      <c r="L78" s="2039"/>
      <c r="M78" s="2039"/>
      <c r="N78" s="2039"/>
      <c r="O78" s="2040">
        <v>396000</v>
      </c>
      <c r="P78" s="1907"/>
      <c r="Q78" s="9"/>
      <c r="R78" s="9"/>
      <c r="S78" s="9"/>
      <c r="T78" s="9"/>
      <c r="U78" s="9"/>
      <c r="V78" s="9"/>
    </row>
    <row r="79" spans="1:22" ht="17.25" customHeight="1">
      <c r="A79" s="1082"/>
      <c r="B79" s="96"/>
      <c r="C79" s="96"/>
      <c r="D79" s="398"/>
      <c r="E79" s="31">
        <v>412</v>
      </c>
      <c r="F79" s="31" t="s">
        <v>231</v>
      </c>
      <c r="G79" s="73">
        <v>50000000</v>
      </c>
      <c r="H79" s="78">
        <f>O79</f>
        <v>50000000</v>
      </c>
      <c r="I79" s="78">
        <f>H79-G79</f>
        <v>0</v>
      </c>
      <c r="J79" s="85">
        <f>I79/G79</f>
        <v>0</v>
      </c>
      <c r="K79" s="231"/>
      <c r="L79" s="498"/>
      <c r="M79" s="498"/>
      <c r="N79" s="498"/>
      <c r="O79" s="508">
        <f>SUM(O80)</f>
        <v>50000000</v>
      </c>
      <c r="P79" s="7"/>
      <c r="Q79" s="9"/>
      <c r="R79" s="9"/>
      <c r="S79" s="9"/>
      <c r="T79" s="9"/>
      <c r="U79" s="9"/>
      <c r="V79" s="9"/>
    </row>
    <row r="80" spans="1:22" ht="15.75" customHeight="1">
      <c r="A80" s="1109"/>
      <c r="B80" s="512"/>
      <c r="C80" s="513"/>
      <c r="D80" s="515"/>
      <c r="E80" s="512"/>
      <c r="F80" s="513"/>
      <c r="G80" s="516"/>
      <c r="H80" s="516"/>
      <c r="I80" s="516"/>
      <c r="J80" s="219"/>
      <c r="K80" s="1110" t="s">
        <v>313</v>
      </c>
      <c r="L80" s="1111"/>
      <c r="M80" s="1111"/>
      <c r="N80" s="1111"/>
      <c r="O80" s="1112">
        <v>50000000</v>
      </c>
      <c r="P80" s="7"/>
      <c r="Q80" s="9"/>
      <c r="R80" s="9"/>
      <c r="S80" s="9"/>
      <c r="T80" s="9"/>
      <c r="U80" s="9"/>
      <c r="V80" s="9"/>
    </row>
    <row r="81" spans="1:22" ht="15.75" customHeight="1">
      <c r="A81" s="1036" t="s">
        <v>318</v>
      </c>
      <c r="B81" s="51" t="s">
        <v>246</v>
      </c>
      <c r="C81" s="51">
        <v>61</v>
      </c>
      <c r="D81" s="526" t="s">
        <v>246</v>
      </c>
      <c r="E81" s="2814" t="s">
        <v>53</v>
      </c>
      <c r="F81" s="2818"/>
      <c r="G81" s="531">
        <f>SUM(G82:G83)</f>
        <v>30000000</v>
      </c>
      <c r="H81" s="531">
        <f t="shared" ref="H81:H83" si="9">SUM(O81)</f>
        <v>30000000</v>
      </c>
      <c r="I81" s="531">
        <f t="shared" ref="I81:I85" si="10">H81-G81</f>
        <v>0</v>
      </c>
      <c r="J81" s="252">
        <f t="shared" ref="J81:J82" si="11">I81/G81</f>
        <v>0</v>
      </c>
      <c r="K81" s="1113"/>
      <c r="L81" s="1113"/>
      <c r="M81" s="1113"/>
      <c r="N81" s="1113"/>
      <c r="O81" s="1625">
        <f>SUM(O82:O83)</f>
        <v>30000000</v>
      </c>
      <c r="P81" s="7"/>
      <c r="Q81" s="9"/>
      <c r="R81" s="9"/>
      <c r="S81" s="9"/>
      <c r="T81" s="9"/>
      <c r="U81" s="9"/>
      <c r="V81" s="9"/>
    </row>
    <row r="82" spans="1:22">
      <c r="A82" s="1082"/>
      <c r="B82" s="96"/>
      <c r="C82" s="293"/>
      <c r="D82" s="392"/>
      <c r="E82" s="31">
        <v>611</v>
      </c>
      <c r="F82" s="31" t="s">
        <v>264</v>
      </c>
      <c r="G82" s="73">
        <f>'세입1(2025)'!H80</f>
        <v>30000000</v>
      </c>
      <c r="H82" s="78">
        <f t="shared" si="9"/>
        <v>30000000</v>
      </c>
      <c r="I82" s="78">
        <f t="shared" si="10"/>
        <v>0</v>
      </c>
      <c r="J82" s="85">
        <f t="shared" si="11"/>
        <v>0</v>
      </c>
      <c r="K82" s="1742" t="s">
        <v>347</v>
      </c>
      <c r="L82" s="40"/>
      <c r="M82" s="40"/>
      <c r="N82" s="40"/>
      <c r="O82" s="44">
        <v>30000000</v>
      </c>
      <c r="P82" s="7"/>
      <c r="Q82" s="9"/>
      <c r="R82" s="9"/>
      <c r="S82" s="9"/>
      <c r="T82" s="9"/>
      <c r="U82" s="9"/>
      <c r="V82" s="9"/>
    </row>
    <row r="83" spans="1:22">
      <c r="A83" s="1082"/>
      <c r="B83" s="513"/>
      <c r="C83" s="513"/>
      <c r="D83" s="550"/>
      <c r="E83" s="20">
        <v>612</v>
      </c>
      <c r="F83" s="20" t="s">
        <v>288</v>
      </c>
      <c r="G83" s="73">
        <v>0</v>
      </c>
      <c r="H83" s="516">
        <f t="shared" si="9"/>
        <v>0</v>
      </c>
      <c r="I83" s="78">
        <f t="shared" si="10"/>
        <v>0</v>
      </c>
      <c r="J83" s="85">
        <v>0</v>
      </c>
      <c r="K83" s="1110" t="s">
        <v>355</v>
      </c>
      <c r="L83" s="1111"/>
      <c r="M83" s="1111"/>
      <c r="N83" s="1111"/>
      <c r="O83" s="1260">
        <v>0</v>
      </c>
      <c r="P83" s="7"/>
      <c r="Q83" s="9"/>
      <c r="R83" s="9"/>
      <c r="S83" s="9"/>
      <c r="T83" s="9"/>
      <c r="U83" s="9"/>
      <c r="V83" s="9"/>
    </row>
    <row r="84" spans="1:22">
      <c r="A84" s="1075" t="s">
        <v>358</v>
      </c>
      <c r="B84" s="51" t="s">
        <v>304</v>
      </c>
      <c r="C84" s="51">
        <v>71</v>
      </c>
      <c r="D84" s="526" t="s">
        <v>304</v>
      </c>
      <c r="E84" s="2814" t="s">
        <v>53</v>
      </c>
      <c r="F84" s="2818"/>
      <c r="G84" s="531">
        <f t="shared" ref="G84:H84" si="12">SUM(G85,G92,G95)</f>
        <v>72126604</v>
      </c>
      <c r="H84" s="531">
        <f t="shared" si="12"/>
        <v>72126604</v>
      </c>
      <c r="I84" s="57">
        <f t="shared" si="10"/>
        <v>0</v>
      </c>
      <c r="J84" s="60">
        <f t="shared" ref="J84:J85" si="13">I84/G84</f>
        <v>0</v>
      </c>
      <c r="K84" s="1115"/>
      <c r="L84" s="1115"/>
      <c r="M84" s="1115"/>
      <c r="N84" s="1115"/>
      <c r="O84" s="1116">
        <f>SUM(O85+O92+O95)</f>
        <v>72126604</v>
      </c>
      <c r="P84" s="7"/>
      <c r="Q84" s="9"/>
      <c r="R84" s="9"/>
      <c r="S84" s="9"/>
      <c r="T84" s="9"/>
      <c r="U84" s="9"/>
      <c r="V84" s="9"/>
    </row>
    <row r="85" spans="1:22" ht="15.75" customHeight="1">
      <c r="A85" s="564"/>
      <c r="B85" s="96"/>
      <c r="C85" s="1"/>
      <c r="D85" s="565"/>
      <c r="E85" s="1881">
        <v>711</v>
      </c>
      <c r="F85" s="31" t="s">
        <v>331</v>
      </c>
      <c r="G85" s="629">
        <v>38858629</v>
      </c>
      <c r="H85" s="78">
        <f>O85</f>
        <v>38858629</v>
      </c>
      <c r="I85" s="78">
        <f t="shared" si="10"/>
        <v>0</v>
      </c>
      <c r="J85" s="85">
        <f t="shared" si="13"/>
        <v>0</v>
      </c>
      <c r="K85" s="40"/>
      <c r="L85" s="40"/>
      <c r="M85" s="40"/>
      <c r="N85" s="40"/>
      <c r="O85" s="413">
        <f>SUM(O86:O91)</f>
        <v>38858629</v>
      </c>
      <c r="P85" s="7"/>
      <c r="Q85" s="9"/>
      <c r="R85" s="9"/>
      <c r="S85" s="9"/>
      <c r="T85" s="9"/>
      <c r="U85" s="9"/>
      <c r="V85" s="9"/>
    </row>
    <row r="86" spans="1:22" ht="15.75" customHeight="1">
      <c r="A86" s="564"/>
      <c r="B86" s="96"/>
      <c r="C86" s="96"/>
      <c r="D86" s="398"/>
      <c r="E86" s="1725"/>
      <c r="F86" s="573"/>
      <c r="G86" s="574"/>
      <c r="H86" s="266"/>
      <c r="I86" s="266"/>
      <c r="J86" s="575"/>
      <c r="K86" s="1745" t="s">
        <v>387</v>
      </c>
      <c r="L86" s="1746"/>
      <c r="M86" s="1746"/>
      <c r="N86" s="1746"/>
      <c r="O86" s="1356">
        <v>7604865</v>
      </c>
      <c r="P86" s="7"/>
      <c r="Q86" s="9"/>
      <c r="R86" s="9"/>
      <c r="S86" s="9"/>
      <c r="T86" s="9"/>
      <c r="U86" s="9"/>
      <c r="V86" s="9"/>
    </row>
    <row r="87" spans="1:22" ht="15.75" customHeight="1">
      <c r="A87" s="564"/>
      <c r="B87" s="96"/>
      <c r="C87" s="96"/>
      <c r="D87" s="398"/>
      <c r="E87" s="530"/>
      <c r="F87" s="573"/>
      <c r="G87" s="586"/>
      <c r="H87" s="120"/>
      <c r="I87" s="120"/>
      <c r="J87" s="110"/>
      <c r="K87" s="1749" t="s">
        <v>397</v>
      </c>
      <c r="L87" s="1751"/>
      <c r="M87" s="1751"/>
      <c r="N87" s="1751"/>
      <c r="O87" s="428">
        <v>10427660</v>
      </c>
      <c r="P87" s="7"/>
      <c r="Q87" s="9"/>
      <c r="R87" s="9"/>
      <c r="S87" s="9"/>
      <c r="T87" s="9"/>
      <c r="U87" s="9"/>
      <c r="V87" s="9"/>
    </row>
    <row r="88" spans="1:22" ht="15.75" customHeight="1">
      <c r="A88" s="564"/>
      <c r="B88" s="96"/>
      <c r="C88" s="96"/>
      <c r="D88" s="398"/>
      <c r="E88" s="530"/>
      <c r="F88" s="573"/>
      <c r="G88" s="586"/>
      <c r="H88" s="120"/>
      <c r="I88" s="120"/>
      <c r="J88" s="110"/>
      <c r="K88" s="1749" t="s">
        <v>401</v>
      </c>
      <c r="L88" s="1751"/>
      <c r="M88" s="1751"/>
      <c r="N88" s="1751"/>
      <c r="O88" s="428">
        <v>9823009</v>
      </c>
      <c r="P88" s="7"/>
      <c r="Q88" s="9"/>
      <c r="R88" s="9"/>
      <c r="S88" s="9"/>
      <c r="T88" s="9"/>
      <c r="U88" s="9"/>
      <c r="V88" s="9"/>
    </row>
    <row r="89" spans="1:22" ht="15.75" customHeight="1">
      <c r="A89" s="564"/>
      <c r="B89" s="96"/>
      <c r="C89" s="96"/>
      <c r="D89" s="398"/>
      <c r="E89" s="530"/>
      <c r="F89" s="573"/>
      <c r="G89" s="586"/>
      <c r="H89" s="120"/>
      <c r="I89" s="120"/>
      <c r="J89" s="110"/>
      <c r="K89" s="1749" t="s">
        <v>405</v>
      </c>
      <c r="L89" s="1751"/>
      <c r="M89" s="1751"/>
      <c r="N89" s="1751"/>
      <c r="O89" s="428">
        <v>486213</v>
      </c>
      <c r="P89" s="7"/>
      <c r="Q89" s="9"/>
      <c r="R89" s="9"/>
      <c r="S89" s="9"/>
      <c r="T89" s="9"/>
      <c r="U89" s="9"/>
      <c r="V89" s="9"/>
    </row>
    <row r="90" spans="1:22" ht="15.75" customHeight="1">
      <c r="A90" s="564"/>
      <c r="B90" s="96"/>
      <c r="C90" s="96"/>
      <c r="D90" s="398"/>
      <c r="E90" s="530"/>
      <c r="F90" s="573"/>
      <c r="G90" s="586"/>
      <c r="H90" s="120"/>
      <c r="I90" s="120"/>
      <c r="J90" s="5"/>
      <c r="K90" s="1754" t="s">
        <v>407</v>
      </c>
      <c r="L90" s="1751"/>
      <c r="M90" s="1751"/>
      <c r="N90" s="1751"/>
      <c r="O90" s="428">
        <v>6516882</v>
      </c>
      <c r="P90" s="7"/>
      <c r="Q90" s="1"/>
      <c r="R90" s="1"/>
      <c r="S90" s="1"/>
      <c r="T90" s="1"/>
      <c r="U90" s="1"/>
      <c r="V90" s="1"/>
    </row>
    <row r="91" spans="1:22">
      <c r="A91" s="564"/>
      <c r="B91" s="96"/>
      <c r="C91" s="96"/>
      <c r="D91" s="398"/>
      <c r="E91" s="196"/>
      <c r="F91" s="69"/>
      <c r="G91" s="586"/>
      <c r="H91" s="120"/>
      <c r="I91" s="120"/>
      <c r="J91" s="110"/>
      <c r="K91" s="1756" t="s">
        <v>800</v>
      </c>
      <c r="L91" s="1111"/>
      <c r="M91" s="1111"/>
      <c r="N91" s="1"/>
      <c r="O91" s="1260">
        <v>4000000</v>
      </c>
      <c r="P91" s="7"/>
      <c r="Q91" s="1"/>
      <c r="R91" s="1"/>
      <c r="S91" s="1"/>
      <c r="T91" s="1"/>
      <c r="U91" s="1"/>
      <c r="V91" s="1"/>
    </row>
    <row r="92" spans="1:22" ht="12.75" customHeight="1">
      <c r="A92" s="564"/>
      <c r="B92" s="96"/>
      <c r="C92" s="96"/>
      <c r="D92" s="398"/>
      <c r="E92" s="31">
        <v>712</v>
      </c>
      <c r="F92" s="154" t="s">
        <v>359</v>
      </c>
      <c r="G92" s="73">
        <v>23919451</v>
      </c>
      <c r="H92" s="78">
        <f>SUM(O92)</f>
        <v>23919451</v>
      </c>
      <c r="I92" s="78">
        <f>H92-G92</f>
        <v>0</v>
      </c>
      <c r="J92" s="85">
        <f>I92/G92</f>
        <v>0</v>
      </c>
      <c r="K92" s="40"/>
      <c r="L92" s="40"/>
      <c r="M92" s="40"/>
      <c r="N92" s="40"/>
      <c r="O92" s="413">
        <f>SUM(O93:O94)</f>
        <v>23919451</v>
      </c>
      <c r="P92" s="7"/>
      <c r="Q92" s="1"/>
      <c r="R92" s="1"/>
      <c r="S92" s="1"/>
      <c r="T92" s="1"/>
      <c r="U92" s="1"/>
      <c r="V92" s="1"/>
    </row>
    <row r="93" spans="1:22" ht="12.75" customHeight="1">
      <c r="A93" s="564"/>
      <c r="B93" s="96"/>
      <c r="C93" s="96"/>
      <c r="D93" s="398"/>
      <c r="E93" s="69"/>
      <c r="F93" s="67"/>
      <c r="G93" s="120"/>
      <c r="H93" s="120"/>
      <c r="I93" s="1"/>
      <c r="J93" s="99"/>
      <c r="K93" s="1749" t="s">
        <v>418</v>
      </c>
      <c r="L93" s="1751"/>
      <c r="M93" s="1751"/>
      <c r="N93" s="1751"/>
      <c r="O93" s="428">
        <v>23919451</v>
      </c>
      <c r="P93" s="7"/>
      <c r="Q93" s="1"/>
      <c r="R93" s="1"/>
      <c r="S93" s="1"/>
      <c r="T93" s="1"/>
      <c r="U93" s="1"/>
      <c r="V93" s="1"/>
    </row>
    <row r="94" spans="1:22" ht="12.75" customHeight="1">
      <c r="A94" s="564"/>
      <c r="B94" s="96"/>
      <c r="C94" s="96"/>
      <c r="D94" s="398"/>
      <c r="E94" s="69"/>
      <c r="F94" s="67"/>
      <c r="G94" s="120"/>
      <c r="H94" s="120"/>
      <c r="I94" s="7"/>
      <c r="J94" s="101"/>
      <c r="K94" s="1352" t="s">
        <v>803</v>
      </c>
      <c r="L94" s="1"/>
      <c r="M94" s="1"/>
      <c r="N94" s="1"/>
      <c r="O94" s="428">
        <v>0</v>
      </c>
      <c r="P94" s="7"/>
      <c r="Q94" s="1"/>
      <c r="R94" s="1"/>
      <c r="S94" s="1"/>
      <c r="T94" s="1"/>
      <c r="U94" s="1"/>
      <c r="V94" s="1"/>
    </row>
    <row r="95" spans="1:22" ht="12.75" customHeight="1">
      <c r="A95" s="564"/>
      <c r="B95" s="96"/>
      <c r="C95" s="96"/>
      <c r="D95" s="398"/>
      <c r="E95" s="31">
        <v>713</v>
      </c>
      <c r="F95" s="31" t="s">
        <v>393</v>
      </c>
      <c r="G95" s="73">
        <v>9348524</v>
      </c>
      <c r="H95" s="78">
        <f>O95</f>
        <v>9348524</v>
      </c>
      <c r="I95" s="78">
        <f>H95-G95</f>
        <v>0</v>
      </c>
      <c r="J95" s="85">
        <f>I95/G95</f>
        <v>0</v>
      </c>
      <c r="K95" s="40"/>
      <c r="L95" s="40"/>
      <c r="M95" s="40"/>
      <c r="N95" s="40"/>
      <c r="O95" s="413">
        <f>SUM(O96:O99)</f>
        <v>9348524</v>
      </c>
      <c r="P95" s="7"/>
      <c r="Q95" s="1"/>
      <c r="R95" s="1"/>
      <c r="S95" s="1"/>
      <c r="T95" s="1"/>
      <c r="U95" s="1"/>
      <c r="V95" s="1"/>
    </row>
    <row r="96" spans="1:22" ht="12.75" customHeight="1">
      <c r="A96" s="604"/>
      <c r="B96" s="273"/>
      <c r="C96" s="96"/>
      <c r="D96" s="4"/>
      <c r="E96" s="69"/>
      <c r="F96" s="67"/>
      <c r="G96" s="586"/>
      <c r="H96" s="586"/>
      <c r="I96" s="605"/>
      <c r="J96" s="2052"/>
      <c r="K96" s="1352" t="s">
        <v>1105</v>
      </c>
      <c r="L96" s="1"/>
      <c r="M96" s="1"/>
      <c r="N96" s="1"/>
      <c r="O96" s="428">
        <v>2879407</v>
      </c>
      <c r="P96" s="7"/>
      <c r="Q96" s="1"/>
      <c r="R96" s="1"/>
      <c r="S96" s="1"/>
      <c r="T96" s="1"/>
      <c r="U96" s="1"/>
      <c r="V96" s="1"/>
    </row>
    <row r="97" spans="1:22" ht="12.75" customHeight="1">
      <c r="A97" s="604"/>
      <c r="B97" s="273"/>
      <c r="C97" s="96"/>
      <c r="D97" s="4"/>
      <c r="E97" s="69"/>
      <c r="F97" s="67"/>
      <c r="G97" s="586"/>
      <c r="H97" s="586"/>
      <c r="I97" s="605"/>
      <c r="J97" s="2052"/>
      <c r="K97" s="1736" t="s">
        <v>1106</v>
      </c>
      <c r="L97" s="1761"/>
      <c r="M97" s="1761"/>
      <c r="N97" s="1761"/>
      <c r="O97" s="428">
        <v>2226300</v>
      </c>
      <c r="P97" s="7"/>
      <c r="Q97" s="1"/>
      <c r="R97" s="1"/>
      <c r="S97" s="1"/>
      <c r="T97" s="1"/>
      <c r="U97" s="1"/>
      <c r="V97" s="1"/>
    </row>
    <row r="98" spans="1:22" ht="12.75" customHeight="1">
      <c r="A98" s="604"/>
      <c r="B98" s="273"/>
      <c r="C98" s="96"/>
      <c r="D98" s="4"/>
      <c r="E98" s="69"/>
      <c r="F98" s="67"/>
      <c r="G98" s="586"/>
      <c r="H98" s="586"/>
      <c r="I98" s="605"/>
      <c r="J98" s="2052"/>
      <c r="K98" s="1736" t="s">
        <v>1107</v>
      </c>
      <c r="L98" s="1761"/>
      <c r="M98" s="1761"/>
      <c r="N98" s="1761"/>
      <c r="O98" s="428">
        <v>1269910</v>
      </c>
      <c r="P98" s="7"/>
      <c r="Q98" s="1"/>
      <c r="R98" s="1"/>
      <c r="S98" s="1"/>
      <c r="T98" s="1"/>
      <c r="U98" s="1"/>
      <c r="V98" s="1"/>
    </row>
    <row r="99" spans="1:22" ht="12.75" customHeight="1">
      <c r="A99" s="604"/>
      <c r="B99" s="2053"/>
      <c r="C99" s="96"/>
      <c r="D99" s="4"/>
      <c r="E99" s="69"/>
      <c r="F99" s="67"/>
      <c r="G99" s="586"/>
      <c r="H99" s="586"/>
      <c r="I99" s="605"/>
      <c r="J99" s="2052"/>
      <c r="K99" s="1352" t="s">
        <v>1108</v>
      </c>
      <c r="L99" s="1761"/>
      <c r="M99" s="1761"/>
      <c r="N99" s="1761"/>
      <c r="O99" s="428">
        <v>2972907</v>
      </c>
      <c r="P99" s="7"/>
      <c r="Q99" s="1"/>
      <c r="R99" s="1"/>
      <c r="S99" s="1"/>
      <c r="T99" s="1"/>
      <c r="U99" s="1"/>
      <c r="V99" s="1"/>
    </row>
    <row r="100" spans="1:22" ht="16.5" customHeight="1">
      <c r="A100" s="1075" t="s">
        <v>467</v>
      </c>
      <c r="B100" s="278" t="s">
        <v>414</v>
      </c>
      <c r="C100" s="278">
        <v>81</v>
      </c>
      <c r="D100" s="378" t="s">
        <v>414</v>
      </c>
      <c r="E100" s="2819" t="s">
        <v>53</v>
      </c>
      <c r="F100" s="2820"/>
      <c r="G100" s="68">
        <f>SUM(G101,G103,G107)</f>
        <v>7930000</v>
      </c>
      <c r="H100" s="68">
        <f t="shared" ref="H100:H101" si="14">SUM(O100)</f>
        <v>7930000</v>
      </c>
      <c r="I100" s="57">
        <f t="shared" ref="I100:I101" si="15">H100-G100</f>
        <v>0</v>
      </c>
      <c r="J100" s="60">
        <f t="shared" ref="J100:J101" si="16">I100/G100</f>
        <v>0</v>
      </c>
      <c r="K100" s="1128"/>
      <c r="L100" s="1128"/>
      <c r="M100" s="1128"/>
      <c r="N100" s="1128"/>
      <c r="O100" s="1130">
        <f>SUM(O101,O103,O107)</f>
        <v>7930000</v>
      </c>
      <c r="P100" s="741"/>
      <c r="Q100" s="1"/>
      <c r="R100" s="1"/>
      <c r="S100" s="1"/>
      <c r="T100" s="1"/>
      <c r="U100" s="1"/>
      <c r="V100" s="1"/>
    </row>
    <row r="101" spans="1:22" ht="16.5" customHeight="1">
      <c r="A101" s="1082"/>
      <c r="B101" s="627"/>
      <c r="C101" s="293"/>
      <c r="D101" s="392"/>
      <c r="E101" s="31">
        <v>811</v>
      </c>
      <c r="F101" s="154" t="s">
        <v>460</v>
      </c>
      <c r="G101" s="629">
        <f>'세입1(2025)'!H102</f>
        <v>50000</v>
      </c>
      <c r="H101" s="181">
        <f t="shared" si="14"/>
        <v>50000</v>
      </c>
      <c r="I101" s="181">
        <f t="shared" si="15"/>
        <v>0</v>
      </c>
      <c r="J101" s="85">
        <f t="shared" si="16"/>
        <v>0</v>
      </c>
      <c r="K101" s="15"/>
      <c r="L101" s="15"/>
      <c r="M101" s="15"/>
      <c r="N101" s="15"/>
      <c r="O101" s="413">
        <f>SUM(O102)</f>
        <v>50000</v>
      </c>
      <c r="P101" s="7"/>
      <c r="Q101" s="1"/>
      <c r="R101" s="1"/>
      <c r="S101" s="1"/>
      <c r="T101" s="1"/>
      <c r="U101" s="1"/>
      <c r="V101" s="1"/>
    </row>
    <row r="102" spans="1:22" ht="16.5" customHeight="1">
      <c r="A102" s="1082"/>
      <c r="B102" s="96"/>
      <c r="C102" s="293"/>
      <c r="D102" s="568"/>
      <c r="E102" s="69"/>
      <c r="F102" s="154"/>
      <c r="G102" s="181"/>
      <c r="H102" s="181"/>
      <c r="I102" s="181"/>
      <c r="J102" s="85"/>
      <c r="K102" s="1770" t="s">
        <v>488</v>
      </c>
      <c r="L102" s="15"/>
      <c r="M102" s="15"/>
      <c r="N102" s="15"/>
      <c r="O102" s="1356">
        <v>50000</v>
      </c>
      <c r="P102" s="7"/>
      <c r="Q102" s="1"/>
      <c r="R102" s="1"/>
      <c r="S102" s="1"/>
      <c r="T102" s="1"/>
      <c r="U102" s="1"/>
      <c r="V102" s="1"/>
    </row>
    <row r="103" spans="1:22" ht="16.5" customHeight="1">
      <c r="A103" s="1082"/>
      <c r="B103" s="96"/>
      <c r="C103" s="96"/>
      <c r="D103" s="4"/>
      <c r="E103" s="31">
        <v>812</v>
      </c>
      <c r="F103" s="31" t="s">
        <v>486</v>
      </c>
      <c r="G103" s="629">
        <f>'세입1(2025)'!H104</f>
        <v>380000</v>
      </c>
      <c r="H103" s="181">
        <f>SUM(O103)</f>
        <v>380000</v>
      </c>
      <c r="I103" s="181">
        <f>H103-G103</f>
        <v>0</v>
      </c>
      <c r="J103" s="85">
        <f>I103/G103</f>
        <v>0</v>
      </c>
      <c r="K103" s="15"/>
      <c r="L103" s="15"/>
      <c r="M103" s="15"/>
      <c r="N103" s="15"/>
      <c r="O103" s="413">
        <f>SUM(O104:O106)</f>
        <v>380000</v>
      </c>
      <c r="P103" s="8"/>
      <c r="Q103" s="9"/>
      <c r="R103" s="9"/>
      <c r="S103" s="9"/>
      <c r="T103" s="9"/>
      <c r="U103" s="9"/>
      <c r="V103" s="9"/>
    </row>
    <row r="104" spans="1:22" ht="16.5" customHeight="1">
      <c r="A104" s="1082"/>
      <c r="B104" s="96"/>
      <c r="C104" s="4"/>
      <c r="D104" s="398"/>
      <c r="E104" s="196"/>
      <c r="F104" s="23"/>
      <c r="G104" s="266"/>
      <c r="H104" s="574"/>
      <c r="I104" s="574"/>
      <c r="J104" s="575"/>
      <c r="K104" s="1346" t="s">
        <v>492</v>
      </c>
      <c r="L104" s="15"/>
      <c r="M104" s="15"/>
      <c r="N104" s="15"/>
      <c r="O104" s="287">
        <v>100000</v>
      </c>
      <c r="P104" s="8"/>
      <c r="Q104" s="9"/>
      <c r="R104" s="9"/>
      <c r="S104" s="9"/>
      <c r="T104" s="9"/>
      <c r="U104" s="9"/>
      <c r="V104" s="9"/>
    </row>
    <row r="105" spans="1:22" ht="16.5" customHeight="1">
      <c r="A105" s="1082"/>
      <c r="B105" s="4"/>
      <c r="C105" s="273"/>
      <c r="D105" s="4"/>
      <c r="E105" s="196"/>
      <c r="F105" s="69"/>
      <c r="G105" s="120"/>
      <c r="H105" s="586"/>
      <c r="I105" s="586"/>
      <c r="J105" s="110"/>
      <c r="K105" s="530" t="s">
        <v>493</v>
      </c>
      <c r="L105" s="1"/>
      <c r="M105" s="1"/>
      <c r="N105" s="1"/>
      <c r="O105" s="428">
        <v>200000</v>
      </c>
      <c r="P105" s="8"/>
      <c r="Q105" s="9"/>
      <c r="R105" s="9"/>
      <c r="S105" s="9"/>
      <c r="T105" s="9"/>
      <c r="U105" s="9"/>
      <c r="V105" s="9"/>
    </row>
    <row r="106" spans="1:22" ht="16.5" customHeight="1">
      <c r="A106" s="1082"/>
      <c r="B106" s="4"/>
      <c r="C106" s="273"/>
      <c r="D106" s="4"/>
      <c r="E106" s="196"/>
      <c r="F106" s="69"/>
      <c r="G106" s="516"/>
      <c r="H106" s="639"/>
      <c r="I106" s="639"/>
      <c r="J106" s="219"/>
      <c r="K106" s="530" t="s">
        <v>499</v>
      </c>
      <c r="L106" s="1"/>
      <c r="M106" s="1"/>
      <c r="N106" s="1"/>
      <c r="O106" s="428">
        <v>80000</v>
      </c>
      <c r="P106" s="8"/>
      <c r="Q106" s="9"/>
      <c r="R106" s="9"/>
      <c r="S106" s="9"/>
      <c r="T106" s="9"/>
      <c r="U106" s="9"/>
      <c r="V106" s="9"/>
    </row>
    <row r="107" spans="1:22" ht="16.5" customHeight="1">
      <c r="A107" s="1082"/>
      <c r="B107" s="4"/>
      <c r="C107" s="273"/>
      <c r="D107" s="4"/>
      <c r="E107" s="23">
        <v>813</v>
      </c>
      <c r="F107" s="23" t="s">
        <v>498</v>
      </c>
      <c r="G107" s="640">
        <f>'세입1(2025)'!H108</f>
        <v>7500000</v>
      </c>
      <c r="H107" s="586">
        <f>SUM(O107)</f>
        <v>7500000</v>
      </c>
      <c r="I107" s="639">
        <f>H107-G107</f>
        <v>0</v>
      </c>
      <c r="J107" s="85">
        <f>I107/G107</f>
        <v>0</v>
      </c>
      <c r="K107" s="524"/>
      <c r="L107" s="40"/>
      <c r="M107" s="40"/>
      <c r="N107" s="40"/>
      <c r="O107" s="413">
        <f>SUM(O108)</f>
        <v>7500000</v>
      </c>
      <c r="P107" s="8"/>
      <c r="Q107" s="9"/>
      <c r="R107" s="9"/>
      <c r="S107" s="9"/>
      <c r="T107" s="9"/>
      <c r="U107" s="9"/>
      <c r="V107" s="9"/>
    </row>
    <row r="108" spans="1:22" ht="16.5" customHeight="1" thickBot="1">
      <c r="A108" s="1090"/>
      <c r="B108" s="359"/>
      <c r="C108" s="359"/>
      <c r="D108" s="644"/>
      <c r="E108" s="645"/>
      <c r="F108" s="645"/>
      <c r="G108" s="647"/>
      <c r="H108" s="647"/>
      <c r="I108" s="647"/>
      <c r="J108" s="648"/>
      <c r="K108" s="1776" t="s">
        <v>511</v>
      </c>
      <c r="L108" s="541"/>
      <c r="M108" s="541"/>
      <c r="N108" s="541"/>
      <c r="O108" s="1777">
        <v>7500000</v>
      </c>
      <c r="P108" s="8"/>
      <c r="Q108" s="9"/>
      <c r="R108" s="9"/>
      <c r="S108" s="9"/>
      <c r="T108" s="9"/>
      <c r="U108" s="9"/>
      <c r="V108" s="9"/>
    </row>
    <row r="109" spans="1:22" ht="13.5" customHeight="1">
      <c r="A109" s="1141"/>
      <c r="B109" s="293"/>
      <c r="C109" s="293"/>
      <c r="D109" s="293"/>
      <c r="E109" s="293"/>
      <c r="F109" s="293"/>
      <c r="G109" s="9"/>
      <c r="H109" s="9"/>
      <c r="I109" s="9"/>
      <c r="J109" s="480"/>
      <c r="K109" s="9"/>
      <c r="L109" s="9"/>
      <c r="M109" s="9"/>
      <c r="N109" s="9"/>
      <c r="O109" s="8"/>
      <c r="P109" s="8"/>
      <c r="Q109" s="9"/>
      <c r="R109" s="9"/>
      <c r="S109" s="9"/>
      <c r="T109" s="9"/>
      <c r="U109" s="9"/>
      <c r="V109" s="9"/>
    </row>
    <row r="110" spans="1:22" ht="13.5" customHeight="1">
      <c r="A110" s="1141"/>
      <c r="B110" s="293"/>
      <c r="C110" s="293"/>
      <c r="D110" s="293"/>
      <c r="E110" s="293"/>
      <c r="F110" s="293"/>
      <c r="G110" s="9"/>
      <c r="H110" s="9"/>
      <c r="I110" s="9"/>
      <c r="J110" s="480"/>
      <c r="K110" s="9"/>
      <c r="L110" s="9"/>
      <c r="M110" s="9"/>
      <c r="N110" s="9"/>
      <c r="O110" s="8"/>
      <c r="P110" s="8"/>
      <c r="Q110" s="9"/>
      <c r="R110" s="9"/>
      <c r="S110" s="9"/>
      <c r="T110" s="9"/>
      <c r="U110" s="9"/>
      <c r="V110" s="9"/>
    </row>
    <row r="111" spans="1:22" ht="13.5" customHeight="1">
      <c r="A111" s="1141"/>
      <c r="B111" s="293"/>
      <c r="C111" s="293"/>
      <c r="D111" s="293"/>
      <c r="E111" s="293"/>
      <c r="F111" s="293"/>
      <c r="G111" s="9"/>
      <c r="H111" s="9"/>
      <c r="I111" s="9"/>
      <c r="J111" s="480"/>
      <c r="K111" s="9"/>
      <c r="L111" s="9"/>
      <c r="M111" s="9"/>
      <c r="N111" s="9"/>
      <c r="O111" s="8"/>
      <c r="P111" s="8"/>
      <c r="Q111" s="9"/>
      <c r="R111" s="9"/>
      <c r="S111" s="9"/>
      <c r="T111" s="9"/>
      <c r="U111" s="9"/>
      <c r="V111" s="9"/>
    </row>
    <row r="112" spans="1:22" ht="13.5" customHeight="1">
      <c r="A112" s="1141"/>
      <c r="B112" s="293"/>
      <c r="C112" s="293"/>
      <c r="D112" s="293"/>
      <c r="E112" s="293"/>
      <c r="F112" s="293"/>
      <c r="G112" s="9"/>
      <c r="H112" s="9"/>
      <c r="I112" s="9"/>
      <c r="J112" s="480"/>
      <c r="K112" s="9"/>
      <c r="L112" s="9"/>
      <c r="M112" s="9"/>
      <c r="N112" s="9"/>
      <c r="O112" s="8"/>
      <c r="P112" s="8"/>
      <c r="Q112" s="9"/>
      <c r="R112" s="9"/>
      <c r="S112" s="9"/>
      <c r="T112" s="9"/>
      <c r="U112" s="9"/>
      <c r="V112" s="9"/>
    </row>
    <row r="113" spans="1:22" ht="13.5" customHeight="1">
      <c r="A113" s="1141"/>
      <c r="B113" s="293"/>
      <c r="C113" s="293"/>
      <c r="D113" s="293"/>
      <c r="E113" s="293"/>
      <c r="F113" s="293"/>
      <c r="G113" s="9"/>
      <c r="H113" s="9"/>
      <c r="I113" s="9"/>
      <c r="J113" s="480"/>
      <c r="K113" s="9"/>
      <c r="L113" s="9"/>
      <c r="M113" s="9"/>
      <c r="N113" s="9"/>
      <c r="O113" s="8"/>
      <c r="P113" s="8"/>
      <c r="Q113" s="9"/>
      <c r="R113" s="9"/>
      <c r="S113" s="9"/>
      <c r="T113" s="9"/>
      <c r="U113" s="9"/>
      <c r="V113" s="9"/>
    </row>
    <row r="114" spans="1:22" ht="13.5" customHeight="1">
      <c r="A114" s="1141"/>
      <c r="B114" s="293"/>
      <c r="C114" s="293"/>
      <c r="D114" s="293"/>
      <c r="E114" s="293"/>
      <c r="F114" s="293"/>
      <c r="G114" s="9"/>
      <c r="H114" s="9"/>
      <c r="I114" s="9"/>
      <c r="J114" s="480"/>
      <c r="K114" s="9"/>
      <c r="L114" s="9"/>
      <c r="M114" s="9"/>
      <c r="N114" s="9"/>
      <c r="O114" s="8"/>
      <c r="P114" s="8"/>
      <c r="Q114" s="9"/>
      <c r="R114" s="9"/>
      <c r="S114" s="9"/>
      <c r="T114" s="9"/>
      <c r="U114" s="9"/>
      <c r="V114" s="9"/>
    </row>
    <row r="115" spans="1:22" ht="13.5" customHeight="1">
      <c r="A115" s="1141"/>
      <c r="B115" s="293"/>
      <c r="C115" s="293"/>
      <c r="D115" s="293"/>
      <c r="E115" s="293"/>
      <c r="F115" s="293"/>
      <c r="G115" s="9"/>
      <c r="H115" s="9"/>
      <c r="I115" s="9"/>
      <c r="J115" s="480"/>
      <c r="K115" s="9"/>
      <c r="L115" s="9"/>
      <c r="M115" s="9"/>
      <c r="N115" s="9"/>
      <c r="O115" s="8"/>
      <c r="P115" s="8"/>
      <c r="Q115" s="9"/>
      <c r="R115" s="9"/>
      <c r="S115" s="9"/>
      <c r="T115" s="9"/>
      <c r="U115" s="9"/>
      <c r="V115" s="9"/>
    </row>
    <row r="116" spans="1:22" ht="13.5" customHeight="1">
      <c r="A116" s="1141"/>
      <c r="B116" s="293"/>
      <c r="C116" s="293"/>
      <c r="D116" s="293"/>
      <c r="E116" s="293"/>
      <c r="F116" s="293"/>
      <c r="G116" s="9"/>
      <c r="H116" s="9"/>
      <c r="I116" s="9"/>
      <c r="J116" s="480"/>
      <c r="K116" s="9"/>
      <c r="L116" s="9"/>
      <c r="M116" s="9"/>
      <c r="N116" s="9"/>
      <c r="O116" s="8"/>
      <c r="P116" s="8"/>
      <c r="Q116" s="9"/>
      <c r="R116" s="9"/>
      <c r="S116" s="9"/>
      <c r="T116" s="9"/>
      <c r="U116" s="9"/>
      <c r="V116" s="9"/>
    </row>
    <row r="117" spans="1:22" ht="13.5" customHeight="1">
      <c r="A117" s="1141"/>
      <c r="B117" s="293"/>
      <c r="C117" s="293"/>
      <c r="D117" s="293"/>
      <c r="E117" s="293"/>
      <c r="F117" s="293"/>
      <c r="G117" s="9"/>
      <c r="H117" s="9"/>
      <c r="I117" s="9"/>
      <c r="J117" s="480"/>
      <c r="K117" s="9"/>
      <c r="L117" s="9"/>
      <c r="M117" s="9"/>
      <c r="N117" s="9"/>
      <c r="O117" s="8"/>
      <c r="P117" s="8"/>
      <c r="Q117" s="9"/>
      <c r="R117" s="9"/>
      <c r="S117" s="9"/>
      <c r="T117" s="9"/>
      <c r="U117" s="9"/>
      <c r="V117" s="9"/>
    </row>
    <row r="118" spans="1:22" ht="13.5" customHeight="1">
      <c r="A118" s="1141"/>
      <c r="B118" s="293"/>
      <c r="C118" s="293"/>
      <c r="D118" s="293"/>
      <c r="E118" s="293"/>
      <c r="F118" s="293"/>
      <c r="G118" s="9"/>
      <c r="H118" s="9"/>
      <c r="I118" s="9"/>
      <c r="J118" s="480"/>
      <c r="K118" s="9"/>
      <c r="L118" s="9"/>
      <c r="M118" s="9"/>
      <c r="N118" s="9"/>
      <c r="O118" s="8"/>
      <c r="P118" s="8"/>
      <c r="Q118" s="9"/>
      <c r="R118" s="9"/>
      <c r="S118" s="9"/>
      <c r="T118" s="9"/>
      <c r="U118" s="9"/>
      <c r="V118" s="9"/>
    </row>
    <row r="119" spans="1:22" ht="13.5" customHeight="1">
      <c r="A119" s="1141"/>
      <c r="B119" s="293"/>
      <c r="C119" s="293"/>
      <c r="D119" s="293"/>
      <c r="E119" s="293"/>
      <c r="F119" s="293"/>
      <c r="G119" s="9"/>
      <c r="H119" s="9"/>
      <c r="I119" s="9"/>
      <c r="J119" s="480"/>
      <c r="K119" s="9"/>
      <c r="L119" s="9"/>
      <c r="M119" s="9"/>
      <c r="N119" s="9"/>
      <c r="O119" s="8"/>
      <c r="P119" s="8"/>
      <c r="Q119" s="9"/>
      <c r="R119" s="9"/>
      <c r="S119" s="9"/>
      <c r="T119" s="9"/>
      <c r="U119" s="9"/>
      <c r="V119" s="9"/>
    </row>
    <row r="120" spans="1:22" ht="13.5" customHeight="1">
      <c r="A120" s="1141"/>
      <c r="B120" s="293"/>
      <c r="C120" s="293"/>
      <c r="D120" s="293"/>
      <c r="E120" s="293"/>
      <c r="F120" s="293"/>
      <c r="G120" s="9"/>
      <c r="H120" s="9"/>
      <c r="I120" s="9"/>
      <c r="J120" s="480"/>
      <c r="K120" s="9"/>
      <c r="L120" s="9"/>
      <c r="M120" s="9"/>
      <c r="N120" s="9"/>
      <c r="O120" s="8"/>
      <c r="P120" s="8"/>
      <c r="Q120" s="9"/>
      <c r="R120" s="9"/>
      <c r="S120" s="9"/>
      <c r="T120" s="9"/>
      <c r="U120" s="9"/>
      <c r="V120" s="9"/>
    </row>
    <row r="121" spans="1:22" ht="13.5" customHeight="1">
      <c r="A121" s="1141"/>
      <c r="B121" s="293"/>
      <c r="C121" s="293"/>
      <c r="D121" s="293"/>
      <c r="E121" s="293"/>
      <c r="F121" s="293"/>
      <c r="G121" s="9"/>
      <c r="H121" s="9"/>
      <c r="I121" s="9"/>
      <c r="J121" s="480"/>
      <c r="K121" s="9"/>
      <c r="L121" s="9"/>
      <c r="M121" s="9"/>
      <c r="N121" s="9"/>
      <c r="O121" s="8"/>
      <c r="P121" s="8"/>
      <c r="Q121" s="9"/>
      <c r="R121" s="9"/>
      <c r="S121" s="9"/>
      <c r="T121" s="9"/>
      <c r="U121" s="9"/>
      <c r="V121" s="9"/>
    </row>
    <row r="122" spans="1:22" ht="13.5" customHeight="1">
      <c r="A122" s="1141"/>
      <c r="B122" s="293"/>
      <c r="C122" s="293"/>
      <c r="D122" s="293"/>
      <c r="E122" s="293"/>
      <c r="F122" s="293"/>
      <c r="G122" s="9"/>
      <c r="H122" s="9"/>
      <c r="I122" s="9"/>
      <c r="J122" s="480"/>
      <c r="K122" s="9"/>
      <c r="L122" s="9"/>
      <c r="M122" s="9"/>
      <c r="N122" s="9"/>
      <c r="O122" s="8"/>
      <c r="P122" s="8"/>
      <c r="Q122" s="9"/>
      <c r="R122" s="9"/>
      <c r="S122" s="9"/>
      <c r="T122" s="9"/>
      <c r="U122" s="9"/>
      <c r="V122" s="9"/>
    </row>
    <row r="123" spans="1:22" ht="13.5" customHeight="1">
      <c r="A123" s="1141"/>
      <c r="B123" s="293"/>
      <c r="C123" s="293"/>
      <c r="D123" s="293"/>
      <c r="E123" s="293"/>
      <c r="F123" s="293"/>
      <c r="G123" s="9"/>
      <c r="H123" s="9"/>
      <c r="I123" s="9"/>
      <c r="J123" s="480"/>
      <c r="K123" s="9"/>
      <c r="L123" s="9"/>
      <c r="M123" s="9"/>
      <c r="N123" s="9"/>
      <c r="O123" s="8"/>
      <c r="P123" s="8"/>
      <c r="Q123" s="9"/>
      <c r="R123" s="9"/>
      <c r="S123" s="9"/>
      <c r="T123" s="9"/>
      <c r="U123" s="9"/>
      <c r="V123" s="9"/>
    </row>
    <row r="124" spans="1:22" ht="13.5" customHeight="1">
      <c r="A124" s="1141"/>
      <c r="B124" s="293"/>
      <c r="C124" s="293"/>
      <c r="D124" s="293"/>
      <c r="E124" s="293"/>
      <c r="F124" s="293"/>
      <c r="G124" s="9"/>
      <c r="H124" s="9"/>
      <c r="I124" s="9"/>
      <c r="J124" s="480"/>
      <c r="K124" s="9"/>
      <c r="L124" s="9"/>
      <c r="M124" s="9"/>
      <c r="N124" s="9"/>
      <c r="O124" s="8"/>
      <c r="P124" s="8"/>
      <c r="Q124" s="9"/>
      <c r="R124" s="9"/>
      <c r="S124" s="9"/>
      <c r="T124" s="9"/>
      <c r="U124" s="9"/>
      <c r="V124" s="9"/>
    </row>
    <row r="125" spans="1:22" ht="13.5" customHeight="1">
      <c r="A125" s="1141"/>
      <c r="B125" s="293"/>
      <c r="C125" s="293"/>
      <c r="D125" s="293"/>
      <c r="E125" s="293"/>
      <c r="F125" s="293"/>
      <c r="G125" s="9"/>
      <c r="H125" s="9"/>
      <c r="I125" s="9"/>
      <c r="J125" s="480"/>
      <c r="K125" s="9"/>
      <c r="L125" s="9"/>
      <c r="M125" s="9"/>
      <c r="N125" s="9"/>
      <c r="O125" s="8"/>
      <c r="P125" s="8"/>
      <c r="Q125" s="9"/>
      <c r="R125" s="9"/>
      <c r="S125" s="9"/>
      <c r="T125" s="9"/>
      <c r="U125" s="9"/>
      <c r="V125" s="9"/>
    </row>
    <row r="126" spans="1:22" ht="13.5" customHeight="1">
      <c r="A126" s="1141"/>
      <c r="B126" s="293"/>
      <c r="C126" s="293"/>
      <c r="D126" s="293"/>
      <c r="E126" s="293"/>
      <c r="F126" s="293"/>
      <c r="G126" s="9"/>
      <c r="H126" s="9"/>
      <c r="I126" s="9"/>
      <c r="J126" s="480"/>
      <c r="K126" s="9"/>
      <c r="L126" s="9"/>
      <c r="M126" s="9"/>
      <c r="N126" s="9"/>
      <c r="O126" s="8"/>
      <c r="P126" s="8"/>
      <c r="Q126" s="9"/>
      <c r="R126" s="9"/>
      <c r="S126" s="9"/>
      <c r="T126" s="9"/>
      <c r="U126" s="9"/>
      <c r="V126" s="9"/>
    </row>
    <row r="127" spans="1:22" ht="13.5" customHeight="1">
      <c r="A127" s="1141"/>
      <c r="B127" s="293"/>
      <c r="C127" s="293"/>
      <c r="D127" s="293"/>
      <c r="E127" s="293"/>
      <c r="F127" s="293"/>
      <c r="G127" s="9"/>
      <c r="H127" s="9"/>
      <c r="I127" s="9"/>
      <c r="J127" s="480"/>
      <c r="K127" s="9"/>
      <c r="L127" s="9"/>
      <c r="M127" s="9"/>
      <c r="N127" s="9"/>
      <c r="O127" s="8"/>
      <c r="P127" s="8"/>
      <c r="Q127" s="9"/>
      <c r="R127" s="9"/>
      <c r="S127" s="9"/>
      <c r="T127" s="9"/>
      <c r="U127" s="9"/>
      <c r="V127" s="9"/>
    </row>
    <row r="128" spans="1:22" ht="13.5" customHeight="1">
      <c r="A128" s="1141"/>
      <c r="B128" s="293"/>
      <c r="C128" s="293"/>
      <c r="D128" s="293"/>
      <c r="E128" s="293"/>
      <c r="F128" s="293"/>
      <c r="G128" s="9"/>
      <c r="H128" s="9"/>
      <c r="I128" s="9"/>
      <c r="J128" s="480"/>
      <c r="K128" s="9"/>
      <c r="L128" s="9"/>
      <c r="M128" s="9"/>
      <c r="N128" s="9"/>
      <c r="O128" s="8"/>
      <c r="P128" s="8"/>
      <c r="Q128" s="9"/>
      <c r="R128" s="9"/>
      <c r="S128" s="9"/>
      <c r="T128" s="9"/>
      <c r="U128" s="9"/>
      <c r="V128" s="9"/>
    </row>
    <row r="129" spans="1:22" ht="13.5" customHeight="1">
      <c r="A129" s="1141"/>
      <c r="B129" s="293"/>
      <c r="C129" s="293"/>
      <c r="D129" s="293"/>
      <c r="E129" s="293"/>
      <c r="F129" s="293"/>
      <c r="G129" s="9"/>
      <c r="H129" s="9"/>
      <c r="I129" s="9"/>
      <c r="J129" s="480"/>
      <c r="K129" s="9"/>
      <c r="L129" s="9"/>
      <c r="M129" s="9"/>
      <c r="N129" s="9"/>
      <c r="O129" s="8"/>
      <c r="P129" s="8"/>
      <c r="Q129" s="9"/>
      <c r="R129" s="9"/>
      <c r="S129" s="9"/>
      <c r="T129" s="9"/>
      <c r="U129" s="9"/>
      <c r="V129" s="9"/>
    </row>
    <row r="130" spans="1:22" ht="13.5" customHeight="1">
      <c r="A130" s="1141"/>
      <c r="B130" s="293"/>
      <c r="C130" s="293"/>
      <c r="D130" s="293"/>
      <c r="E130" s="293"/>
      <c r="F130" s="293"/>
      <c r="G130" s="9"/>
      <c r="H130" s="9"/>
      <c r="I130" s="9"/>
      <c r="J130" s="480"/>
      <c r="K130" s="9"/>
      <c r="L130" s="9"/>
      <c r="M130" s="9"/>
      <c r="N130" s="9"/>
      <c r="O130" s="8"/>
      <c r="P130" s="8"/>
      <c r="Q130" s="9"/>
      <c r="R130" s="9"/>
      <c r="S130" s="9"/>
      <c r="T130" s="9"/>
      <c r="U130" s="9"/>
      <c r="V130" s="9"/>
    </row>
    <row r="131" spans="1:22" ht="13.5" customHeight="1">
      <c r="A131" s="1141"/>
      <c r="B131" s="293"/>
      <c r="C131" s="293"/>
      <c r="D131" s="293"/>
      <c r="E131" s="293"/>
      <c r="F131" s="293"/>
      <c r="G131" s="9"/>
      <c r="H131" s="9"/>
      <c r="I131" s="9"/>
      <c r="J131" s="480"/>
      <c r="K131" s="9"/>
      <c r="L131" s="9"/>
      <c r="M131" s="9"/>
      <c r="N131" s="9"/>
      <c r="O131" s="8"/>
      <c r="P131" s="8"/>
      <c r="Q131" s="9"/>
      <c r="R131" s="9"/>
      <c r="S131" s="9"/>
      <c r="T131" s="9"/>
      <c r="U131" s="9"/>
      <c r="V131" s="9"/>
    </row>
    <row r="132" spans="1:22" ht="13.5" customHeight="1">
      <c r="A132" s="1141"/>
      <c r="B132" s="293"/>
      <c r="C132" s="293"/>
      <c r="D132" s="293"/>
      <c r="E132" s="293"/>
      <c r="F132" s="293"/>
      <c r="G132" s="9"/>
      <c r="H132" s="9"/>
      <c r="I132" s="9"/>
      <c r="J132" s="480"/>
      <c r="K132" s="9"/>
      <c r="L132" s="9"/>
      <c r="M132" s="9"/>
      <c r="N132" s="9"/>
      <c r="O132" s="8"/>
      <c r="P132" s="8"/>
      <c r="Q132" s="9"/>
      <c r="R132" s="9"/>
      <c r="S132" s="9"/>
      <c r="T132" s="9"/>
      <c r="U132" s="9"/>
      <c r="V132" s="9"/>
    </row>
    <row r="133" spans="1:22" ht="13.5" customHeight="1">
      <c r="A133" s="1141"/>
      <c r="B133" s="293"/>
      <c r="C133" s="293"/>
      <c r="D133" s="293"/>
      <c r="E133" s="293"/>
      <c r="F133" s="293"/>
      <c r="G133" s="9"/>
      <c r="H133" s="9"/>
      <c r="I133" s="9"/>
      <c r="J133" s="480"/>
      <c r="K133" s="9"/>
      <c r="L133" s="9"/>
      <c r="M133" s="9"/>
      <c r="N133" s="9"/>
      <c r="O133" s="8"/>
      <c r="P133" s="8"/>
      <c r="Q133" s="9"/>
      <c r="R133" s="9"/>
      <c r="S133" s="9"/>
      <c r="T133" s="9"/>
      <c r="U133" s="9"/>
      <c r="V133" s="9"/>
    </row>
    <row r="134" spans="1:22" ht="13.5" customHeight="1">
      <c r="A134" s="1141"/>
      <c r="B134" s="293"/>
      <c r="C134" s="293"/>
      <c r="D134" s="293"/>
      <c r="E134" s="293"/>
      <c r="F134" s="293"/>
      <c r="G134" s="9"/>
      <c r="H134" s="9"/>
      <c r="I134" s="9"/>
      <c r="J134" s="480"/>
      <c r="K134" s="9"/>
      <c r="L134" s="9"/>
      <c r="M134" s="9"/>
      <c r="N134" s="9"/>
      <c r="O134" s="8"/>
      <c r="P134" s="8"/>
      <c r="Q134" s="9"/>
      <c r="R134" s="9"/>
      <c r="S134" s="9"/>
      <c r="T134" s="9"/>
      <c r="U134" s="9"/>
      <c r="V134" s="9"/>
    </row>
    <row r="135" spans="1:22" ht="13.5" customHeight="1">
      <c r="A135" s="1141"/>
      <c r="B135" s="293"/>
      <c r="C135" s="293"/>
      <c r="D135" s="293"/>
      <c r="E135" s="293"/>
      <c r="F135" s="293"/>
      <c r="G135" s="9"/>
      <c r="H135" s="9"/>
      <c r="I135" s="9"/>
      <c r="J135" s="480"/>
      <c r="K135" s="9"/>
      <c r="L135" s="9"/>
      <c r="M135" s="9"/>
      <c r="N135" s="9"/>
      <c r="O135" s="8"/>
      <c r="P135" s="8"/>
      <c r="Q135" s="9"/>
      <c r="R135" s="9"/>
      <c r="S135" s="9"/>
      <c r="T135" s="9"/>
      <c r="U135" s="9"/>
      <c r="V135" s="9"/>
    </row>
    <row r="136" spans="1:22" ht="13.5" customHeight="1">
      <c r="A136" s="1141"/>
      <c r="B136" s="293"/>
      <c r="C136" s="293"/>
      <c r="D136" s="293"/>
      <c r="E136" s="293"/>
      <c r="F136" s="293"/>
      <c r="G136" s="9"/>
      <c r="H136" s="9"/>
      <c r="I136" s="9"/>
      <c r="J136" s="480"/>
      <c r="K136" s="9"/>
      <c r="L136" s="9"/>
      <c r="M136" s="9"/>
      <c r="N136" s="9"/>
      <c r="O136" s="8"/>
      <c r="P136" s="8"/>
      <c r="Q136" s="9"/>
      <c r="R136" s="9"/>
      <c r="S136" s="9"/>
      <c r="T136" s="9"/>
      <c r="U136" s="9"/>
      <c r="V136" s="9"/>
    </row>
    <row r="137" spans="1:22" ht="13.5" customHeight="1">
      <c r="A137" s="1141"/>
      <c r="B137" s="293"/>
      <c r="C137" s="293"/>
      <c r="D137" s="293"/>
      <c r="E137" s="293"/>
      <c r="F137" s="293"/>
      <c r="G137" s="9"/>
      <c r="H137" s="9"/>
      <c r="I137" s="9"/>
      <c r="J137" s="480"/>
      <c r="K137" s="9"/>
      <c r="L137" s="9"/>
      <c r="M137" s="9"/>
      <c r="N137" s="9"/>
      <c r="O137" s="8"/>
      <c r="P137" s="8"/>
      <c r="Q137" s="9"/>
      <c r="R137" s="9"/>
      <c r="S137" s="9"/>
      <c r="T137" s="9"/>
      <c r="U137" s="9"/>
      <c r="V137" s="9"/>
    </row>
    <row r="138" spans="1:22" ht="13.5" customHeight="1">
      <c r="A138" s="1141"/>
      <c r="B138" s="293"/>
      <c r="C138" s="293"/>
      <c r="D138" s="293"/>
      <c r="E138" s="293"/>
      <c r="F138" s="293"/>
      <c r="G138" s="9"/>
      <c r="H138" s="9"/>
      <c r="I138" s="9"/>
      <c r="J138" s="480"/>
      <c r="K138" s="9"/>
      <c r="L138" s="9"/>
      <c r="M138" s="9"/>
      <c r="N138" s="9"/>
      <c r="O138" s="8"/>
      <c r="P138" s="8"/>
      <c r="Q138" s="9"/>
      <c r="R138" s="9"/>
      <c r="S138" s="9"/>
      <c r="T138" s="9"/>
      <c r="U138" s="9"/>
      <c r="V138" s="9"/>
    </row>
    <row r="139" spans="1:22" ht="13.5" customHeight="1">
      <c r="A139" s="1141"/>
      <c r="B139" s="293"/>
      <c r="C139" s="293"/>
      <c r="D139" s="293"/>
      <c r="E139" s="293"/>
      <c r="F139" s="293"/>
      <c r="G139" s="9"/>
      <c r="H139" s="9"/>
      <c r="I139" s="9"/>
      <c r="J139" s="480"/>
      <c r="K139" s="9"/>
      <c r="L139" s="9"/>
      <c r="M139" s="9"/>
      <c r="N139" s="9"/>
      <c r="O139" s="8"/>
      <c r="P139" s="8"/>
      <c r="Q139" s="9"/>
      <c r="R139" s="9"/>
      <c r="S139" s="9"/>
      <c r="T139" s="9"/>
      <c r="U139" s="9"/>
      <c r="V139" s="9"/>
    </row>
    <row r="140" spans="1:22" ht="13.5" customHeight="1">
      <c r="A140" s="1141"/>
      <c r="B140" s="293"/>
      <c r="C140" s="293"/>
      <c r="D140" s="293"/>
      <c r="E140" s="293"/>
      <c r="F140" s="293"/>
      <c r="G140" s="9"/>
      <c r="H140" s="9"/>
      <c r="I140" s="9"/>
      <c r="J140" s="480"/>
      <c r="K140" s="9"/>
      <c r="L140" s="9"/>
      <c r="M140" s="9"/>
      <c r="N140" s="9"/>
      <c r="O140" s="8"/>
      <c r="P140" s="8"/>
      <c r="Q140" s="9"/>
      <c r="R140" s="9"/>
      <c r="S140" s="9"/>
      <c r="T140" s="9"/>
      <c r="U140" s="9"/>
      <c r="V140" s="9"/>
    </row>
    <row r="141" spans="1:22" ht="13.5" customHeight="1">
      <c r="A141" s="1141"/>
      <c r="B141" s="293"/>
      <c r="C141" s="293"/>
      <c r="D141" s="293"/>
      <c r="E141" s="293"/>
      <c r="F141" s="293"/>
      <c r="G141" s="9"/>
      <c r="H141" s="9"/>
      <c r="I141" s="9"/>
      <c r="J141" s="480"/>
      <c r="K141" s="9"/>
      <c r="L141" s="9"/>
      <c r="M141" s="9"/>
      <c r="N141" s="9"/>
      <c r="O141" s="8"/>
      <c r="P141" s="8"/>
      <c r="Q141" s="9"/>
      <c r="R141" s="9"/>
      <c r="S141" s="9"/>
      <c r="T141" s="9"/>
      <c r="U141" s="9"/>
      <c r="V141" s="9"/>
    </row>
    <row r="142" spans="1:22" ht="13.5" customHeight="1">
      <c r="A142" s="1141"/>
      <c r="B142" s="293"/>
      <c r="C142" s="293"/>
      <c r="D142" s="293"/>
      <c r="E142" s="293"/>
      <c r="F142" s="293"/>
      <c r="G142" s="9"/>
      <c r="H142" s="9"/>
      <c r="I142" s="9"/>
      <c r="J142" s="480"/>
      <c r="K142" s="9"/>
      <c r="L142" s="9"/>
      <c r="M142" s="9"/>
      <c r="N142" s="9"/>
      <c r="O142" s="8"/>
      <c r="P142" s="8"/>
      <c r="Q142" s="9"/>
      <c r="R142" s="9"/>
      <c r="S142" s="9"/>
      <c r="T142" s="9"/>
      <c r="U142" s="9"/>
      <c r="V142" s="9"/>
    </row>
    <row r="143" spans="1:22" ht="13.5" customHeight="1">
      <c r="A143" s="1141"/>
      <c r="B143" s="293"/>
      <c r="C143" s="293"/>
      <c r="D143" s="293"/>
      <c r="E143" s="293"/>
      <c r="F143" s="293"/>
      <c r="G143" s="9"/>
      <c r="H143" s="9"/>
      <c r="I143" s="9"/>
      <c r="J143" s="480"/>
      <c r="K143" s="9"/>
      <c r="L143" s="9"/>
      <c r="M143" s="9"/>
      <c r="N143" s="9"/>
      <c r="O143" s="8"/>
      <c r="P143" s="8"/>
      <c r="Q143" s="9"/>
      <c r="R143" s="9"/>
      <c r="S143" s="9"/>
      <c r="T143" s="9"/>
      <c r="U143" s="9"/>
      <c r="V143" s="9"/>
    </row>
    <row r="144" spans="1:22" ht="13.5" customHeight="1">
      <c r="A144" s="1141"/>
      <c r="B144" s="293"/>
      <c r="C144" s="293"/>
      <c r="D144" s="293"/>
      <c r="E144" s="293"/>
      <c r="F144" s="293"/>
      <c r="G144" s="9"/>
      <c r="H144" s="9"/>
      <c r="I144" s="9"/>
      <c r="J144" s="480"/>
      <c r="K144" s="9"/>
      <c r="L144" s="9"/>
      <c r="M144" s="9"/>
      <c r="N144" s="9"/>
      <c r="O144" s="8"/>
      <c r="P144" s="8"/>
      <c r="Q144" s="9"/>
      <c r="R144" s="9"/>
      <c r="S144" s="9"/>
      <c r="T144" s="9"/>
      <c r="U144" s="9"/>
      <c r="V144" s="9"/>
    </row>
    <row r="145" spans="1:22" ht="13.5" customHeight="1">
      <c r="A145" s="1141"/>
      <c r="B145" s="293"/>
      <c r="C145" s="293"/>
      <c r="D145" s="293"/>
      <c r="E145" s="293"/>
      <c r="F145" s="293"/>
      <c r="G145" s="9"/>
      <c r="H145" s="9"/>
      <c r="I145" s="9"/>
      <c r="J145" s="480"/>
      <c r="K145" s="9"/>
      <c r="L145" s="9"/>
      <c r="M145" s="9"/>
      <c r="N145" s="9"/>
      <c r="O145" s="8"/>
      <c r="P145" s="8"/>
      <c r="Q145" s="9"/>
      <c r="R145" s="9"/>
      <c r="S145" s="9"/>
      <c r="T145" s="9"/>
      <c r="U145" s="9"/>
      <c r="V145" s="9"/>
    </row>
    <row r="146" spans="1:22" ht="13.5" customHeight="1">
      <c r="A146" s="1141"/>
      <c r="B146" s="293"/>
      <c r="C146" s="293"/>
      <c r="D146" s="293"/>
      <c r="E146" s="293"/>
      <c r="F146" s="293"/>
      <c r="G146" s="9"/>
      <c r="H146" s="9"/>
      <c r="I146" s="9"/>
      <c r="J146" s="480"/>
      <c r="K146" s="9"/>
      <c r="L146" s="9"/>
      <c r="M146" s="9"/>
      <c r="N146" s="9"/>
      <c r="O146" s="8"/>
      <c r="P146" s="8"/>
      <c r="Q146" s="9"/>
      <c r="R146" s="9"/>
      <c r="S146" s="9"/>
      <c r="T146" s="9"/>
      <c r="U146" s="9"/>
      <c r="V146" s="9"/>
    </row>
    <row r="147" spans="1:22" ht="13.5" customHeight="1">
      <c r="A147" s="1141"/>
      <c r="B147" s="293"/>
      <c r="C147" s="293"/>
      <c r="D147" s="293"/>
      <c r="E147" s="293"/>
      <c r="F147" s="293"/>
      <c r="G147" s="9"/>
      <c r="H147" s="9"/>
      <c r="I147" s="9"/>
      <c r="J147" s="480"/>
      <c r="K147" s="9"/>
      <c r="L147" s="9"/>
      <c r="M147" s="9"/>
      <c r="N147" s="9"/>
      <c r="O147" s="8"/>
      <c r="P147" s="8"/>
      <c r="Q147" s="9"/>
      <c r="R147" s="9"/>
      <c r="S147" s="9"/>
      <c r="T147" s="9"/>
      <c r="U147" s="9"/>
      <c r="V147" s="9"/>
    </row>
    <row r="148" spans="1:22" ht="13.5" customHeight="1">
      <c r="A148" s="1141"/>
      <c r="B148" s="293"/>
      <c r="C148" s="293"/>
      <c r="D148" s="293"/>
      <c r="E148" s="293"/>
      <c r="F148" s="293"/>
      <c r="G148" s="9"/>
      <c r="H148" s="9"/>
      <c r="I148" s="9"/>
      <c r="J148" s="480"/>
      <c r="K148" s="9"/>
      <c r="L148" s="9"/>
      <c r="M148" s="9"/>
      <c r="N148" s="9"/>
      <c r="O148" s="8"/>
      <c r="P148" s="8"/>
      <c r="Q148" s="9"/>
      <c r="R148" s="9"/>
      <c r="S148" s="9"/>
      <c r="T148" s="9"/>
      <c r="U148" s="9"/>
      <c r="V148" s="9"/>
    </row>
    <row r="149" spans="1:22" ht="13.5" customHeight="1">
      <c r="A149" s="1141"/>
      <c r="B149" s="293"/>
      <c r="C149" s="293"/>
      <c r="D149" s="293"/>
      <c r="E149" s="293"/>
      <c r="F149" s="293"/>
      <c r="G149" s="9"/>
      <c r="H149" s="9"/>
      <c r="I149" s="9"/>
      <c r="J149" s="480"/>
      <c r="K149" s="9"/>
      <c r="L149" s="9"/>
      <c r="M149" s="9"/>
      <c r="N149" s="9"/>
      <c r="O149" s="8"/>
      <c r="P149" s="8"/>
      <c r="Q149" s="9"/>
      <c r="R149" s="9"/>
      <c r="S149" s="9"/>
      <c r="T149" s="9"/>
      <c r="U149" s="9"/>
      <c r="V149" s="9"/>
    </row>
    <row r="150" spans="1:22" ht="13.5" customHeight="1">
      <c r="A150" s="1141"/>
      <c r="B150" s="293"/>
      <c r="C150" s="293"/>
      <c r="D150" s="293"/>
      <c r="E150" s="293"/>
      <c r="F150" s="293"/>
      <c r="G150" s="9"/>
      <c r="H150" s="9"/>
      <c r="I150" s="9"/>
      <c r="J150" s="480"/>
      <c r="K150" s="9"/>
      <c r="L150" s="9"/>
      <c r="M150" s="9"/>
      <c r="N150" s="9"/>
      <c r="O150" s="8"/>
      <c r="P150" s="8"/>
      <c r="Q150" s="9"/>
      <c r="R150" s="9"/>
      <c r="S150" s="9"/>
      <c r="T150" s="9"/>
      <c r="U150" s="9"/>
      <c r="V150" s="9"/>
    </row>
    <row r="151" spans="1:22" ht="13.5" customHeight="1">
      <c r="A151" s="1141"/>
      <c r="B151" s="293"/>
      <c r="C151" s="293"/>
      <c r="D151" s="293"/>
      <c r="E151" s="293"/>
      <c r="F151" s="293"/>
      <c r="G151" s="9"/>
      <c r="H151" s="9"/>
      <c r="I151" s="9"/>
      <c r="J151" s="480"/>
      <c r="K151" s="9"/>
      <c r="L151" s="9"/>
      <c r="M151" s="9"/>
      <c r="N151" s="9"/>
      <c r="O151" s="8"/>
      <c r="P151" s="8"/>
      <c r="Q151" s="9"/>
      <c r="R151" s="9"/>
      <c r="S151" s="9"/>
      <c r="T151" s="9"/>
      <c r="U151" s="9"/>
      <c r="V151" s="9"/>
    </row>
    <row r="152" spans="1:22" ht="13.5" customHeight="1">
      <c r="A152" s="1141"/>
      <c r="B152" s="293"/>
      <c r="C152" s="293"/>
      <c r="D152" s="293"/>
      <c r="E152" s="293"/>
      <c r="F152" s="293"/>
      <c r="G152" s="9"/>
      <c r="H152" s="9"/>
      <c r="I152" s="9"/>
      <c r="J152" s="480"/>
      <c r="K152" s="9"/>
      <c r="L152" s="9"/>
      <c r="M152" s="9"/>
      <c r="N152" s="9"/>
      <c r="O152" s="8"/>
      <c r="P152" s="8"/>
      <c r="Q152" s="9"/>
      <c r="R152" s="9"/>
      <c r="S152" s="9"/>
      <c r="T152" s="9"/>
      <c r="U152" s="9"/>
      <c r="V152" s="9"/>
    </row>
    <row r="153" spans="1:22" ht="13.5" customHeight="1">
      <c r="A153" s="1141"/>
      <c r="B153" s="293"/>
      <c r="C153" s="293"/>
      <c r="D153" s="293"/>
      <c r="E153" s="293"/>
      <c r="F153" s="293"/>
      <c r="G153" s="9"/>
      <c r="H153" s="9"/>
      <c r="I153" s="9"/>
      <c r="J153" s="480"/>
      <c r="K153" s="9"/>
      <c r="L153" s="9"/>
      <c r="M153" s="9"/>
      <c r="N153" s="9"/>
      <c r="O153" s="8"/>
      <c r="P153" s="8"/>
      <c r="Q153" s="9"/>
      <c r="R153" s="9"/>
      <c r="S153" s="9"/>
      <c r="T153" s="9"/>
      <c r="U153" s="9"/>
      <c r="V153" s="9"/>
    </row>
    <row r="154" spans="1:22" ht="13.5" customHeight="1">
      <c r="A154" s="1141"/>
      <c r="B154" s="293"/>
      <c r="C154" s="293"/>
      <c r="D154" s="293"/>
      <c r="E154" s="293"/>
      <c r="F154" s="293"/>
      <c r="G154" s="9"/>
      <c r="H154" s="9"/>
      <c r="I154" s="9"/>
      <c r="J154" s="480"/>
      <c r="K154" s="9"/>
      <c r="L154" s="9"/>
      <c r="M154" s="9"/>
      <c r="N154" s="9"/>
      <c r="O154" s="8"/>
      <c r="P154" s="8"/>
      <c r="Q154" s="9"/>
      <c r="R154" s="9"/>
      <c r="S154" s="9"/>
      <c r="T154" s="9"/>
      <c r="U154" s="9"/>
      <c r="V154" s="9"/>
    </row>
    <row r="155" spans="1:22" ht="13.5" customHeight="1">
      <c r="A155" s="1141"/>
      <c r="B155" s="293"/>
      <c r="C155" s="293"/>
      <c r="D155" s="293"/>
      <c r="E155" s="293"/>
      <c r="F155" s="293"/>
      <c r="G155" s="9"/>
      <c r="H155" s="9"/>
      <c r="I155" s="9"/>
      <c r="J155" s="480"/>
      <c r="K155" s="9"/>
      <c r="L155" s="9"/>
      <c r="M155" s="9"/>
      <c r="N155" s="9"/>
      <c r="O155" s="8"/>
      <c r="P155" s="8"/>
      <c r="Q155" s="9"/>
      <c r="R155" s="9"/>
      <c r="S155" s="9"/>
      <c r="T155" s="9"/>
      <c r="U155" s="9"/>
      <c r="V155" s="9"/>
    </row>
    <row r="156" spans="1:22" ht="13.5" customHeight="1">
      <c r="A156" s="1141"/>
      <c r="B156" s="293"/>
      <c r="C156" s="293"/>
      <c r="D156" s="293"/>
      <c r="E156" s="293"/>
      <c r="F156" s="293"/>
      <c r="G156" s="9"/>
      <c r="H156" s="9"/>
      <c r="I156" s="9"/>
      <c r="J156" s="480"/>
      <c r="K156" s="9"/>
      <c r="L156" s="9"/>
      <c r="M156" s="9"/>
      <c r="N156" s="9"/>
      <c r="O156" s="8"/>
      <c r="P156" s="8"/>
      <c r="Q156" s="9"/>
      <c r="R156" s="9"/>
      <c r="S156" s="9"/>
      <c r="T156" s="9"/>
      <c r="U156" s="9"/>
      <c r="V156" s="9"/>
    </row>
    <row r="157" spans="1:22" ht="13.5" customHeight="1">
      <c r="A157" s="1141"/>
      <c r="B157" s="293"/>
      <c r="C157" s="293"/>
      <c r="D157" s="293"/>
      <c r="E157" s="293"/>
      <c r="F157" s="293"/>
      <c r="G157" s="9"/>
      <c r="H157" s="9"/>
      <c r="I157" s="9"/>
      <c r="J157" s="480"/>
      <c r="K157" s="9"/>
      <c r="L157" s="9"/>
      <c r="M157" s="9"/>
      <c r="N157" s="9"/>
      <c r="O157" s="8"/>
      <c r="P157" s="8"/>
      <c r="Q157" s="9"/>
      <c r="R157" s="9"/>
      <c r="S157" s="9"/>
      <c r="T157" s="9"/>
      <c r="U157" s="9"/>
      <c r="V157" s="9"/>
    </row>
    <row r="158" spans="1:22" ht="13.5" customHeight="1">
      <c r="A158" s="1141"/>
      <c r="B158" s="293"/>
      <c r="C158" s="293"/>
      <c r="D158" s="293"/>
      <c r="E158" s="293"/>
      <c r="F158" s="293"/>
      <c r="G158" s="9"/>
      <c r="H158" s="9"/>
      <c r="I158" s="9"/>
      <c r="J158" s="480"/>
      <c r="K158" s="9"/>
      <c r="L158" s="9"/>
      <c r="M158" s="9"/>
      <c r="N158" s="9"/>
      <c r="O158" s="8"/>
      <c r="P158" s="8"/>
      <c r="Q158" s="9"/>
      <c r="R158" s="9"/>
      <c r="S158" s="9"/>
      <c r="T158" s="9"/>
      <c r="U158" s="9"/>
      <c r="V158" s="9"/>
    </row>
    <row r="159" spans="1:22" ht="13.5" customHeight="1">
      <c r="A159" s="1141"/>
      <c r="B159" s="293"/>
      <c r="C159" s="293"/>
      <c r="D159" s="293"/>
      <c r="E159" s="293"/>
      <c r="F159" s="293"/>
      <c r="G159" s="9"/>
      <c r="H159" s="9"/>
      <c r="I159" s="9"/>
      <c r="J159" s="480"/>
      <c r="K159" s="9"/>
      <c r="L159" s="9"/>
      <c r="M159" s="9"/>
      <c r="N159" s="9"/>
      <c r="O159" s="8"/>
      <c r="P159" s="8"/>
      <c r="Q159" s="9"/>
      <c r="R159" s="9"/>
      <c r="S159" s="9"/>
      <c r="T159" s="9"/>
      <c r="U159" s="9"/>
      <c r="V159" s="9"/>
    </row>
    <row r="160" spans="1:22" ht="13.5" customHeight="1">
      <c r="A160" s="1141"/>
      <c r="B160" s="293"/>
      <c r="C160" s="293"/>
      <c r="D160" s="293"/>
      <c r="E160" s="293"/>
      <c r="F160" s="293"/>
      <c r="G160" s="9"/>
      <c r="H160" s="9"/>
      <c r="I160" s="9"/>
      <c r="J160" s="480"/>
      <c r="K160" s="9"/>
      <c r="L160" s="9"/>
      <c r="M160" s="9"/>
      <c r="N160" s="9"/>
      <c r="O160" s="8"/>
      <c r="P160" s="8"/>
      <c r="Q160" s="9"/>
      <c r="R160" s="9"/>
      <c r="S160" s="9"/>
      <c r="T160" s="9"/>
      <c r="U160" s="9"/>
      <c r="V160" s="9"/>
    </row>
    <row r="161" spans="1:22" ht="13.5" customHeight="1">
      <c r="A161" s="1141"/>
      <c r="B161" s="293"/>
      <c r="C161" s="293"/>
      <c r="D161" s="293"/>
      <c r="E161" s="293"/>
      <c r="F161" s="293"/>
      <c r="G161" s="9"/>
      <c r="H161" s="9"/>
      <c r="I161" s="9"/>
      <c r="J161" s="480"/>
      <c r="K161" s="9"/>
      <c r="L161" s="9"/>
      <c r="M161" s="9"/>
      <c r="N161" s="9"/>
      <c r="O161" s="8"/>
      <c r="P161" s="8"/>
      <c r="Q161" s="9"/>
      <c r="R161" s="9"/>
      <c r="S161" s="9"/>
      <c r="T161" s="9"/>
      <c r="U161" s="9"/>
      <c r="V161" s="9"/>
    </row>
    <row r="162" spans="1:22" ht="13.5" customHeight="1">
      <c r="A162" s="1141"/>
      <c r="B162" s="293"/>
      <c r="C162" s="293"/>
      <c r="D162" s="293"/>
      <c r="E162" s="293"/>
      <c r="F162" s="293"/>
      <c r="G162" s="9"/>
      <c r="H162" s="9"/>
      <c r="I162" s="9"/>
      <c r="J162" s="480"/>
      <c r="K162" s="9"/>
      <c r="L162" s="9"/>
      <c r="M162" s="9"/>
      <c r="N162" s="9"/>
      <c r="O162" s="8"/>
      <c r="P162" s="8"/>
      <c r="Q162" s="9"/>
      <c r="R162" s="9"/>
      <c r="S162" s="9"/>
      <c r="T162" s="9"/>
      <c r="U162" s="9"/>
      <c r="V162" s="9"/>
    </row>
    <row r="163" spans="1:22" ht="13.5" customHeight="1">
      <c r="A163" s="1141"/>
      <c r="B163" s="293"/>
      <c r="C163" s="293"/>
      <c r="D163" s="293"/>
      <c r="E163" s="293"/>
      <c r="F163" s="293"/>
      <c r="G163" s="9"/>
      <c r="H163" s="9"/>
      <c r="I163" s="9"/>
      <c r="J163" s="480"/>
      <c r="K163" s="9"/>
      <c r="L163" s="9"/>
      <c r="M163" s="9"/>
      <c r="N163" s="9"/>
      <c r="O163" s="8"/>
      <c r="P163" s="8"/>
      <c r="Q163" s="9"/>
      <c r="R163" s="9"/>
      <c r="S163" s="9"/>
      <c r="T163" s="9"/>
      <c r="U163" s="9"/>
      <c r="V163" s="9"/>
    </row>
    <row r="164" spans="1:22" ht="13.5" customHeight="1">
      <c r="A164" s="1141"/>
      <c r="B164" s="293"/>
      <c r="C164" s="293"/>
      <c r="D164" s="293"/>
      <c r="E164" s="293"/>
      <c r="F164" s="293"/>
      <c r="G164" s="9"/>
      <c r="H164" s="9"/>
      <c r="I164" s="9"/>
      <c r="J164" s="480"/>
      <c r="K164" s="9"/>
      <c r="L164" s="9"/>
      <c r="M164" s="9"/>
      <c r="N164" s="9"/>
      <c r="O164" s="8"/>
      <c r="P164" s="8"/>
      <c r="Q164" s="9"/>
      <c r="R164" s="9"/>
      <c r="S164" s="9"/>
      <c r="T164" s="9"/>
      <c r="U164" s="9"/>
      <c r="V164" s="9"/>
    </row>
    <row r="165" spans="1:22" ht="13.5" customHeight="1">
      <c r="A165" s="1141"/>
      <c r="B165" s="293"/>
      <c r="C165" s="293"/>
      <c r="D165" s="293"/>
      <c r="E165" s="293"/>
      <c r="F165" s="293"/>
      <c r="G165" s="9"/>
      <c r="H165" s="9"/>
      <c r="I165" s="9"/>
      <c r="J165" s="480"/>
      <c r="K165" s="9"/>
      <c r="L165" s="9"/>
      <c r="M165" s="9"/>
      <c r="N165" s="9"/>
      <c r="O165" s="8"/>
      <c r="P165" s="8"/>
      <c r="Q165" s="9"/>
      <c r="R165" s="9"/>
      <c r="S165" s="9"/>
      <c r="T165" s="9"/>
      <c r="U165" s="9"/>
      <c r="V165" s="9"/>
    </row>
    <row r="166" spans="1:22" ht="13.5" customHeight="1">
      <c r="A166" s="1141"/>
      <c r="B166" s="293"/>
      <c r="C166" s="293"/>
      <c r="D166" s="293"/>
      <c r="E166" s="293"/>
      <c r="F166" s="293"/>
      <c r="G166" s="9"/>
      <c r="H166" s="9"/>
      <c r="I166" s="9"/>
      <c r="J166" s="480"/>
      <c r="K166" s="9"/>
      <c r="L166" s="9"/>
      <c r="M166" s="9"/>
      <c r="N166" s="9"/>
      <c r="O166" s="8"/>
      <c r="P166" s="8"/>
      <c r="Q166" s="9"/>
      <c r="R166" s="9"/>
      <c r="S166" s="9"/>
      <c r="T166" s="9"/>
      <c r="U166" s="9"/>
      <c r="V166" s="9"/>
    </row>
    <row r="167" spans="1:22" ht="13.5" customHeight="1">
      <c r="A167" s="1141"/>
      <c r="B167" s="293"/>
      <c r="C167" s="293"/>
      <c r="D167" s="293"/>
      <c r="E167" s="293"/>
      <c r="F167" s="293"/>
      <c r="G167" s="9"/>
      <c r="H167" s="9"/>
      <c r="I167" s="9"/>
      <c r="J167" s="480"/>
      <c r="K167" s="9"/>
      <c r="L167" s="9"/>
      <c r="M167" s="9"/>
      <c r="N167" s="9"/>
      <c r="O167" s="8"/>
      <c r="P167" s="8"/>
      <c r="Q167" s="9"/>
      <c r="R167" s="9"/>
      <c r="S167" s="9"/>
      <c r="T167" s="9"/>
      <c r="U167" s="9"/>
      <c r="V167" s="9"/>
    </row>
    <row r="168" spans="1:22" ht="13.5" customHeight="1">
      <c r="A168" s="1141"/>
      <c r="B168" s="293"/>
      <c r="C168" s="293"/>
      <c r="D168" s="293"/>
      <c r="E168" s="293"/>
      <c r="F168" s="293"/>
      <c r="G168" s="9"/>
      <c r="H168" s="9"/>
      <c r="I168" s="9"/>
      <c r="J168" s="480"/>
      <c r="K168" s="9"/>
      <c r="L168" s="9"/>
      <c r="M168" s="9"/>
      <c r="N168" s="9"/>
      <c r="O168" s="8"/>
      <c r="P168" s="8"/>
      <c r="Q168" s="9"/>
      <c r="R168" s="9"/>
      <c r="S168" s="9"/>
      <c r="T168" s="9"/>
      <c r="U168" s="9"/>
      <c r="V168" s="9"/>
    </row>
    <row r="169" spans="1:22" ht="13.5" customHeight="1">
      <c r="A169" s="1141"/>
      <c r="B169" s="293"/>
      <c r="C169" s="293"/>
      <c r="D169" s="293"/>
      <c r="E169" s="293"/>
      <c r="F169" s="293"/>
      <c r="G169" s="9"/>
      <c r="H169" s="9"/>
      <c r="I169" s="9"/>
      <c r="J169" s="480"/>
      <c r="K169" s="9"/>
      <c r="L169" s="9"/>
      <c r="M169" s="9"/>
      <c r="N169" s="9"/>
      <c r="O169" s="8"/>
      <c r="P169" s="8"/>
      <c r="Q169" s="9"/>
      <c r="R169" s="9"/>
      <c r="S169" s="9"/>
      <c r="T169" s="9"/>
      <c r="U169" s="9"/>
      <c r="V169" s="9"/>
    </row>
    <row r="170" spans="1:22" ht="13.5" customHeight="1">
      <c r="A170" s="1141"/>
      <c r="B170" s="293"/>
      <c r="C170" s="293"/>
      <c r="D170" s="293"/>
      <c r="E170" s="293"/>
      <c r="F170" s="293"/>
      <c r="G170" s="9"/>
      <c r="H170" s="9"/>
      <c r="I170" s="9"/>
      <c r="J170" s="480"/>
      <c r="K170" s="9"/>
      <c r="L170" s="9"/>
      <c r="M170" s="9"/>
      <c r="N170" s="9"/>
      <c r="O170" s="8"/>
      <c r="P170" s="8"/>
      <c r="Q170" s="9"/>
      <c r="R170" s="9"/>
      <c r="S170" s="9"/>
      <c r="T170" s="9"/>
      <c r="U170" s="9"/>
      <c r="V170" s="9"/>
    </row>
    <row r="171" spans="1:22" ht="13.5" customHeight="1">
      <c r="A171" s="1141"/>
      <c r="B171" s="293"/>
      <c r="C171" s="293"/>
      <c r="D171" s="293"/>
      <c r="E171" s="293"/>
      <c r="F171" s="293"/>
      <c r="G171" s="9"/>
      <c r="H171" s="9"/>
      <c r="I171" s="9"/>
      <c r="J171" s="480"/>
      <c r="K171" s="9"/>
      <c r="L171" s="9"/>
      <c r="M171" s="9"/>
      <c r="N171" s="9"/>
      <c r="O171" s="8"/>
      <c r="P171" s="8"/>
      <c r="Q171" s="9"/>
      <c r="R171" s="9"/>
      <c r="S171" s="9"/>
      <c r="T171" s="9"/>
      <c r="U171" s="9"/>
      <c r="V171" s="9"/>
    </row>
    <row r="172" spans="1:22" ht="13.5" customHeight="1">
      <c r="A172" s="1141"/>
      <c r="B172" s="293"/>
      <c r="C172" s="293"/>
      <c r="D172" s="293"/>
      <c r="E172" s="293"/>
      <c r="F172" s="293"/>
      <c r="G172" s="9"/>
      <c r="H172" s="9"/>
      <c r="I172" s="9"/>
      <c r="J172" s="480"/>
      <c r="K172" s="9"/>
      <c r="L172" s="9"/>
      <c r="M172" s="9"/>
      <c r="N172" s="9"/>
      <c r="O172" s="8"/>
      <c r="P172" s="8"/>
      <c r="Q172" s="9"/>
      <c r="R172" s="9"/>
      <c r="S172" s="9"/>
      <c r="T172" s="9"/>
      <c r="U172" s="9"/>
      <c r="V172" s="9"/>
    </row>
    <row r="173" spans="1:22" ht="13.5" customHeight="1">
      <c r="A173" s="1141"/>
      <c r="B173" s="293"/>
      <c r="C173" s="293"/>
      <c r="D173" s="293"/>
      <c r="E173" s="293"/>
      <c r="F173" s="293"/>
      <c r="G173" s="9"/>
      <c r="H173" s="9"/>
      <c r="I173" s="9"/>
      <c r="J173" s="480"/>
      <c r="K173" s="9"/>
      <c r="L173" s="9"/>
      <c r="M173" s="9"/>
      <c r="N173" s="9"/>
      <c r="O173" s="8"/>
      <c r="P173" s="8"/>
      <c r="Q173" s="9"/>
      <c r="R173" s="9"/>
      <c r="S173" s="9"/>
      <c r="T173" s="9"/>
      <c r="U173" s="9"/>
      <c r="V173" s="9"/>
    </row>
    <row r="174" spans="1:22" ht="13.5" customHeight="1">
      <c r="A174" s="1141"/>
      <c r="B174" s="293"/>
      <c r="C174" s="293"/>
      <c r="D174" s="293"/>
      <c r="E174" s="293"/>
      <c r="F174" s="293"/>
      <c r="G174" s="9"/>
      <c r="H174" s="9"/>
      <c r="I174" s="9"/>
      <c r="J174" s="480"/>
      <c r="K174" s="9"/>
      <c r="L174" s="9"/>
      <c r="M174" s="9"/>
      <c r="N174" s="9"/>
      <c r="O174" s="8"/>
      <c r="P174" s="8"/>
      <c r="Q174" s="9"/>
      <c r="R174" s="9"/>
      <c r="S174" s="9"/>
      <c r="T174" s="9"/>
      <c r="U174" s="9"/>
      <c r="V174" s="9"/>
    </row>
    <row r="175" spans="1:22" ht="13.5" customHeight="1">
      <c r="A175" s="1141"/>
      <c r="B175" s="293"/>
      <c r="C175" s="293"/>
      <c r="D175" s="293"/>
      <c r="E175" s="293"/>
      <c r="F175" s="293"/>
      <c r="G175" s="9"/>
      <c r="H175" s="9"/>
      <c r="I175" s="9"/>
      <c r="J175" s="480"/>
      <c r="K175" s="9"/>
      <c r="L175" s="9"/>
      <c r="M175" s="9"/>
      <c r="N175" s="9"/>
      <c r="O175" s="8"/>
      <c r="P175" s="8"/>
      <c r="Q175" s="9"/>
      <c r="R175" s="9"/>
      <c r="S175" s="9"/>
      <c r="T175" s="9"/>
      <c r="U175" s="9"/>
      <c r="V175" s="9"/>
    </row>
    <row r="176" spans="1:22" ht="13.5" customHeight="1">
      <c r="A176" s="1141"/>
      <c r="B176" s="293"/>
      <c r="C176" s="293"/>
      <c r="D176" s="293"/>
      <c r="E176" s="293"/>
      <c r="F176" s="293"/>
      <c r="G176" s="9"/>
      <c r="H176" s="9"/>
      <c r="I176" s="9"/>
      <c r="J176" s="480"/>
      <c r="K176" s="9"/>
      <c r="L176" s="9"/>
      <c r="M176" s="9"/>
      <c r="N176" s="9"/>
      <c r="O176" s="8"/>
      <c r="P176" s="8"/>
      <c r="Q176" s="9"/>
      <c r="R176" s="9"/>
      <c r="S176" s="9"/>
      <c r="T176" s="9"/>
      <c r="U176" s="9"/>
      <c r="V176" s="9"/>
    </row>
    <row r="177" spans="1:22" ht="13.5" customHeight="1">
      <c r="A177" s="1141"/>
      <c r="B177" s="293"/>
      <c r="C177" s="293"/>
      <c r="D177" s="293"/>
      <c r="E177" s="293"/>
      <c r="F177" s="293"/>
      <c r="G177" s="9"/>
      <c r="H177" s="9"/>
      <c r="I177" s="9"/>
      <c r="J177" s="480"/>
      <c r="K177" s="9"/>
      <c r="L177" s="9"/>
      <c r="M177" s="9"/>
      <c r="N177" s="9"/>
      <c r="O177" s="8"/>
      <c r="P177" s="8"/>
      <c r="Q177" s="9"/>
      <c r="R177" s="9"/>
      <c r="S177" s="9"/>
      <c r="T177" s="9"/>
      <c r="U177" s="9"/>
      <c r="V177" s="9"/>
    </row>
    <row r="178" spans="1:22" ht="13.5" customHeight="1">
      <c r="A178" s="1141"/>
      <c r="B178" s="293"/>
      <c r="C178" s="293"/>
      <c r="D178" s="293"/>
      <c r="E178" s="293"/>
      <c r="F178" s="293"/>
      <c r="G178" s="9"/>
      <c r="H178" s="9"/>
      <c r="I178" s="9"/>
      <c r="J178" s="480"/>
      <c r="K178" s="9"/>
      <c r="L178" s="9"/>
      <c r="M178" s="9"/>
      <c r="N178" s="9"/>
      <c r="O178" s="8"/>
      <c r="P178" s="8"/>
      <c r="Q178" s="9"/>
      <c r="R178" s="9"/>
      <c r="S178" s="9"/>
      <c r="T178" s="9"/>
      <c r="U178" s="9"/>
      <c r="V178" s="9"/>
    </row>
    <row r="179" spans="1:22" ht="13.5" customHeight="1">
      <c r="A179" s="1141"/>
      <c r="B179" s="293"/>
      <c r="C179" s="293"/>
      <c r="D179" s="293"/>
      <c r="E179" s="293"/>
      <c r="F179" s="293"/>
      <c r="G179" s="9"/>
      <c r="H179" s="9"/>
      <c r="I179" s="9"/>
      <c r="J179" s="480"/>
      <c r="K179" s="9"/>
      <c r="L179" s="9"/>
      <c r="M179" s="9"/>
      <c r="N179" s="9"/>
      <c r="O179" s="8"/>
      <c r="P179" s="8"/>
      <c r="Q179" s="9"/>
      <c r="R179" s="9"/>
      <c r="S179" s="9"/>
      <c r="T179" s="9"/>
      <c r="U179" s="9"/>
      <c r="V179" s="9"/>
    </row>
    <row r="180" spans="1:22" ht="13.5" customHeight="1">
      <c r="A180" s="1141"/>
      <c r="B180" s="293"/>
      <c r="C180" s="293"/>
      <c r="D180" s="293"/>
      <c r="E180" s="293"/>
      <c r="F180" s="293"/>
      <c r="G180" s="9"/>
      <c r="H180" s="9"/>
      <c r="I180" s="9"/>
      <c r="J180" s="480"/>
      <c r="K180" s="9"/>
      <c r="L180" s="9"/>
      <c r="M180" s="9"/>
      <c r="N180" s="9"/>
      <c r="O180" s="8"/>
      <c r="P180" s="8"/>
      <c r="Q180" s="9"/>
      <c r="R180" s="9"/>
      <c r="S180" s="9"/>
      <c r="T180" s="9"/>
      <c r="U180" s="9"/>
      <c r="V180" s="9"/>
    </row>
    <row r="181" spans="1:22" ht="13.5" customHeight="1">
      <c r="A181" s="1141"/>
      <c r="B181" s="293"/>
      <c r="C181" s="293"/>
      <c r="D181" s="293"/>
      <c r="E181" s="293"/>
      <c r="F181" s="293"/>
      <c r="G181" s="9"/>
      <c r="H181" s="9"/>
      <c r="I181" s="9"/>
      <c r="J181" s="480"/>
      <c r="K181" s="9"/>
      <c r="L181" s="9"/>
      <c r="M181" s="9"/>
      <c r="N181" s="9"/>
      <c r="O181" s="8"/>
      <c r="P181" s="8"/>
      <c r="Q181" s="9"/>
      <c r="R181" s="9"/>
      <c r="S181" s="9"/>
      <c r="T181" s="9"/>
      <c r="U181" s="9"/>
      <c r="V181" s="9"/>
    </row>
    <row r="182" spans="1:22" ht="13.5" customHeight="1">
      <c r="A182" s="1141"/>
      <c r="B182" s="293"/>
      <c r="C182" s="293"/>
      <c r="D182" s="293"/>
      <c r="E182" s="293"/>
      <c r="F182" s="293"/>
      <c r="G182" s="9"/>
      <c r="H182" s="9"/>
      <c r="I182" s="9"/>
      <c r="J182" s="480"/>
      <c r="K182" s="9"/>
      <c r="L182" s="9"/>
      <c r="M182" s="9"/>
      <c r="N182" s="9"/>
      <c r="O182" s="8"/>
      <c r="P182" s="8"/>
      <c r="Q182" s="9"/>
      <c r="R182" s="9"/>
      <c r="S182" s="9"/>
      <c r="T182" s="9"/>
      <c r="U182" s="9"/>
      <c r="V182" s="9"/>
    </row>
    <row r="183" spans="1:22" ht="13.5" customHeight="1">
      <c r="A183" s="1141"/>
      <c r="B183" s="293"/>
      <c r="C183" s="293"/>
      <c r="D183" s="293"/>
      <c r="E183" s="293"/>
      <c r="F183" s="293"/>
      <c r="G183" s="9"/>
      <c r="H183" s="9"/>
      <c r="I183" s="9"/>
      <c r="J183" s="480"/>
      <c r="K183" s="9"/>
      <c r="L183" s="9"/>
      <c r="M183" s="9"/>
      <c r="N183" s="9"/>
      <c r="O183" s="8"/>
      <c r="P183" s="8"/>
      <c r="Q183" s="9"/>
      <c r="R183" s="9"/>
      <c r="S183" s="9"/>
      <c r="T183" s="9"/>
      <c r="U183" s="9"/>
      <c r="V183" s="9"/>
    </row>
    <row r="184" spans="1:22" ht="13.5" customHeight="1">
      <c r="A184" s="1141"/>
      <c r="B184" s="293"/>
      <c r="C184" s="293"/>
      <c r="D184" s="293"/>
      <c r="E184" s="293"/>
      <c r="F184" s="293"/>
      <c r="G184" s="9"/>
      <c r="H184" s="9"/>
      <c r="I184" s="9"/>
      <c r="J184" s="480"/>
      <c r="K184" s="9"/>
      <c r="L184" s="9"/>
      <c r="M184" s="9"/>
      <c r="N184" s="9"/>
      <c r="O184" s="8"/>
      <c r="P184" s="8"/>
      <c r="Q184" s="9"/>
      <c r="R184" s="9"/>
      <c r="S184" s="9"/>
      <c r="T184" s="9"/>
      <c r="U184" s="9"/>
      <c r="V184" s="9"/>
    </row>
    <row r="185" spans="1:22" ht="13.5" customHeight="1">
      <c r="A185" s="1141"/>
      <c r="B185" s="293"/>
      <c r="C185" s="293"/>
      <c r="D185" s="293"/>
      <c r="E185" s="293"/>
      <c r="F185" s="293"/>
      <c r="G185" s="9"/>
      <c r="H185" s="9"/>
      <c r="I185" s="9"/>
      <c r="J185" s="480"/>
      <c r="K185" s="9"/>
      <c r="L185" s="9"/>
      <c r="M185" s="9"/>
      <c r="N185" s="9"/>
      <c r="O185" s="8"/>
      <c r="P185" s="8"/>
      <c r="Q185" s="9"/>
      <c r="R185" s="9"/>
      <c r="S185" s="9"/>
      <c r="T185" s="9"/>
      <c r="U185" s="9"/>
      <c r="V185" s="9"/>
    </row>
    <row r="186" spans="1:22" ht="13.5" customHeight="1">
      <c r="A186" s="1141"/>
      <c r="B186" s="293"/>
      <c r="C186" s="293"/>
      <c r="D186" s="293"/>
      <c r="E186" s="293"/>
      <c r="F186" s="293"/>
      <c r="G186" s="9"/>
      <c r="H186" s="9"/>
      <c r="I186" s="9"/>
      <c r="J186" s="480"/>
      <c r="K186" s="9"/>
      <c r="L186" s="9"/>
      <c r="M186" s="9"/>
      <c r="N186" s="9"/>
      <c r="O186" s="8"/>
      <c r="P186" s="8"/>
      <c r="Q186" s="9"/>
      <c r="R186" s="9"/>
      <c r="S186" s="9"/>
      <c r="T186" s="9"/>
      <c r="U186" s="9"/>
      <c r="V186" s="9"/>
    </row>
    <row r="187" spans="1:22" ht="13.5" customHeight="1">
      <c r="A187" s="1141"/>
      <c r="B187" s="293"/>
      <c r="C187" s="293"/>
      <c r="D187" s="293"/>
      <c r="E187" s="293"/>
      <c r="F187" s="293"/>
      <c r="G187" s="9"/>
      <c r="H187" s="9"/>
      <c r="I187" s="9"/>
      <c r="J187" s="480"/>
      <c r="K187" s="9"/>
      <c r="L187" s="9"/>
      <c r="M187" s="9"/>
      <c r="N187" s="9"/>
      <c r="O187" s="8"/>
      <c r="P187" s="8"/>
      <c r="Q187" s="9"/>
      <c r="R187" s="9"/>
      <c r="S187" s="9"/>
      <c r="T187" s="9"/>
      <c r="U187" s="9"/>
      <c r="V187" s="9"/>
    </row>
    <row r="188" spans="1:22" ht="13.5" customHeight="1">
      <c r="A188" s="1141"/>
      <c r="B188" s="293"/>
      <c r="C188" s="293"/>
      <c r="D188" s="293"/>
      <c r="E188" s="293"/>
      <c r="F188" s="293"/>
      <c r="G188" s="9"/>
      <c r="H188" s="9"/>
      <c r="I188" s="9"/>
      <c r="J188" s="480"/>
      <c r="K188" s="9"/>
      <c r="L188" s="9"/>
      <c r="M188" s="9"/>
      <c r="N188" s="9"/>
      <c r="O188" s="8"/>
      <c r="P188" s="8"/>
      <c r="Q188" s="9"/>
      <c r="R188" s="9"/>
      <c r="S188" s="9"/>
      <c r="T188" s="9"/>
      <c r="U188" s="9"/>
      <c r="V188" s="9"/>
    </row>
    <row r="189" spans="1:22" ht="13.5" customHeight="1">
      <c r="A189" s="1141"/>
      <c r="B189" s="293"/>
      <c r="C189" s="293"/>
      <c r="D189" s="293"/>
      <c r="E189" s="293"/>
      <c r="F189" s="293"/>
      <c r="G189" s="9"/>
      <c r="H189" s="9"/>
      <c r="I189" s="9"/>
      <c r="J189" s="480"/>
      <c r="K189" s="9"/>
      <c r="L189" s="9"/>
      <c r="M189" s="9"/>
      <c r="N189" s="9"/>
      <c r="O189" s="8"/>
      <c r="P189" s="8"/>
      <c r="Q189" s="9"/>
      <c r="R189" s="9"/>
      <c r="S189" s="9"/>
      <c r="T189" s="9"/>
      <c r="U189" s="9"/>
      <c r="V189" s="9"/>
    </row>
    <row r="190" spans="1:22" ht="13.5" customHeight="1">
      <c r="A190" s="1141"/>
      <c r="B190" s="293"/>
      <c r="C190" s="293"/>
      <c r="D190" s="293"/>
      <c r="E190" s="293"/>
      <c r="F190" s="293"/>
      <c r="G190" s="9"/>
      <c r="H190" s="9"/>
      <c r="I190" s="9"/>
      <c r="J190" s="480"/>
      <c r="K190" s="9"/>
      <c r="L190" s="9"/>
      <c r="M190" s="9"/>
      <c r="N190" s="9"/>
      <c r="O190" s="8"/>
      <c r="P190" s="8"/>
      <c r="Q190" s="9"/>
      <c r="R190" s="9"/>
      <c r="S190" s="9"/>
      <c r="T190" s="9"/>
      <c r="U190" s="9"/>
      <c r="V190" s="9"/>
    </row>
    <row r="191" spans="1:22" ht="13.5" customHeight="1">
      <c r="A191" s="1141"/>
      <c r="B191" s="293"/>
      <c r="C191" s="293"/>
      <c r="D191" s="293"/>
      <c r="E191" s="293"/>
      <c r="F191" s="293"/>
      <c r="G191" s="9"/>
      <c r="H191" s="9"/>
      <c r="I191" s="9"/>
      <c r="J191" s="480"/>
      <c r="K191" s="9"/>
      <c r="L191" s="9"/>
      <c r="M191" s="9"/>
      <c r="N191" s="9"/>
      <c r="O191" s="8"/>
      <c r="P191" s="8"/>
      <c r="Q191" s="9"/>
      <c r="R191" s="9"/>
      <c r="S191" s="9"/>
      <c r="T191" s="9"/>
      <c r="U191" s="9"/>
      <c r="V191" s="9"/>
    </row>
    <row r="192" spans="1:22" ht="13.5" customHeight="1">
      <c r="A192" s="1141"/>
      <c r="B192" s="293"/>
      <c r="C192" s="293"/>
      <c r="D192" s="293"/>
      <c r="E192" s="293"/>
      <c r="F192" s="293"/>
      <c r="G192" s="9"/>
      <c r="H192" s="9"/>
      <c r="I192" s="9"/>
      <c r="J192" s="480"/>
      <c r="K192" s="9"/>
      <c r="L192" s="9"/>
      <c r="M192" s="9"/>
      <c r="N192" s="9"/>
      <c r="O192" s="8"/>
      <c r="P192" s="8"/>
      <c r="Q192" s="9"/>
      <c r="R192" s="9"/>
      <c r="S192" s="9"/>
      <c r="T192" s="9"/>
      <c r="U192" s="9"/>
      <c r="V192" s="9"/>
    </row>
    <row r="193" spans="1:22" ht="13.5" customHeight="1">
      <c r="A193" s="1141"/>
      <c r="B193" s="293"/>
      <c r="C193" s="293"/>
      <c r="D193" s="293"/>
      <c r="E193" s="293"/>
      <c r="F193" s="293"/>
      <c r="G193" s="9"/>
      <c r="H193" s="9"/>
      <c r="I193" s="9"/>
      <c r="J193" s="480"/>
      <c r="K193" s="9"/>
      <c r="L193" s="9"/>
      <c r="M193" s="9"/>
      <c r="N193" s="9"/>
      <c r="O193" s="8"/>
      <c r="P193" s="8"/>
      <c r="Q193" s="9"/>
      <c r="R193" s="9"/>
      <c r="S193" s="9"/>
      <c r="T193" s="9"/>
      <c r="U193" s="9"/>
      <c r="V193" s="9"/>
    </row>
    <row r="194" spans="1:22" ht="13.5" customHeight="1">
      <c r="A194" s="1141"/>
      <c r="B194" s="293"/>
      <c r="C194" s="293"/>
      <c r="D194" s="293"/>
      <c r="E194" s="293"/>
      <c r="F194" s="293"/>
      <c r="G194" s="9"/>
      <c r="H194" s="9"/>
      <c r="I194" s="9"/>
      <c r="J194" s="480"/>
      <c r="K194" s="9"/>
      <c r="L194" s="9"/>
      <c r="M194" s="9"/>
      <c r="N194" s="9"/>
      <c r="O194" s="8"/>
      <c r="P194" s="8"/>
      <c r="Q194" s="9"/>
      <c r="R194" s="9"/>
      <c r="S194" s="9"/>
      <c r="T194" s="9"/>
      <c r="U194" s="9"/>
      <c r="V194" s="9"/>
    </row>
    <row r="195" spans="1:22" ht="13.5" customHeight="1">
      <c r="A195" s="1141"/>
      <c r="B195" s="293"/>
      <c r="C195" s="293"/>
      <c r="D195" s="293"/>
      <c r="E195" s="293"/>
      <c r="F195" s="293"/>
      <c r="G195" s="9"/>
      <c r="H195" s="9"/>
      <c r="I195" s="9"/>
      <c r="J195" s="480"/>
      <c r="K195" s="9"/>
      <c r="L195" s="9"/>
      <c r="M195" s="9"/>
      <c r="N195" s="9"/>
      <c r="O195" s="8"/>
      <c r="P195" s="8"/>
      <c r="Q195" s="9"/>
      <c r="R195" s="9"/>
      <c r="S195" s="9"/>
      <c r="T195" s="9"/>
      <c r="U195" s="9"/>
      <c r="V195" s="9"/>
    </row>
    <row r="196" spans="1:22" ht="13.5" customHeight="1">
      <c r="A196" s="1141"/>
      <c r="B196" s="293"/>
      <c r="C196" s="293"/>
      <c r="D196" s="293"/>
      <c r="E196" s="293"/>
      <c r="F196" s="293"/>
      <c r="G196" s="9"/>
      <c r="H196" s="9"/>
      <c r="I196" s="9"/>
      <c r="J196" s="480"/>
      <c r="K196" s="9"/>
      <c r="L196" s="9"/>
      <c r="M196" s="9"/>
      <c r="N196" s="9"/>
      <c r="O196" s="8"/>
      <c r="P196" s="8"/>
      <c r="Q196" s="9"/>
      <c r="R196" s="9"/>
      <c r="S196" s="9"/>
      <c r="T196" s="9"/>
      <c r="U196" s="9"/>
      <c r="V196" s="9"/>
    </row>
    <row r="197" spans="1:22" ht="13.5" customHeight="1">
      <c r="A197" s="1141"/>
      <c r="B197" s="293"/>
      <c r="C197" s="293"/>
      <c r="D197" s="293"/>
      <c r="E197" s="293"/>
      <c r="F197" s="293"/>
      <c r="G197" s="9"/>
      <c r="H197" s="9"/>
      <c r="I197" s="9"/>
      <c r="J197" s="480"/>
      <c r="K197" s="9"/>
      <c r="L197" s="9"/>
      <c r="M197" s="9"/>
      <c r="N197" s="9"/>
      <c r="O197" s="8"/>
      <c r="P197" s="8"/>
      <c r="Q197" s="9"/>
      <c r="R197" s="9"/>
      <c r="S197" s="9"/>
      <c r="T197" s="9"/>
      <c r="U197" s="9"/>
      <c r="V197" s="9"/>
    </row>
    <row r="198" spans="1:22" ht="13.5" customHeight="1">
      <c r="A198" s="1141"/>
      <c r="B198" s="293"/>
      <c r="C198" s="293"/>
      <c r="D198" s="293"/>
      <c r="E198" s="293"/>
      <c r="F198" s="293"/>
      <c r="G198" s="9"/>
      <c r="H198" s="9"/>
      <c r="I198" s="9"/>
      <c r="J198" s="480"/>
      <c r="K198" s="9"/>
      <c r="L198" s="9"/>
      <c r="M198" s="9"/>
      <c r="N198" s="9"/>
      <c r="O198" s="8"/>
      <c r="P198" s="8"/>
      <c r="Q198" s="9"/>
      <c r="R198" s="9"/>
      <c r="S198" s="9"/>
      <c r="T198" s="9"/>
      <c r="U198" s="9"/>
      <c r="V198" s="9"/>
    </row>
    <row r="199" spans="1:22" ht="13.5" customHeight="1">
      <c r="A199" s="1141"/>
      <c r="B199" s="293"/>
      <c r="C199" s="293"/>
      <c r="D199" s="293"/>
      <c r="E199" s="293"/>
      <c r="F199" s="293"/>
      <c r="G199" s="9"/>
      <c r="H199" s="9"/>
      <c r="I199" s="9"/>
      <c r="J199" s="480"/>
      <c r="K199" s="9"/>
      <c r="L199" s="9"/>
      <c r="M199" s="9"/>
      <c r="N199" s="9"/>
      <c r="O199" s="8"/>
      <c r="P199" s="8"/>
      <c r="Q199" s="9"/>
      <c r="R199" s="9"/>
      <c r="S199" s="9"/>
      <c r="T199" s="9"/>
      <c r="U199" s="9"/>
      <c r="V199" s="9"/>
    </row>
    <row r="200" spans="1:22" ht="13.5" customHeight="1">
      <c r="A200" s="1141"/>
      <c r="B200" s="293"/>
      <c r="C200" s="293"/>
      <c r="D200" s="293"/>
      <c r="E200" s="293"/>
      <c r="F200" s="293"/>
      <c r="G200" s="9"/>
      <c r="H200" s="9"/>
      <c r="I200" s="9"/>
      <c r="J200" s="480"/>
      <c r="K200" s="9"/>
      <c r="L200" s="9"/>
      <c r="M200" s="9"/>
      <c r="N200" s="9"/>
      <c r="O200" s="8"/>
      <c r="P200" s="8"/>
      <c r="Q200" s="9"/>
      <c r="R200" s="9"/>
      <c r="S200" s="9"/>
      <c r="T200" s="9"/>
      <c r="U200" s="9"/>
      <c r="V200" s="9"/>
    </row>
    <row r="201" spans="1:22" ht="13.5" customHeight="1">
      <c r="A201" s="1141"/>
      <c r="B201" s="293"/>
      <c r="C201" s="293"/>
      <c r="D201" s="293"/>
      <c r="E201" s="293"/>
      <c r="F201" s="293"/>
      <c r="G201" s="9"/>
      <c r="H201" s="9"/>
      <c r="I201" s="9"/>
      <c r="J201" s="480"/>
      <c r="K201" s="9"/>
      <c r="L201" s="9"/>
      <c r="M201" s="9"/>
      <c r="N201" s="9"/>
      <c r="O201" s="8"/>
      <c r="P201" s="8"/>
      <c r="Q201" s="9"/>
      <c r="R201" s="9"/>
      <c r="S201" s="9"/>
      <c r="T201" s="9"/>
      <c r="U201" s="9"/>
      <c r="V201" s="9"/>
    </row>
    <row r="202" spans="1:22" ht="13.5" customHeight="1">
      <c r="A202" s="1141"/>
      <c r="B202" s="293"/>
      <c r="C202" s="293"/>
      <c r="D202" s="293"/>
      <c r="E202" s="293"/>
      <c r="F202" s="293"/>
      <c r="G202" s="9"/>
      <c r="H202" s="9"/>
      <c r="I202" s="9"/>
      <c r="J202" s="480"/>
      <c r="K202" s="9"/>
      <c r="L202" s="9"/>
      <c r="M202" s="9"/>
      <c r="N202" s="9"/>
      <c r="O202" s="8"/>
      <c r="P202" s="8"/>
      <c r="Q202" s="9"/>
      <c r="R202" s="9"/>
      <c r="S202" s="9"/>
      <c r="T202" s="9"/>
      <c r="U202" s="9"/>
      <c r="V202" s="9"/>
    </row>
    <row r="203" spans="1:22" ht="13.5" customHeight="1">
      <c r="A203" s="1141"/>
      <c r="B203" s="293"/>
      <c r="C203" s="293"/>
      <c r="D203" s="293"/>
      <c r="E203" s="293"/>
      <c r="F203" s="293"/>
      <c r="G203" s="9"/>
      <c r="H203" s="9"/>
      <c r="I203" s="9"/>
      <c r="J203" s="480"/>
      <c r="K203" s="9"/>
      <c r="L203" s="9"/>
      <c r="M203" s="9"/>
      <c r="N203" s="9"/>
      <c r="O203" s="8"/>
      <c r="P203" s="8"/>
      <c r="Q203" s="9"/>
      <c r="R203" s="9"/>
      <c r="S203" s="9"/>
      <c r="T203" s="9"/>
      <c r="U203" s="9"/>
      <c r="V203" s="9"/>
    </row>
    <row r="204" spans="1:22" ht="13.5" customHeight="1">
      <c r="A204" s="1141"/>
      <c r="B204" s="293"/>
      <c r="C204" s="293"/>
      <c r="D204" s="293"/>
      <c r="E204" s="293"/>
      <c r="F204" s="293"/>
      <c r="G204" s="9"/>
      <c r="H204" s="9"/>
      <c r="I204" s="9"/>
      <c r="J204" s="480"/>
      <c r="K204" s="9"/>
      <c r="L204" s="9"/>
      <c r="M204" s="9"/>
      <c r="N204" s="9"/>
      <c r="O204" s="8"/>
      <c r="P204" s="8"/>
      <c r="Q204" s="9"/>
      <c r="R204" s="9"/>
      <c r="S204" s="9"/>
      <c r="T204" s="9"/>
      <c r="U204" s="9"/>
      <c r="V204" s="9"/>
    </row>
    <row r="205" spans="1:22" ht="13.5" customHeight="1">
      <c r="A205" s="1141"/>
      <c r="B205" s="293"/>
      <c r="C205" s="293"/>
      <c r="D205" s="293"/>
      <c r="E205" s="293"/>
      <c r="F205" s="293"/>
      <c r="G205" s="9"/>
      <c r="H205" s="9"/>
      <c r="I205" s="9"/>
      <c r="J205" s="480"/>
      <c r="K205" s="9"/>
      <c r="L205" s="9"/>
      <c r="M205" s="9"/>
      <c r="N205" s="9"/>
      <c r="O205" s="8"/>
      <c r="P205" s="8"/>
      <c r="Q205" s="9"/>
      <c r="R205" s="9"/>
      <c r="S205" s="9"/>
      <c r="T205" s="9"/>
      <c r="U205" s="9"/>
      <c r="V205" s="9"/>
    </row>
    <row r="206" spans="1:22" ht="13.5" customHeight="1">
      <c r="A206" s="1141"/>
      <c r="B206" s="293"/>
      <c r="C206" s="293"/>
      <c r="D206" s="293"/>
      <c r="E206" s="293"/>
      <c r="F206" s="293"/>
      <c r="G206" s="9"/>
      <c r="H206" s="9"/>
      <c r="I206" s="9"/>
      <c r="J206" s="480"/>
      <c r="K206" s="9"/>
      <c r="L206" s="9"/>
      <c r="M206" s="9"/>
      <c r="N206" s="9"/>
      <c r="O206" s="8"/>
      <c r="P206" s="8"/>
      <c r="Q206" s="9"/>
      <c r="R206" s="9"/>
      <c r="S206" s="9"/>
      <c r="T206" s="9"/>
      <c r="U206" s="9"/>
      <c r="V206" s="9"/>
    </row>
    <row r="207" spans="1:22" ht="13.5" customHeight="1">
      <c r="A207" s="1141"/>
      <c r="B207" s="293"/>
      <c r="C207" s="293"/>
      <c r="D207" s="293"/>
      <c r="E207" s="293"/>
      <c r="F207" s="293"/>
      <c r="G207" s="9"/>
      <c r="H207" s="9"/>
      <c r="I207" s="9"/>
      <c r="J207" s="480"/>
      <c r="K207" s="9"/>
      <c r="L207" s="9"/>
      <c r="M207" s="9"/>
      <c r="N207" s="9"/>
      <c r="O207" s="8"/>
      <c r="P207" s="8"/>
      <c r="Q207" s="9"/>
      <c r="R207" s="9"/>
      <c r="S207" s="9"/>
      <c r="T207" s="9"/>
      <c r="U207" s="9"/>
      <c r="V207" s="9"/>
    </row>
    <row r="208" spans="1:22" ht="13.5" customHeight="1">
      <c r="A208" s="1141"/>
      <c r="B208" s="293"/>
      <c r="C208" s="293"/>
      <c r="D208" s="293"/>
      <c r="E208" s="293"/>
      <c r="F208" s="293"/>
      <c r="G208" s="9"/>
      <c r="H208" s="9"/>
      <c r="I208" s="9"/>
      <c r="J208" s="480"/>
      <c r="K208" s="9"/>
      <c r="L208" s="9"/>
      <c r="M208" s="9"/>
      <c r="N208" s="9"/>
      <c r="O208" s="8"/>
      <c r="P208" s="8"/>
      <c r="Q208" s="9"/>
      <c r="R208" s="9"/>
      <c r="S208" s="9"/>
      <c r="T208" s="9"/>
      <c r="U208" s="9"/>
      <c r="V208" s="9"/>
    </row>
    <row r="209" spans="1:22" ht="13.5" customHeight="1">
      <c r="A209" s="1141"/>
      <c r="B209" s="293"/>
      <c r="C209" s="293"/>
      <c r="D209" s="293"/>
      <c r="E209" s="293"/>
      <c r="F209" s="293"/>
      <c r="G209" s="9"/>
      <c r="H209" s="9"/>
      <c r="I209" s="9"/>
      <c r="J209" s="480"/>
      <c r="K209" s="9"/>
      <c r="L209" s="9"/>
      <c r="M209" s="9"/>
      <c r="N209" s="9"/>
      <c r="O209" s="8"/>
      <c r="P209" s="8"/>
      <c r="Q209" s="9"/>
      <c r="R209" s="9"/>
      <c r="S209" s="9"/>
      <c r="T209" s="9"/>
      <c r="U209" s="9"/>
      <c r="V209" s="9"/>
    </row>
    <row r="210" spans="1:22" ht="13.5" customHeight="1">
      <c r="A210" s="1141"/>
      <c r="B210" s="293"/>
      <c r="C210" s="293"/>
      <c r="D210" s="293"/>
      <c r="E210" s="293"/>
      <c r="F210" s="293"/>
      <c r="G210" s="9"/>
      <c r="H210" s="9"/>
      <c r="I210" s="9"/>
      <c r="J210" s="480"/>
      <c r="K210" s="9"/>
      <c r="L210" s="9"/>
      <c r="M210" s="9"/>
      <c r="N210" s="9"/>
      <c r="O210" s="8"/>
      <c r="P210" s="8"/>
      <c r="Q210" s="9"/>
      <c r="R210" s="9"/>
      <c r="S210" s="9"/>
      <c r="T210" s="9"/>
      <c r="U210" s="9"/>
      <c r="V210" s="9"/>
    </row>
    <row r="211" spans="1:22" ht="13.5" customHeight="1">
      <c r="A211" s="1141"/>
      <c r="B211" s="293"/>
      <c r="C211" s="293"/>
      <c r="D211" s="293"/>
      <c r="E211" s="293"/>
      <c r="F211" s="293"/>
      <c r="G211" s="9"/>
      <c r="H211" s="9"/>
      <c r="I211" s="9"/>
      <c r="J211" s="480"/>
      <c r="K211" s="9"/>
      <c r="L211" s="9"/>
      <c r="M211" s="9"/>
      <c r="N211" s="9"/>
      <c r="O211" s="8"/>
      <c r="P211" s="8"/>
      <c r="Q211" s="9"/>
      <c r="R211" s="9"/>
      <c r="S211" s="9"/>
      <c r="T211" s="9"/>
      <c r="U211" s="9"/>
      <c r="V211" s="9"/>
    </row>
    <row r="212" spans="1:22" ht="13.5" customHeight="1">
      <c r="A212" s="1141"/>
      <c r="B212" s="293"/>
      <c r="C212" s="293"/>
      <c r="D212" s="293"/>
      <c r="E212" s="293"/>
      <c r="F212" s="293"/>
      <c r="G212" s="9"/>
      <c r="H212" s="9"/>
      <c r="I212" s="9"/>
      <c r="J212" s="480"/>
      <c r="K212" s="9"/>
      <c r="L212" s="9"/>
      <c r="M212" s="9"/>
      <c r="N212" s="9"/>
      <c r="O212" s="8"/>
      <c r="P212" s="8"/>
      <c r="Q212" s="9"/>
      <c r="R212" s="9"/>
      <c r="S212" s="9"/>
      <c r="T212" s="9"/>
      <c r="U212" s="9"/>
      <c r="V212" s="9"/>
    </row>
    <row r="213" spans="1:22" ht="13.5" customHeight="1">
      <c r="A213" s="1141"/>
      <c r="B213" s="293"/>
      <c r="C213" s="293"/>
      <c r="D213" s="293"/>
      <c r="E213" s="293"/>
      <c r="F213" s="293"/>
      <c r="G213" s="9"/>
      <c r="H213" s="9"/>
      <c r="I213" s="9"/>
      <c r="J213" s="480"/>
      <c r="K213" s="9"/>
      <c r="L213" s="9"/>
      <c r="M213" s="9"/>
      <c r="N213" s="9"/>
      <c r="O213" s="8"/>
      <c r="P213" s="8"/>
      <c r="Q213" s="9"/>
      <c r="R213" s="9"/>
      <c r="S213" s="9"/>
      <c r="T213" s="9"/>
      <c r="U213" s="9"/>
      <c r="V213" s="9"/>
    </row>
    <row r="214" spans="1:22" ht="13.5" customHeight="1">
      <c r="A214" s="1141"/>
      <c r="B214" s="293"/>
      <c r="C214" s="293"/>
      <c r="D214" s="293"/>
      <c r="E214" s="293"/>
      <c r="F214" s="293"/>
      <c r="G214" s="9"/>
      <c r="H214" s="9"/>
      <c r="I214" s="9"/>
      <c r="J214" s="480"/>
      <c r="K214" s="9"/>
      <c r="L214" s="9"/>
      <c r="M214" s="9"/>
      <c r="N214" s="9"/>
      <c r="O214" s="8"/>
      <c r="P214" s="8"/>
      <c r="Q214" s="9"/>
      <c r="R214" s="9"/>
      <c r="S214" s="9"/>
      <c r="T214" s="9"/>
      <c r="U214" s="9"/>
      <c r="V214" s="9"/>
    </row>
    <row r="215" spans="1:22" ht="13.5" customHeight="1">
      <c r="A215" s="1141"/>
      <c r="B215" s="293"/>
      <c r="C215" s="293"/>
      <c r="D215" s="293"/>
      <c r="E215" s="293"/>
      <c r="F215" s="293"/>
      <c r="G215" s="9"/>
      <c r="H215" s="9"/>
      <c r="I215" s="9"/>
      <c r="J215" s="480"/>
      <c r="K215" s="9"/>
      <c r="L215" s="9"/>
      <c r="M215" s="9"/>
      <c r="N215" s="9"/>
      <c r="O215" s="8"/>
      <c r="P215" s="8"/>
      <c r="Q215" s="9"/>
      <c r="R215" s="9"/>
      <c r="S215" s="9"/>
      <c r="T215" s="9"/>
      <c r="U215" s="9"/>
      <c r="V215" s="9"/>
    </row>
    <row r="216" spans="1:22" ht="13.5" customHeight="1">
      <c r="A216" s="1141"/>
      <c r="B216" s="293"/>
      <c r="C216" s="293"/>
      <c r="D216" s="293"/>
      <c r="E216" s="293"/>
      <c r="F216" s="293"/>
      <c r="G216" s="9"/>
      <c r="H216" s="9"/>
      <c r="I216" s="9"/>
      <c r="J216" s="480"/>
      <c r="K216" s="9"/>
      <c r="L216" s="9"/>
      <c r="M216" s="9"/>
      <c r="N216" s="9"/>
      <c r="O216" s="8"/>
      <c r="P216" s="8"/>
      <c r="Q216" s="9"/>
      <c r="R216" s="9"/>
      <c r="S216" s="9"/>
      <c r="T216" s="9"/>
      <c r="U216" s="9"/>
      <c r="V216" s="9"/>
    </row>
    <row r="217" spans="1:22" ht="13.5" customHeight="1">
      <c r="A217" s="1141"/>
      <c r="B217" s="293"/>
      <c r="C217" s="293"/>
      <c r="D217" s="293"/>
      <c r="E217" s="293"/>
      <c r="F217" s="293"/>
      <c r="G217" s="9"/>
      <c r="H217" s="9"/>
      <c r="I217" s="9"/>
      <c r="J217" s="480"/>
      <c r="K217" s="9"/>
      <c r="L217" s="9"/>
      <c r="M217" s="9"/>
      <c r="N217" s="9"/>
      <c r="O217" s="8"/>
      <c r="P217" s="8"/>
      <c r="Q217" s="9"/>
      <c r="R217" s="9"/>
      <c r="S217" s="9"/>
      <c r="T217" s="9"/>
      <c r="U217" s="9"/>
      <c r="V217" s="9"/>
    </row>
    <row r="218" spans="1:22" ht="13.5" customHeight="1">
      <c r="A218" s="1141"/>
      <c r="B218" s="293"/>
      <c r="C218" s="293"/>
      <c r="D218" s="293"/>
      <c r="E218" s="293"/>
      <c r="F218" s="293"/>
      <c r="G218" s="9"/>
      <c r="H218" s="9"/>
      <c r="I218" s="9"/>
      <c r="J218" s="480"/>
      <c r="K218" s="9"/>
      <c r="L218" s="9"/>
      <c r="M218" s="9"/>
      <c r="N218" s="9"/>
      <c r="O218" s="8"/>
      <c r="P218" s="8"/>
      <c r="Q218" s="9"/>
      <c r="R218" s="9"/>
      <c r="S218" s="9"/>
      <c r="T218" s="9"/>
      <c r="U218" s="9"/>
      <c r="V218" s="9"/>
    </row>
    <row r="219" spans="1:22" ht="13.5" customHeight="1">
      <c r="A219" s="1141"/>
      <c r="B219" s="293"/>
      <c r="C219" s="293"/>
      <c r="D219" s="293"/>
      <c r="E219" s="293"/>
      <c r="F219" s="293"/>
      <c r="G219" s="9"/>
      <c r="H219" s="9"/>
      <c r="I219" s="9"/>
      <c r="J219" s="480"/>
      <c r="K219" s="9"/>
      <c r="L219" s="9"/>
      <c r="M219" s="9"/>
      <c r="N219" s="9"/>
      <c r="O219" s="8"/>
      <c r="P219" s="8"/>
      <c r="Q219" s="9"/>
      <c r="R219" s="9"/>
      <c r="S219" s="9"/>
      <c r="T219" s="9"/>
      <c r="U219" s="9"/>
      <c r="V219" s="9"/>
    </row>
    <row r="220" spans="1:22" ht="13.5" customHeight="1">
      <c r="A220" s="1141"/>
      <c r="B220" s="293"/>
      <c r="C220" s="293"/>
      <c r="D220" s="293"/>
      <c r="E220" s="293"/>
      <c r="F220" s="293"/>
      <c r="G220" s="9"/>
      <c r="H220" s="9"/>
      <c r="I220" s="9"/>
      <c r="J220" s="480"/>
      <c r="K220" s="9"/>
      <c r="L220" s="9"/>
      <c r="M220" s="9"/>
      <c r="N220" s="9"/>
      <c r="O220" s="8"/>
      <c r="P220" s="8"/>
      <c r="Q220" s="9"/>
      <c r="R220" s="9"/>
      <c r="S220" s="9"/>
      <c r="T220" s="9"/>
      <c r="U220" s="9"/>
      <c r="V220" s="9"/>
    </row>
    <row r="221" spans="1:22" ht="13.5" customHeight="1">
      <c r="A221" s="1141"/>
      <c r="B221" s="293"/>
      <c r="C221" s="293"/>
      <c r="D221" s="293"/>
      <c r="E221" s="293"/>
      <c r="F221" s="293"/>
      <c r="G221" s="9"/>
      <c r="H221" s="9"/>
      <c r="I221" s="9"/>
      <c r="J221" s="480"/>
      <c r="K221" s="9"/>
      <c r="L221" s="9"/>
      <c r="M221" s="9"/>
      <c r="N221" s="9"/>
      <c r="O221" s="8"/>
      <c r="P221" s="8"/>
      <c r="Q221" s="9"/>
      <c r="R221" s="9"/>
      <c r="S221" s="9"/>
      <c r="T221" s="9"/>
      <c r="U221" s="9"/>
      <c r="V221" s="9"/>
    </row>
    <row r="222" spans="1:22" ht="13.5" customHeight="1">
      <c r="A222" s="1141"/>
      <c r="B222" s="293"/>
      <c r="C222" s="293"/>
      <c r="D222" s="293"/>
      <c r="E222" s="293"/>
      <c r="F222" s="293"/>
      <c r="G222" s="9"/>
      <c r="H222" s="9"/>
      <c r="I222" s="9"/>
      <c r="J222" s="480"/>
      <c r="K222" s="9"/>
      <c r="L222" s="9"/>
      <c r="M222" s="9"/>
      <c r="N222" s="9"/>
      <c r="O222" s="8"/>
      <c r="P222" s="8"/>
      <c r="Q222" s="9"/>
      <c r="R222" s="9"/>
      <c r="S222" s="9"/>
      <c r="T222" s="9"/>
      <c r="U222" s="9"/>
      <c r="V222" s="9"/>
    </row>
    <row r="223" spans="1:22" ht="13.5" customHeight="1">
      <c r="A223" s="1141"/>
      <c r="B223" s="293"/>
      <c r="C223" s="293"/>
      <c r="D223" s="293"/>
      <c r="E223" s="293"/>
      <c r="F223" s="293"/>
      <c r="G223" s="9"/>
      <c r="H223" s="9"/>
      <c r="I223" s="9"/>
      <c r="J223" s="480"/>
      <c r="K223" s="9"/>
      <c r="L223" s="9"/>
      <c r="M223" s="9"/>
      <c r="N223" s="9"/>
      <c r="O223" s="8"/>
      <c r="P223" s="8"/>
      <c r="Q223" s="9"/>
      <c r="R223" s="9"/>
      <c r="S223" s="9"/>
      <c r="T223" s="9"/>
      <c r="U223" s="9"/>
      <c r="V223" s="9"/>
    </row>
    <row r="224" spans="1:22" ht="13.5" customHeight="1">
      <c r="A224" s="1141"/>
      <c r="B224" s="293"/>
      <c r="C224" s="293"/>
      <c r="D224" s="293"/>
      <c r="E224" s="293"/>
      <c r="F224" s="293"/>
      <c r="G224" s="9"/>
      <c r="H224" s="9"/>
      <c r="I224" s="9"/>
      <c r="J224" s="480"/>
      <c r="K224" s="9"/>
      <c r="L224" s="9"/>
      <c r="M224" s="9"/>
      <c r="N224" s="9"/>
      <c r="O224" s="8"/>
      <c r="P224" s="8"/>
      <c r="Q224" s="9"/>
      <c r="R224" s="9"/>
      <c r="S224" s="9"/>
      <c r="T224" s="9"/>
      <c r="U224" s="9"/>
      <c r="V224" s="9"/>
    </row>
    <row r="225" spans="1:22" ht="13.5" customHeight="1">
      <c r="A225" s="1141"/>
      <c r="B225" s="293"/>
      <c r="C225" s="293"/>
      <c r="D225" s="293"/>
      <c r="E225" s="293"/>
      <c r="F225" s="293"/>
      <c r="G225" s="9"/>
      <c r="H225" s="9"/>
      <c r="I225" s="9"/>
      <c r="J225" s="480"/>
      <c r="K225" s="9"/>
      <c r="L225" s="9"/>
      <c r="M225" s="9"/>
      <c r="N225" s="9"/>
      <c r="O225" s="8"/>
      <c r="P225" s="8"/>
      <c r="Q225" s="9"/>
      <c r="R225" s="9"/>
      <c r="S225" s="9"/>
      <c r="T225" s="9"/>
      <c r="U225" s="9"/>
      <c r="V225" s="9"/>
    </row>
    <row r="226" spans="1:22" ht="13.5" customHeight="1">
      <c r="A226" s="1141"/>
      <c r="B226" s="293"/>
      <c r="C226" s="293"/>
      <c r="D226" s="293"/>
      <c r="E226" s="293"/>
      <c r="F226" s="293"/>
      <c r="G226" s="9"/>
      <c r="H226" s="9"/>
      <c r="I226" s="9"/>
      <c r="J226" s="480"/>
      <c r="K226" s="9"/>
      <c r="L226" s="9"/>
      <c r="M226" s="9"/>
      <c r="N226" s="9"/>
      <c r="O226" s="8"/>
      <c r="P226" s="8"/>
      <c r="Q226" s="9"/>
      <c r="R226" s="9"/>
      <c r="S226" s="9"/>
      <c r="T226" s="9"/>
      <c r="U226" s="9"/>
      <c r="V226" s="9"/>
    </row>
    <row r="227" spans="1:22" ht="13.5" customHeight="1">
      <c r="A227" s="1141"/>
      <c r="B227" s="293"/>
      <c r="C227" s="293"/>
      <c r="D227" s="293"/>
      <c r="E227" s="293"/>
      <c r="F227" s="293"/>
      <c r="G227" s="9"/>
      <c r="H227" s="9"/>
      <c r="I227" s="9"/>
      <c r="J227" s="480"/>
      <c r="K227" s="9"/>
      <c r="L227" s="9"/>
      <c r="M227" s="9"/>
      <c r="N227" s="9"/>
      <c r="O227" s="8"/>
      <c r="P227" s="8"/>
      <c r="Q227" s="9"/>
      <c r="R227" s="9"/>
      <c r="S227" s="9"/>
      <c r="T227" s="9"/>
      <c r="U227" s="9"/>
      <c r="V227" s="9"/>
    </row>
    <row r="228" spans="1:22" ht="13.5" customHeight="1">
      <c r="A228" s="1141"/>
      <c r="B228" s="293"/>
      <c r="C228" s="293"/>
      <c r="D228" s="293"/>
      <c r="E228" s="293"/>
      <c r="F228" s="293"/>
      <c r="G228" s="9"/>
      <c r="H228" s="9"/>
      <c r="I228" s="9"/>
      <c r="J228" s="480"/>
      <c r="K228" s="9"/>
      <c r="L228" s="9"/>
      <c r="M228" s="9"/>
      <c r="N228" s="9"/>
      <c r="O228" s="8"/>
      <c r="P228" s="8"/>
      <c r="Q228" s="9"/>
      <c r="R228" s="9"/>
      <c r="S228" s="9"/>
      <c r="T228" s="9"/>
      <c r="U228" s="9"/>
      <c r="V228" s="9"/>
    </row>
    <row r="229" spans="1:22" ht="13.5" customHeight="1">
      <c r="A229" s="1141"/>
      <c r="B229" s="293"/>
      <c r="C229" s="293"/>
      <c r="D229" s="293"/>
      <c r="E229" s="293"/>
      <c r="F229" s="293"/>
      <c r="G229" s="9"/>
      <c r="H229" s="9"/>
      <c r="I229" s="9"/>
      <c r="J229" s="480"/>
      <c r="K229" s="9"/>
      <c r="L229" s="9"/>
      <c r="M229" s="9"/>
      <c r="N229" s="9"/>
      <c r="O229" s="8"/>
      <c r="P229" s="8"/>
      <c r="Q229" s="9"/>
      <c r="R229" s="9"/>
      <c r="S229" s="9"/>
      <c r="T229" s="9"/>
      <c r="U229" s="9"/>
      <c r="V229" s="9"/>
    </row>
    <row r="230" spans="1:22" ht="13.5" customHeight="1">
      <c r="A230" s="1141"/>
      <c r="B230" s="293"/>
      <c r="C230" s="293"/>
      <c r="D230" s="293"/>
      <c r="E230" s="293"/>
      <c r="F230" s="293"/>
      <c r="G230" s="9"/>
      <c r="H230" s="9"/>
      <c r="I230" s="9"/>
      <c r="J230" s="480"/>
      <c r="K230" s="9"/>
      <c r="L230" s="9"/>
      <c r="M230" s="9"/>
      <c r="N230" s="9"/>
      <c r="O230" s="8"/>
      <c r="P230" s="8"/>
      <c r="Q230" s="9"/>
      <c r="R230" s="9"/>
      <c r="S230" s="9"/>
      <c r="T230" s="9"/>
      <c r="U230" s="9"/>
      <c r="V230" s="9"/>
    </row>
    <row r="231" spans="1:22" ht="13.5" customHeight="1">
      <c r="A231" s="1141"/>
      <c r="B231" s="293"/>
      <c r="C231" s="293"/>
      <c r="D231" s="293"/>
      <c r="E231" s="293"/>
      <c r="F231" s="293"/>
      <c r="G231" s="9"/>
      <c r="H231" s="9"/>
      <c r="I231" s="9"/>
      <c r="J231" s="480"/>
      <c r="K231" s="9"/>
      <c r="L231" s="9"/>
      <c r="M231" s="9"/>
      <c r="N231" s="9"/>
      <c r="O231" s="8"/>
      <c r="P231" s="8"/>
      <c r="Q231" s="9"/>
      <c r="R231" s="9"/>
      <c r="S231" s="9"/>
      <c r="T231" s="9"/>
      <c r="U231" s="9"/>
      <c r="V231" s="9"/>
    </row>
    <row r="232" spans="1:22" ht="13.5" customHeight="1">
      <c r="A232" s="1141"/>
      <c r="B232" s="293"/>
      <c r="C232" s="293"/>
      <c r="D232" s="293"/>
      <c r="E232" s="293"/>
      <c r="F232" s="293"/>
      <c r="G232" s="9"/>
      <c r="H232" s="9"/>
      <c r="I232" s="9"/>
      <c r="J232" s="480"/>
      <c r="K232" s="9"/>
      <c r="L232" s="9"/>
      <c r="M232" s="9"/>
      <c r="N232" s="9"/>
      <c r="O232" s="8"/>
      <c r="P232" s="8"/>
      <c r="Q232" s="9"/>
      <c r="R232" s="9"/>
      <c r="S232" s="9"/>
      <c r="T232" s="9"/>
      <c r="U232" s="9"/>
      <c r="V232" s="9"/>
    </row>
    <row r="233" spans="1:22" ht="13.5" customHeight="1">
      <c r="A233" s="1141"/>
      <c r="B233" s="293"/>
      <c r="C233" s="293"/>
      <c r="D233" s="293"/>
      <c r="E233" s="293"/>
      <c r="F233" s="293"/>
      <c r="G233" s="9"/>
      <c r="H233" s="9"/>
      <c r="I233" s="9"/>
      <c r="J233" s="480"/>
      <c r="K233" s="9"/>
      <c r="L233" s="9"/>
      <c r="M233" s="9"/>
      <c r="N233" s="9"/>
      <c r="O233" s="8"/>
      <c r="P233" s="8"/>
      <c r="Q233" s="9"/>
      <c r="R233" s="9"/>
      <c r="S233" s="9"/>
      <c r="T233" s="9"/>
      <c r="U233" s="9"/>
      <c r="V233" s="9"/>
    </row>
    <row r="234" spans="1:22" ht="13.5" customHeight="1">
      <c r="A234" s="1141"/>
      <c r="B234" s="293"/>
      <c r="C234" s="293"/>
      <c r="D234" s="293"/>
      <c r="E234" s="293"/>
      <c r="F234" s="293"/>
      <c r="G234" s="9"/>
      <c r="H234" s="9"/>
      <c r="I234" s="9"/>
      <c r="J234" s="480"/>
      <c r="K234" s="9"/>
      <c r="L234" s="9"/>
      <c r="M234" s="9"/>
      <c r="N234" s="9"/>
      <c r="O234" s="8"/>
      <c r="P234" s="8"/>
      <c r="Q234" s="9"/>
      <c r="R234" s="9"/>
      <c r="S234" s="9"/>
      <c r="T234" s="9"/>
      <c r="U234" s="9"/>
      <c r="V234" s="9"/>
    </row>
    <row r="235" spans="1:22" ht="13.5" customHeight="1">
      <c r="A235" s="1141"/>
      <c r="B235" s="293"/>
      <c r="C235" s="293"/>
      <c r="D235" s="293"/>
      <c r="E235" s="293"/>
      <c r="F235" s="293"/>
      <c r="G235" s="9"/>
      <c r="H235" s="9"/>
      <c r="I235" s="9"/>
      <c r="J235" s="480"/>
      <c r="K235" s="9"/>
      <c r="L235" s="9"/>
      <c r="M235" s="9"/>
      <c r="N235" s="9"/>
      <c r="O235" s="8"/>
      <c r="P235" s="8"/>
      <c r="Q235" s="9"/>
      <c r="R235" s="9"/>
      <c r="S235" s="9"/>
      <c r="T235" s="9"/>
      <c r="U235" s="9"/>
      <c r="V235" s="9"/>
    </row>
    <row r="236" spans="1:22" ht="13.5" customHeight="1">
      <c r="A236" s="1141"/>
      <c r="B236" s="293"/>
      <c r="C236" s="293"/>
      <c r="D236" s="293"/>
      <c r="E236" s="293"/>
      <c r="F236" s="293"/>
      <c r="G236" s="9"/>
      <c r="H236" s="9"/>
      <c r="I236" s="9"/>
      <c r="J236" s="480"/>
      <c r="K236" s="9"/>
      <c r="L236" s="9"/>
      <c r="M236" s="9"/>
      <c r="N236" s="9"/>
      <c r="O236" s="8"/>
      <c r="P236" s="8"/>
      <c r="Q236" s="9"/>
      <c r="R236" s="9"/>
      <c r="S236" s="9"/>
      <c r="T236" s="9"/>
      <c r="U236" s="9"/>
      <c r="V236" s="9"/>
    </row>
    <row r="237" spans="1:22" ht="13.5" customHeight="1">
      <c r="A237" s="1141"/>
      <c r="B237" s="293"/>
      <c r="C237" s="293"/>
      <c r="D237" s="293"/>
      <c r="E237" s="293"/>
      <c r="F237" s="293"/>
      <c r="G237" s="9"/>
      <c r="H237" s="9"/>
      <c r="I237" s="9"/>
      <c r="J237" s="480"/>
      <c r="K237" s="9"/>
      <c r="L237" s="9"/>
      <c r="M237" s="9"/>
      <c r="N237" s="9"/>
      <c r="O237" s="8"/>
      <c r="P237" s="8"/>
      <c r="Q237" s="9"/>
      <c r="R237" s="9"/>
      <c r="S237" s="9"/>
      <c r="T237" s="9"/>
      <c r="U237" s="9"/>
      <c r="V237" s="9"/>
    </row>
    <row r="238" spans="1:22" ht="13.5" customHeight="1">
      <c r="A238" s="1141"/>
      <c r="B238" s="293"/>
      <c r="C238" s="293"/>
      <c r="D238" s="293"/>
      <c r="E238" s="293"/>
      <c r="F238" s="293"/>
      <c r="G238" s="9"/>
      <c r="H238" s="9"/>
      <c r="I238" s="9"/>
      <c r="J238" s="480"/>
      <c r="K238" s="9"/>
      <c r="L238" s="9"/>
      <c r="M238" s="9"/>
      <c r="N238" s="9"/>
      <c r="O238" s="8"/>
      <c r="P238" s="8"/>
      <c r="Q238" s="9"/>
      <c r="R238" s="9"/>
      <c r="S238" s="9"/>
      <c r="T238" s="9"/>
      <c r="U238" s="9"/>
      <c r="V238" s="9"/>
    </row>
    <row r="239" spans="1:22" ht="13.5" customHeight="1">
      <c r="A239" s="1141"/>
      <c r="B239" s="293"/>
      <c r="C239" s="293"/>
      <c r="D239" s="293"/>
      <c r="E239" s="293"/>
      <c r="F239" s="293"/>
      <c r="G239" s="9"/>
      <c r="H239" s="9"/>
      <c r="I239" s="9"/>
      <c r="J239" s="480"/>
      <c r="K239" s="9"/>
      <c r="L239" s="9"/>
      <c r="M239" s="9"/>
      <c r="N239" s="9"/>
      <c r="O239" s="8"/>
      <c r="P239" s="8"/>
      <c r="Q239" s="9"/>
      <c r="R239" s="9"/>
      <c r="S239" s="9"/>
      <c r="T239" s="9"/>
      <c r="U239" s="9"/>
      <c r="V239" s="9"/>
    </row>
    <row r="240" spans="1:22" ht="13.5" customHeight="1">
      <c r="A240" s="1141"/>
      <c r="B240" s="293"/>
      <c r="C240" s="293"/>
      <c r="D240" s="293"/>
      <c r="E240" s="293"/>
      <c r="F240" s="293"/>
      <c r="G240" s="9"/>
      <c r="H240" s="9"/>
      <c r="I240" s="9"/>
      <c r="J240" s="480"/>
      <c r="K240" s="9"/>
      <c r="L240" s="9"/>
      <c r="M240" s="9"/>
      <c r="N240" s="9"/>
      <c r="O240" s="8"/>
      <c r="P240" s="8"/>
      <c r="Q240" s="9"/>
      <c r="R240" s="9"/>
      <c r="S240" s="9"/>
      <c r="T240" s="9"/>
      <c r="U240" s="9"/>
      <c r="V240" s="9"/>
    </row>
    <row r="241" spans="1:22" ht="13.5" customHeight="1">
      <c r="A241" s="1141"/>
      <c r="B241" s="293"/>
      <c r="C241" s="293"/>
      <c r="D241" s="293"/>
      <c r="E241" s="293"/>
      <c r="F241" s="293"/>
      <c r="G241" s="9"/>
      <c r="H241" s="9"/>
      <c r="I241" s="9"/>
      <c r="J241" s="480"/>
      <c r="K241" s="9"/>
      <c r="L241" s="9"/>
      <c r="M241" s="9"/>
      <c r="N241" s="9"/>
      <c r="O241" s="8"/>
      <c r="P241" s="8"/>
      <c r="Q241" s="9"/>
      <c r="R241" s="9"/>
      <c r="S241" s="9"/>
      <c r="T241" s="9"/>
      <c r="U241" s="9"/>
      <c r="V241" s="9"/>
    </row>
    <row r="242" spans="1:22" ht="13.5" customHeight="1">
      <c r="A242" s="1141"/>
      <c r="B242" s="293"/>
      <c r="C242" s="293"/>
      <c r="D242" s="293"/>
      <c r="E242" s="293"/>
      <c r="F242" s="293"/>
      <c r="G242" s="9"/>
      <c r="H242" s="9"/>
      <c r="I242" s="9"/>
      <c r="J242" s="480"/>
      <c r="K242" s="9"/>
      <c r="L242" s="9"/>
      <c r="M242" s="9"/>
      <c r="N242" s="9"/>
      <c r="O242" s="8"/>
      <c r="P242" s="8"/>
      <c r="Q242" s="9"/>
      <c r="R242" s="9"/>
      <c r="S242" s="9"/>
      <c r="T242" s="9"/>
      <c r="U242" s="9"/>
      <c r="V242" s="9"/>
    </row>
    <row r="243" spans="1:22" ht="13.5" customHeight="1">
      <c r="A243" s="1141"/>
      <c r="B243" s="293"/>
      <c r="C243" s="293"/>
      <c r="D243" s="293"/>
      <c r="E243" s="293"/>
      <c r="F243" s="293"/>
      <c r="G243" s="9"/>
      <c r="H243" s="9"/>
      <c r="I243" s="9"/>
      <c r="J243" s="480"/>
      <c r="K243" s="9"/>
      <c r="L243" s="9"/>
      <c r="M243" s="9"/>
      <c r="N243" s="9"/>
      <c r="O243" s="8"/>
      <c r="P243" s="8"/>
      <c r="Q243" s="9"/>
      <c r="R243" s="9"/>
      <c r="S243" s="9"/>
      <c r="T243" s="9"/>
      <c r="U243" s="9"/>
      <c r="V243" s="9"/>
    </row>
    <row r="244" spans="1:22" ht="13.5" customHeight="1">
      <c r="A244" s="1141"/>
      <c r="B244" s="293"/>
      <c r="C244" s="293"/>
      <c r="D244" s="293"/>
      <c r="E244" s="293"/>
      <c r="F244" s="293"/>
      <c r="G244" s="9"/>
      <c r="H244" s="9"/>
      <c r="I244" s="9"/>
      <c r="J244" s="480"/>
      <c r="K244" s="9"/>
      <c r="L244" s="9"/>
      <c r="M244" s="9"/>
      <c r="N244" s="9"/>
      <c r="O244" s="8"/>
      <c r="P244" s="8"/>
      <c r="Q244" s="9"/>
      <c r="R244" s="9"/>
      <c r="S244" s="9"/>
      <c r="T244" s="9"/>
      <c r="U244" s="9"/>
      <c r="V244" s="9"/>
    </row>
    <row r="245" spans="1:22" ht="13.5" customHeight="1">
      <c r="A245" s="1141"/>
      <c r="B245" s="293"/>
      <c r="C245" s="293"/>
      <c r="D245" s="293"/>
      <c r="E245" s="293"/>
      <c r="F245" s="293"/>
      <c r="G245" s="9"/>
      <c r="H245" s="9"/>
      <c r="I245" s="9"/>
      <c r="J245" s="480"/>
      <c r="K245" s="9"/>
      <c r="L245" s="9"/>
      <c r="M245" s="9"/>
      <c r="N245" s="9"/>
      <c r="O245" s="8"/>
      <c r="P245" s="8"/>
      <c r="Q245" s="9"/>
      <c r="R245" s="9"/>
      <c r="S245" s="9"/>
      <c r="T245" s="9"/>
      <c r="U245" s="9"/>
      <c r="V245" s="9"/>
    </row>
    <row r="246" spans="1:22" ht="13.5" customHeight="1">
      <c r="A246" s="1141"/>
      <c r="B246" s="293"/>
      <c r="C246" s="293"/>
      <c r="D246" s="293"/>
      <c r="E246" s="293"/>
      <c r="F246" s="293"/>
      <c r="G246" s="9"/>
      <c r="H246" s="9"/>
      <c r="I246" s="9"/>
      <c r="J246" s="480"/>
      <c r="K246" s="9"/>
      <c r="L246" s="9"/>
      <c r="M246" s="9"/>
      <c r="N246" s="9"/>
      <c r="O246" s="8"/>
      <c r="P246" s="8"/>
      <c r="Q246" s="9"/>
      <c r="R246" s="9"/>
      <c r="S246" s="9"/>
      <c r="T246" s="9"/>
      <c r="U246" s="9"/>
      <c r="V246" s="9"/>
    </row>
    <row r="247" spans="1:22" ht="13.5" customHeight="1">
      <c r="A247" s="1141"/>
      <c r="B247" s="293"/>
      <c r="C247" s="293"/>
      <c r="D247" s="293"/>
      <c r="E247" s="293"/>
      <c r="F247" s="293"/>
      <c r="G247" s="9"/>
      <c r="H247" s="9"/>
      <c r="I247" s="9"/>
      <c r="J247" s="480"/>
      <c r="K247" s="9"/>
      <c r="L247" s="9"/>
      <c r="M247" s="9"/>
      <c r="N247" s="9"/>
      <c r="O247" s="8"/>
      <c r="P247" s="8"/>
      <c r="Q247" s="9"/>
      <c r="R247" s="9"/>
      <c r="S247" s="9"/>
      <c r="T247" s="9"/>
      <c r="U247" s="9"/>
      <c r="V247" s="9"/>
    </row>
    <row r="248" spans="1:22" ht="13.5" customHeight="1">
      <c r="A248" s="1141"/>
      <c r="B248" s="293"/>
      <c r="C248" s="293"/>
      <c r="D248" s="293"/>
      <c r="E248" s="293"/>
      <c r="F248" s="293"/>
      <c r="G248" s="9"/>
      <c r="H248" s="9"/>
      <c r="I248" s="9"/>
      <c r="J248" s="480"/>
      <c r="K248" s="9"/>
      <c r="L248" s="9"/>
      <c r="M248" s="9"/>
      <c r="N248" s="9"/>
      <c r="O248" s="8"/>
      <c r="P248" s="8"/>
      <c r="Q248" s="9"/>
      <c r="R248" s="9"/>
      <c r="S248" s="9"/>
      <c r="T248" s="9"/>
      <c r="U248" s="9"/>
      <c r="V248" s="9"/>
    </row>
    <row r="249" spans="1:22" ht="13.5" customHeight="1">
      <c r="A249" s="1141"/>
      <c r="B249" s="293"/>
      <c r="C249" s="293"/>
      <c r="D249" s="293"/>
      <c r="E249" s="293"/>
      <c r="F249" s="293"/>
      <c r="G249" s="9"/>
      <c r="H249" s="9"/>
      <c r="I249" s="9"/>
      <c r="J249" s="480"/>
      <c r="K249" s="9"/>
      <c r="L249" s="9"/>
      <c r="M249" s="9"/>
      <c r="N249" s="9"/>
      <c r="O249" s="8"/>
      <c r="P249" s="8"/>
      <c r="Q249" s="9"/>
      <c r="R249" s="9"/>
      <c r="S249" s="9"/>
      <c r="T249" s="9"/>
      <c r="U249" s="9"/>
      <c r="V249" s="9"/>
    </row>
    <row r="250" spans="1:22" ht="13.5" customHeight="1">
      <c r="A250" s="1141"/>
      <c r="B250" s="293"/>
      <c r="C250" s="293"/>
      <c r="D250" s="293"/>
      <c r="E250" s="293"/>
      <c r="F250" s="293"/>
      <c r="G250" s="9"/>
      <c r="H250" s="9"/>
      <c r="I250" s="9"/>
      <c r="J250" s="480"/>
      <c r="K250" s="9"/>
      <c r="L250" s="9"/>
      <c r="M250" s="9"/>
      <c r="N250" s="9"/>
      <c r="O250" s="8"/>
      <c r="P250" s="8"/>
      <c r="Q250" s="9"/>
      <c r="R250" s="9"/>
      <c r="S250" s="9"/>
      <c r="T250" s="9"/>
      <c r="U250" s="9"/>
      <c r="V250" s="9"/>
    </row>
    <row r="251" spans="1:22" ht="13.5" customHeight="1">
      <c r="A251" s="1141"/>
      <c r="B251" s="293"/>
      <c r="C251" s="293"/>
      <c r="D251" s="293"/>
      <c r="E251" s="293"/>
      <c r="F251" s="293"/>
      <c r="G251" s="9"/>
      <c r="H251" s="9"/>
      <c r="I251" s="9"/>
      <c r="J251" s="480"/>
      <c r="K251" s="9"/>
      <c r="L251" s="9"/>
      <c r="M251" s="9"/>
      <c r="N251" s="9"/>
      <c r="O251" s="8"/>
      <c r="P251" s="8"/>
      <c r="Q251" s="9"/>
      <c r="R251" s="9"/>
      <c r="S251" s="9"/>
      <c r="T251" s="9"/>
      <c r="U251" s="9"/>
      <c r="V251" s="9"/>
    </row>
    <row r="252" spans="1:22" ht="13.5" customHeight="1">
      <c r="A252" s="1141"/>
      <c r="B252" s="293"/>
      <c r="C252" s="293"/>
      <c r="D252" s="293"/>
      <c r="E252" s="293"/>
      <c r="F252" s="293"/>
      <c r="G252" s="9"/>
      <c r="H252" s="9"/>
      <c r="I252" s="9"/>
      <c r="J252" s="480"/>
      <c r="K252" s="9"/>
      <c r="L252" s="9"/>
      <c r="M252" s="9"/>
      <c r="N252" s="9"/>
      <c r="O252" s="8"/>
      <c r="P252" s="8"/>
      <c r="Q252" s="9"/>
      <c r="R252" s="9"/>
      <c r="S252" s="9"/>
      <c r="T252" s="9"/>
      <c r="U252" s="9"/>
      <c r="V252" s="9"/>
    </row>
    <row r="253" spans="1:22" ht="13.5" customHeight="1">
      <c r="A253" s="1141"/>
      <c r="B253" s="293"/>
      <c r="C253" s="293"/>
      <c r="D253" s="293"/>
      <c r="E253" s="293"/>
      <c r="F253" s="293"/>
      <c r="G253" s="9"/>
      <c r="H253" s="9"/>
      <c r="I253" s="9"/>
      <c r="J253" s="480"/>
      <c r="K253" s="9"/>
      <c r="L253" s="9"/>
      <c r="M253" s="9"/>
      <c r="N253" s="9"/>
      <c r="O253" s="8"/>
      <c r="P253" s="8"/>
      <c r="Q253" s="9"/>
      <c r="R253" s="9"/>
      <c r="S253" s="9"/>
      <c r="T253" s="9"/>
      <c r="U253" s="9"/>
      <c r="V253" s="9"/>
    </row>
    <row r="254" spans="1:22" ht="13.5" customHeight="1">
      <c r="A254" s="1141"/>
      <c r="B254" s="293"/>
      <c r="C254" s="293"/>
      <c r="D254" s="293"/>
      <c r="E254" s="293"/>
      <c r="F254" s="293"/>
      <c r="G254" s="9"/>
      <c r="H254" s="9"/>
      <c r="I254" s="9"/>
      <c r="J254" s="480"/>
      <c r="K254" s="9"/>
      <c r="L254" s="9"/>
      <c r="M254" s="9"/>
      <c r="N254" s="9"/>
      <c r="O254" s="8"/>
      <c r="P254" s="8"/>
      <c r="Q254" s="9"/>
      <c r="R254" s="9"/>
      <c r="S254" s="9"/>
      <c r="T254" s="9"/>
      <c r="U254" s="9"/>
      <c r="V254" s="9"/>
    </row>
    <row r="255" spans="1:22" ht="13.5" customHeight="1">
      <c r="A255" s="1141"/>
      <c r="B255" s="293"/>
      <c r="C255" s="293"/>
      <c r="D255" s="293"/>
      <c r="E255" s="293"/>
      <c r="F255" s="293"/>
      <c r="G255" s="9"/>
      <c r="H255" s="9"/>
      <c r="I255" s="9"/>
      <c r="J255" s="480"/>
      <c r="K255" s="9"/>
      <c r="L255" s="9"/>
      <c r="M255" s="9"/>
      <c r="N255" s="9"/>
      <c r="O255" s="8"/>
      <c r="P255" s="8"/>
      <c r="Q255" s="9"/>
      <c r="R255" s="9"/>
      <c r="S255" s="9"/>
      <c r="T255" s="9"/>
      <c r="U255" s="9"/>
      <c r="V255" s="9"/>
    </row>
    <row r="256" spans="1:22" ht="13.5" customHeight="1">
      <c r="A256" s="1141"/>
      <c r="B256" s="293"/>
      <c r="C256" s="293"/>
      <c r="D256" s="293"/>
      <c r="E256" s="293"/>
      <c r="F256" s="293"/>
      <c r="G256" s="9"/>
      <c r="H256" s="9"/>
      <c r="I256" s="9"/>
      <c r="J256" s="480"/>
      <c r="K256" s="9"/>
      <c r="L256" s="9"/>
      <c r="M256" s="9"/>
      <c r="N256" s="9"/>
      <c r="O256" s="8"/>
      <c r="P256" s="8"/>
      <c r="Q256" s="9"/>
      <c r="R256" s="9"/>
      <c r="S256" s="9"/>
      <c r="T256" s="9"/>
      <c r="U256" s="9"/>
      <c r="V256" s="9"/>
    </row>
    <row r="257" spans="1:22" ht="13.5" customHeight="1">
      <c r="A257" s="1141"/>
      <c r="B257" s="293"/>
      <c r="C257" s="293"/>
      <c r="D257" s="293"/>
      <c r="E257" s="293"/>
      <c r="F257" s="293"/>
      <c r="G257" s="9"/>
      <c r="H257" s="9"/>
      <c r="I257" s="9"/>
      <c r="J257" s="480"/>
      <c r="K257" s="9"/>
      <c r="L257" s="9"/>
      <c r="M257" s="9"/>
      <c r="N257" s="9"/>
      <c r="O257" s="8"/>
      <c r="P257" s="8"/>
      <c r="Q257" s="9"/>
      <c r="R257" s="9"/>
      <c r="S257" s="9"/>
      <c r="T257" s="9"/>
      <c r="U257" s="9"/>
      <c r="V257" s="9"/>
    </row>
    <row r="258" spans="1:22" ht="13.5" customHeight="1">
      <c r="A258" s="1141"/>
      <c r="B258" s="293"/>
      <c r="C258" s="293"/>
      <c r="D258" s="293"/>
      <c r="E258" s="293"/>
      <c r="F258" s="293"/>
      <c r="G258" s="9"/>
      <c r="H258" s="9"/>
      <c r="I258" s="9"/>
      <c r="J258" s="480"/>
      <c r="K258" s="9"/>
      <c r="L258" s="9"/>
      <c r="M258" s="9"/>
      <c r="N258" s="9"/>
      <c r="O258" s="8"/>
      <c r="P258" s="8"/>
      <c r="Q258" s="9"/>
      <c r="R258" s="9"/>
      <c r="S258" s="9"/>
      <c r="T258" s="9"/>
      <c r="U258" s="9"/>
      <c r="V258" s="9"/>
    </row>
    <row r="259" spans="1:22" ht="13.5" customHeight="1">
      <c r="A259" s="1141"/>
      <c r="B259" s="293"/>
      <c r="C259" s="293"/>
      <c r="D259" s="293"/>
      <c r="E259" s="293"/>
      <c r="F259" s="293"/>
      <c r="G259" s="9"/>
      <c r="H259" s="9"/>
      <c r="I259" s="9"/>
      <c r="J259" s="480"/>
      <c r="K259" s="9"/>
      <c r="L259" s="9"/>
      <c r="M259" s="9"/>
      <c r="N259" s="9"/>
      <c r="O259" s="8"/>
      <c r="P259" s="8"/>
      <c r="Q259" s="9"/>
      <c r="R259" s="9"/>
      <c r="S259" s="9"/>
      <c r="T259" s="9"/>
      <c r="U259" s="9"/>
      <c r="V259" s="9"/>
    </row>
    <row r="260" spans="1:22" ht="13.5" customHeight="1">
      <c r="A260" s="1141"/>
      <c r="B260" s="293"/>
      <c r="C260" s="293"/>
      <c r="D260" s="293"/>
      <c r="E260" s="293"/>
      <c r="F260" s="293"/>
      <c r="G260" s="9"/>
      <c r="H260" s="9"/>
      <c r="I260" s="9"/>
      <c r="J260" s="480"/>
      <c r="K260" s="9"/>
      <c r="L260" s="9"/>
      <c r="M260" s="9"/>
      <c r="N260" s="9"/>
      <c r="O260" s="8"/>
      <c r="P260" s="8"/>
      <c r="Q260" s="9"/>
      <c r="R260" s="9"/>
      <c r="S260" s="9"/>
      <c r="T260" s="9"/>
      <c r="U260" s="9"/>
      <c r="V260" s="9"/>
    </row>
    <row r="261" spans="1:22" ht="13.5" customHeight="1">
      <c r="A261" s="1141"/>
      <c r="B261" s="293"/>
      <c r="C261" s="293"/>
      <c r="D261" s="293"/>
      <c r="E261" s="293"/>
      <c r="F261" s="293"/>
      <c r="G261" s="9"/>
      <c r="H261" s="9"/>
      <c r="I261" s="9"/>
      <c r="J261" s="480"/>
      <c r="K261" s="9"/>
      <c r="L261" s="9"/>
      <c r="M261" s="9"/>
      <c r="N261" s="9"/>
      <c r="O261" s="8"/>
      <c r="P261" s="8"/>
      <c r="Q261" s="9"/>
      <c r="R261" s="9"/>
      <c r="S261" s="9"/>
      <c r="T261" s="9"/>
      <c r="U261" s="9"/>
      <c r="V261" s="9"/>
    </row>
    <row r="262" spans="1:22" ht="13.5" customHeight="1">
      <c r="A262" s="1141"/>
      <c r="B262" s="293"/>
      <c r="C262" s="293"/>
      <c r="D262" s="293"/>
      <c r="E262" s="293"/>
      <c r="F262" s="293"/>
      <c r="G262" s="9"/>
      <c r="H262" s="9"/>
      <c r="I262" s="9"/>
      <c r="J262" s="480"/>
      <c r="K262" s="9"/>
      <c r="L262" s="9"/>
      <c r="M262" s="9"/>
      <c r="N262" s="9"/>
      <c r="O262" s="8"/>
      <c r="P262" s="8"/>
      <c r="Q262" s="9"/>
      <c r="R262" s="9"/>
      <c r="S262" s="9"/>
      <c r="T262" s="9"/>
      <c r="U262" s="9"/>
      <c r="V262" s="9"/>
    </row>
    <row r="263" spans="1:22" ht="13.5" customHeight="1">
      <c r="A263" s="1141"/>
      <c r="B263" s="293"/>
      <c r="C263" s="293"/>
      <c r="D263" s="293"/>
      <c r="E263" s="293"/>
      <c r="F263" s="293"/>
      <c r="G263" s="9"/>
      <c r="H263" s="9"/>
      <c r="I263" s="9"/>
      <c r="J263" s="480"/>
      <c r="K263" s="9"/>
      <c r="L263" s="9"/>
      <c r="M263" s="9"/>
      <c r="N263" s="9"/>
      <c r="O263" s="8"/>
      <c r="P263" s="8"/>
      <c r="Q263" s="9"/>
      <c r="R263" s="9"/>
      <c r="S263" s="9"/>
      <c r="T263" s="9"/>
      <c r="U263" s="9"/>
      <c r="V263" s="9"/>
    </row>
    <row r="264" spans="1:22" ht="13.5" customHeight="1">
      <c r="A264" s="1141"/>
      <c r="B264" s="293"/>
      <c r="C264" s="293"/>
      <c r="D264" s="293"/>
      <c r="E264" s="293"/>
      <c r="F264" s="293"/>
      <c r="G264" s="9"/>
      <c r="H264" s="9"/>
      <c r="I264" s="9"/>
      <c r="J264" s="480"/>
      <c r="K264" s="9"/>
      <c r="L264" s="9"/>
      <c r="M264" s="9"/>
      <c r="N264" s="9"/>
      <c r="O264" s="8"/>
      <c r="P264" s="8"/>
      <c r="Q264" s="9"/>
      <c r="R264" s="9"/>
      <c r="S264" s="9"/>
      <c r="T264" s="9"/>
      <c r="U264" s="9"/>
      <c r="V264" s="9"/>
    </row>
    <row r="265" spans="1:22" ht="13.5" customHeight="1">
      <c r="A265" s="1141"/>
      <c r="B265" s="293"/>
      <c r="C265" s="293"/>
      <c r="D265" s="293"/>
      <c r="E265" s="293"/>
      <c r="F265" s="293"/>
      <c r="G265" s="9"/>
      <c r="H265" s="9"/>
      <c r="I265" s="9"/>
      <c r="J265" s="480"/>
      <c r="K265" s="9"/>
      <c r="L265" s="9"/>
      <c r="M265" s="9"/>
      <c r="N265" s="9"/>
      <c r="O265" s="8"/>
      <c r="P265" s="8"/>
      <c r="Q265" s="9"/>
      <c r="R265" s="9"/>
      <c r="S265" s="9"/>
      <c r="T265" s="9"/>
      <c r="U265" s="9"/>
      <c r="V265" s="9"/>
    </row>
    <row r="266" spans="1:22" ht="13.5" customHeight="1">
      <c r="A266" s="1141"/>
      <c r="B266" s="293"/>
      <c r="C266" s="293"/>
      <c r="D266" s="293"/>
      <c r="E266" s="293"/>
      <c r="F266" s="293"/>
      <c r="G266" s="9"/>
      <c r="H266" s="9"/>
      <c r="I266" s="9"/>
      <c r="J266" s="480"/>
      <c r="K266" s="9"/>
      <c r="L266" s="9"/>
      <c r="M266" s="9"/>
      <c r="N266" s="9"/>
      <c r="O266" s="8"/>
      <c r="P266" s="8"/>
      <c r="Q266" s="9"/>
      <c r="R266" s="9"/>
      <c r="S266" s="9"/>
      <c r="T266" s="9"/>
      <c r="U266" s="9"/>
      <c r="V266" s="9"/>
    </row>
    <row r="267" spans="1:22" ht="13.5" customHeight="1">
      <c r="A267" s="1141"/>
      <c r="B267" s="293"/>
      <c r="C267" s="293"/>
      <c r="D267" s="293"/>
      <c r="E267" s="293"/>
      <c r="F267" s="293"/>
      <c r="G267" s="9"/>
      <c r="H267" s="9"/>
      <c r="I267" s="9"/>
      <c r="J267" s="480"/>
      <c r="K267" s="9"/>
      <c r="L267" s="9"/>
      <c r="M267" s="9"/>
      <c r="N267" s="9"/>
      <c r="O267" s="8"/>
      <c r="P267" s="8"/>
      <c r="Q267" s="9"/>
      <c r="R267" s="9"/>
      <c r="S267" s="9"/>
      <c r="T267" s="9"/>
      <c r="U267" s="9"/>
      <c r="V267" s="9"/>
    </row>
    <row r="268" spans="1:22" ht="13.5" customHeight="1">
      <c r="A268" s="1141"/>
      <c r="B268" s="293"/>
      <c r="C268" s="293"/>
      <c r="D268" s="293"/>
      <c r="E268" s="293"/>
      <c r="F268" s="293"/>
      <c r="G268" s="9"/>
      <c r="H268" s="9"/>
      <c r="I268" s="9"/>
      <c r="J268" s="480"/>
      <c r="K268" s="9"/>
      <c r="L268" s="9"/>
      <c r="M268" s="9"/>
      <c r="N268" s="9"/>
      <c r="O268" s="8"/>
      <c r="P268" s="8"/>
      <c r="Q268" s="9"/>
      <c r="R268" s="9"/>
      <c r="S268" s="9"/>
      <c r="T268" s="9"/>
      <c r="U268" s="9"/>
      <c r="V268" s="9"/>
    </row>
    <row r="269" spans="1:22" ht="13.5" customHeight="1">
      <c r="A269" s="1141"/>
      <c r="B269" s="293"/>
      <c r="C269" s="293"/>
      <c r="D269" s="293"/>
      <c r="E269" s="293"/>
      <c r="F269" s="293"/>
      <c r="G269" s="9"/>
      <c r="H269" s="9"/>
      <c r="I269" s="9"/>
      <c r="J269" s="480"/>
      <c r="K269" s="9"/>
      <c r="L269" s="9"/>
      <c r="M269" s="9"/>
      <c r="N269" s="9"/>
      <c r="O269" s="8"/>
      <c r="P269" s="8"/>
      <c r="Q269" s="9"/>
      <c r="R269" s="9"/>
      <c r="S269" s="9"/>
      <c r="T269" s="9"/>
      <c r="U269" s="9"/>
      <c r="V269" s="9"/>
    </row>
    <row r="270" spans="1:22" ht="13.5" customHeight="1">
      <c r="A270" s="1141"/>
      <c r="B270" s="293"/>
      <c r="C270" s="293"/>
      <c r="D270" s="293"/>
      <c r="E270" s="293"/>
      <c r="F270" s="293"/>
      <c r="G270" s="9"/>
      <c r="H270" s="9"/>
      <c r="I270" s="9"/>
      <c r="J270" s="480"/>
      <c r="K270" s="9"/>
      <c r="L270" s="9"/>
      <c r="M270" s="9"/>
      <c r="N270" s="9"/>
      <c r="O270" s="8"/>
      <c r="P270" s="8"/>
      <c r="Q270" s="9"/>
      <c r="R270" s="9"/>
      <c r="S270" s="9"/>
      <c r="T270" s="9"/>
      <c r="U270" s="9"/>
      <c r="V270" s="9"/>
    </row>
    <row r="271" spans="1:22" ht="13.5" customHeight="1">
      <c r="A271" s="1141"/>
      <c r="B271" s="293"/>
      <c r="C271" s="293"/>
      <c r="D271" s="293"/>
      <c r="E271" s="293"/>
      <c r="F271" s="293"/>
      <c r="G271" s="9"/>
      <c r="H271" s="9"/>
      <c r="I271" s="9"/>
      <c r="J271" s="480"/>
      <c r="K271" s="9"/>
      <c r="L271" s="9"/>
      <c r="M271" s="9"/>
      <c r="N271" s="9"/>
      <c r="O271" s="8"/>
      <c r="P271" s="8"/>
      <c r="Q271" s="9"/>
      <c r="R271" s="9"/>
      <c r="S271" s="9"/>
      <c r="T271" s="9"/>
      <c r="U271" s="9"/>
      <c r="V271" s="9"/>
    </row>
    <row r="272" spans="1:22" ht="13.5" customHeight="1">
      <c r="A272" s="1141"/>
      <c r="B272" s="293"/>
      <c r="C272" s="293"/>
      <c r="D272" s="293"/>
      <c r="E272" s="293"/>
      <c r="F272" s="293"/>
      <c r="G272" s="9"/>
      <c r="H272" s="9"/>
      <c r="I272" s="9"/>
      <c r="J272" s="480"/>
      <c r="K272" s="9"/>
      <c r="L272" s="9"/>
      <c r="M272" s="9"/>
      <c r="N272" s="9"/>
      <c r="O272" s="8"/>
      <c r="P272" s="8"/>
      <c r="Q272" s="9"/>
      <c r="R272" s="9"/>
      <c r="S272" s="9"/>
      <c r="T272" s="9"/>
      <c r="U272" s="9"/>
      <c r="V272" s="9"/>
    </row>
    <row r="273" spans="1:22" ht="13.5" customHeight="1">
      <c r="A273" s="1141"/>
      <c r="B273" s="293"/>
      <c r="C273" s="293"/>
      <c r="D273" s="293"/>
      <c r="E273" s="293"/>
      <c r="F273" s="293"/>
      <c r="G273" s="9"/>
      <c r="H273" s="9"/>
      <c r="I273" s="9"/>
      <c r="J273" s="480"/>
      <c r="K273" s="9"/>
      <c r="L273" s="9"/>
      <c r="M273" s="9"/>
      <c r="N273" s="9"/>
      <c r="O273" s="8"/>
      <c r="P273" s="8"/>
      <c r="Q273" s="9"/>
      <c r="R273" s="9"/>
      <c r="S273" s="9"/>
      <c r="T273" s="9"/>
      <c r="U273" s="9"/>
      <c r="V273" s="9"/>
    </row>
    <row r="274" spans="1:22" ht="13.5" customHeight="1">
      <c r="A274" s="1141"/>
      <c r="B274" s="293"/>
      <c r="C274" s="293"/>
      <c r="D274" s="293"/>
      <c r="E274" s="293"/>
      <c r="F274" s="293"/>
      <c r="G274" s="9"/>
      <c r="H274" s="9"/>
      <c r="I274" s="9"/>
      <c r="J274" s="480"/>
      <c r="K274" s="9"/>
      <c r="L274" s="9"/>
      <c r="M274" s="9"/>
      <c r="N274" s="9"/>
      <c r="O274" s="8"/>
      <c r="P274" s="8"/>
      <c r="Q274" s="9"/>
      <c r="R274" s="9"/>
      <c r="S274" s="9"/>
      <c r="T274" s="9"/>
      <c r="U274" s="9"/>
      <c r="V274" s="9"/>
    </row>
    <row r="275" spans="1:22" ht="13.5" customHeight="1">
      <c r="A275" s="1141"/>
      <c r="B275" s="293"/>
      <c r="C275" s="293"/>
      <c r="D275" s="293"/>
      <c r="E275" s="293"/>
      <c r="F275" s="293"/>
      <c r="G275" s="9"/>
      <c r="H275" s="9"/>
      <c r="I275" s="9"/>
      <c r="J275" s="480"/>
      <c r="K275" s="9"/>
      <c r="L275" s="9"/>
      <c r="M275" s="9"/>
      <c r="N275" s="9"/>
      <c r="O275" s="8"/>
      <c r="P275" s="8"/>
      <c r="Q275" s="9"/>
      <c r="R275" s="9"/>
      <c r="S275" s="9"/>
      <c r="T275" s="9"/>
      <c r="U275" s="9"/>
      <c r="V275" s="9"/>
    </row>
    <row r="276" spans="1:22" ht="13.5" customHeight="1">
      <c r="A276" s="1141"/>
      <c r="B276" s="293"/>
      <c r="C276" s="293"/>
      <c r="D276" s="293"/>
      <c r="E276" s="293"/>
      <c r="F276" s="293"/>
      <c r="G276" s="9"/>
      <c r="H276" s="9"/>
      <c r="I276" s="9"/>
      <c r="J276" s="480"/>
      <c r="K276" s="9"/>
      <c r="L276" s="9"/>
      <c r="M276" s="9"/>
      <c r="N276" s="9"/>
      <c r="O276" s="8"/>
      <c r="P276" s="8"/>
      <c r="Q276" s="9"/>
      <c r="R276" s="9"/>
      <c r="S276" s="9"/>
      <c r="T276" s="9"/>
      <c r="U276" s="9"/>
      <c r="V276" s="9"/>
    </row>
    <row r="277" spans="1:22" ht="13.5" customHeight="1">
      <c r="A277" s="1141"/>
      <c r="B277" s="293"/>
      <c r="C277" s="293"/>
      <c r="D277" s="293"/>
      <c r="E277" s="293"/>
      <c r="F277" s="293"/>
      <c r="G277" s="9"/>
      <c r="H277" s="9"/>
      <c r="I277" s="9"/>
      <c r="J277" s="480"/>
      <c r="K277" s="9"/>
      <c r="L277" s="9"/>
      <c r="M277" s="9"/>
      <c r="N277" s="9"/>
      <c r="O277" s="8"/>
      <c r="P277" s="8"/>
      <c r="Q277" s="9"/>
      <c r="R277" s="9"/>
      <c r="S277" s="9"/>
      <c r="T277" s="9"/>
      <c r="U277" s="9"/>
      <c r="V277" s="9"/>
    </row>
    <row r="278" spans="1:22" ht="13.5" customHeight="1">
      <c r="A278" s="1141"/>
      <c r="B278" s="293"/>
      <c r="C278" s="293"/>
      <c r="D278" s="293"/>
      <c r="E278" s="293"/>
      <c r="F278" s="293"/>
      <c r="G278" s="9"/>
      <c r="H278" s="9"/>
      <c r="I278" s="9"/>
      <c r="J278" s="480"/>
      <c r="K278" s="9"/>
      <c r="L278" s="9"/>
      <c r="M278" s="9"/>
      <c r="N278" s="9"/>
      <c r="O278" s="8"/>
      <c r="P278" s="8"/>
      <c r="Q278" s="9"/>
      <c r="R278" s="9"/>
      <c r="S278" s="9"/>
      <c r="T278" s="9"/>
      <c r="U278" s="9"/>
      <c r="V278" s="9"/>
    </row>
    <row r="279" spans="1:22" ht="13.5" customHeight="1">
      <c r="A279" s="1141"/>
      <c r="B279" s="293"/>
      <c r="C279" s="293"/>
      <c r="D279" s="293"/>
      <c r="E279" s="293"/>
      <c r="F279" s="293"/>
      <c r="G279" s="9"/>
      <c r="H279" s="9"/>
      <c r="I279" s="9"/>
      <c r="J279" s="480"/>
      <c r="K279" s="9"/>
      <c r="L279" s="9"/>
      <c r="M279" s="9"/>
      <c r="N279" s="9"/>
      <c r="O279" s="8"/>
      <c r="P279" s="8"/>
      <c r="Q279" s="9"/>
      <c r="R279" s="9"/>
      <c r="S279" s="9"/>
      <c r="T279" s="9"/>
      <c r="U279" s="9"/>
      <c r="V279" s="9"/>
    </row>
    <row r="280" spans="1:22" ht="13.5" customHeight="1">
      <c r="A280" s="1141"/>
      <c r="B280" s="293"/>
      <c r="C280" s="293"/>
      <c r="D280" s="293"/>
      <c r="E280" s="293"/>
      <c r="F280" s="293"/>
      <c r="G280" s="9"/>
      <c r="H280" s="9"/>
      <c r="I280" s="9"/>
      <c r="J280" s="480"/>
      <c r="K280" s="9"/>
      <c r="L280" s="9"/>
      <c r="M280" s="9"/>
      <c r="N280" s="9"/>
      <c r="O280" s="8"/>
      <c r="P280" s="8"/>
      <c r="Q280" s="9"/>
      <c r="R280" s="9"/>
      <c r="S280" s="9"/>
      <c r="T280" s="9"/>
      <c r="U280" s="9"/>
      <c r="V280" s="9"/>
    </row>
    <row r="281" spans="1:22" ht="13.5" customHeight="1">
      <c r="A281" s="1141"/>
      <c r="B281" s="293"/>
      <c r="C281" s="293"/>
      <c r="D281" s="293"/>
      <c r="E281" s="293"/>
      <c r="F281" s="293"/>
      <c r="G281" s="9"/>
      <c r="H281" s="9"/>
      <c r="I281" s="9"/>
      <c r="J281" s="480"/>
      <c r="K281" s="9"/>
      <c r="L281" s="9"/>
      <c r="M281" s="9"/>
      <c r="N281" s="9"/>
      <c r="O281" s="8"/>
      <c r="P281" s="8"/>
      <c r="Q281" s="9"/>
      <c r="R281" s="9"/>
      <c r="S281" s="9"/>
      <c r="T281" s="9"/>
      <c r="U281" s="9"/>
      <c r="V281" s="9"/>
    </row>
    <row r="282" spans="1:22" ht="13.5" customHeight="1">
      <c r="A282" s="1141"/>
      <c r="B282" s="293"/>
      <c r="C282" s="293"/>
      <c r="D282" s="293"/>
      <c r="E282" s="293"/>
      <c r="F282" s="293"/>
      <c r="G282" s="9"/>
      <c r="H282" s="9"/>
      <c r="I282" s="9"/>
      <c r="J282" s="480"/>
      <c r="K282" s="9"/>
      <c r="L282" s="9"/>
      <c r="M282" s="9"/>
      <c r="N282" s="9"/>
      <c r="O282" s="8"/>
      <c r="P282" s="8"/>
      <c r="Q282" s="9"/>
      <c r="R282" s="9"/>
      <c r="S282" s="9"/>
      <c r="T282" s="9"/>
      <c r="U282" s="9"/>
      <c r="V282" s="9"/>
    </row>
    <row r="283" spans="1:22" ht="13.5" customHeight="1">
      <c r="A283" s="1141"/>
      <c r="B283" s="293"/>
      <c r="C283" s="293"/>
      <c r="D283" s="293"/>
      <c r="E283" s="293"/>
      <c r="F283" s="293"/>
      <c r="G283" s="9"/>
      <c r="H283" s="9"/>
      <c r="I283" s="9"/>
      <c r="J283" s="480"/>
      <c r="K283" s="9"/>
      <c r="L283" s="9"/>
      <c r="M283" s="9"/>
      <c r="N283" s="9"/>
      <c r="O283" s="8"/>
      <c r="P283" s="8"/>
      <c r="Q283" s="9"/>
      <c r="R283" s="9"/>
      <c r="S283" s="9"/>
      <c r="T283" s="9"/>
      <c r="U283" s="9"/>
      <c r="V283" s="9"/>
    </row>
    <row r="284" spans="1:22" ht="13.5" customHeight="1">
      <c r="A284" s="1141"/>
      <c r="B284" s="293"/>
      <c r="C284" s="293"/>
      <c r="D284" s="293"/>
      <c r="E284" s="293"/>
      <c r="F284" s="293"/>
      <c r="G284" s="9"/>
      <c r="H284" s="9"/>
      <c r="I284" s="9"/>
      <c r="J284" s="480"/>
      <c r="K284" s="9"/>
      <c r="L284" s="9"/>
      <c r="M284" s="9"/>
      <c r="N284" s="9"/>
      <c r="O284" s="8"/>
      <c r="P284" s="8"/>
      <c r="Q284" s="9"/>
      <c r="R284" s="9"/>
      <c r="S284" s="9"/>
      <c r="T284" s="9"/>
      <c r="U284" s="9"/>
      <c r="V284" s="9"/>
    </row>
    <row r="285" spans="1:22" ht="13.5" customHeight="1">
      <c r="A285" s="1141"/>
      <c r="B285" s="293"/>
      <c r="C285" s="293"/>
      <c r="D285" s="293"/>
      <c r="E285" s="293"/>
      <c r="F285" s="293"/>
      <c r="G285" s="9"/>
      <c r="H285" s="9"/>
      <c r="I285" s="9"/>
      <c r="J285" s="480"/>
      <c r="K285" s="9"/>
      <c r="L285" s="9"/>
      <c r="M285" s="9"/>
      <c r="N285" s="9"/>
      <c r="O285" s="8"/>
      <c r="P285" s="8"/>
      <c r="Q285" s="9"/>
      <c r="R285" s="9"/>
      <c r="S285" s="9"/>
      <c r="T285" s="9"/>
      <c r="U285" s="9"/>
      <c r="V285" s="9"/>
    </row>
    <row r="286" spans="1:22" ht="13.5" customHeight="1">
      <c r="A286" s="1141"/>
      <c r="B286" s="293"/>
      <c r="C286" s="293"/>
      <c r="D286" s="293"/>
      <c r="E286" s="293"/>
      <c r="F286" s="293"/>
      <c r="G286" s="9"/>
      <c r="H286" s="9"/>
      <c r="I286" s="9"/>
      <c r="J286" s="480"/>
      <c r="K286" s="9"/>
      <c r="L286" s="9"/>
      <c r="M286" s="9"/>
      <c r="N286" s="9"/>
      <c r="O286" s="8"/>
      <c r="P286" s="8"/>
      <c r="Q286" s="9"/>
      <c r="R286" s="9"/>
      <c r="S286" s="9"/>
      <c r="T286" s="9"/>
      <c r="U286" s="9"/>
      <c r="V286" s="9"/>
    </row>
    <row r="287" spans="1:22" ht="13.5" customHeight="1">
      <c r="A287" s="1141"/>
      <c r="B287" s="293"/>
      <c r="C287" s="293"/>
      <c r="D287" s="293"/>
      <c r="E287" s="293"/>
      <c r="F287" s="293"/>
      <c r="G287" s="9"/>
      <c r="H287" s="9"/>
      <c r="I287" s="9"/>
      <c r="J287" s="480"/>
      <c r="K287" s="9"/>
      <c r="L287" s="9"/>
      <c r="M287" s="9"/>
      <c r="N287" s="9"/>
      <c r="O287" s="8"/>
      <c r="P287" s="8"/>
      <c r="Q287" s="9"/>
      <c r="R287" s="9"/>
      <c r="S287" s="9"/>
      <c r="T287" s="9"/>
      <c r="U287" s="9"/>
      <c r="V287" s="9"/>
    </row>
    <row r="288" spans="1:22" ht="13.5" customHeight="1">
      <c r="A288" s="1141"/>
      <c r="B288" s="293"/>
      <c r="C288" s="293"/>
      <c r="D288" s="293"/>
      <c r="E288" s="293"/>
      <c r="F288" s="293"/>
      <c r="G288" s="9"/>
      <c r="H288" s="9"/>
      <c r="I288" s="9"/>
      <c r="J288" s="480"/>
      <c r="K288" s="9"/>
      <c r="L288" s="9"/>
      <c r="M288" s="9"/>
      <c r="N288" s="9"/>
      <c r="O288" s="8"/>
      <c r="P288" s="8"/>
      <c r="Q288" s="9"/>
      <c r="R288" s="9"/>
      <c r="S288" s="9"/>
      <c r="T288" s="9"/>
      <c r="U288" s="9"/>
      <c r="V288" s="9"/>
    </row>
    <row r="289" spans="1:22" ht="13.5" customHeight="1">
      <c r="A289" s="1141"/>
      <c r="B289" s="293"/>
      <c r="C289" s="293"/>
      <c r="D289" s="293"/>
      <c r="E289" s="293"/>
      <c r="F289" s="293"/>
      <c r="G289" s="9"/>
      <c r="H289" s="9"/>
      <c r="I289" s="9"/>
      <c r="J289" s="480"/>
      <c r="K289" s="9"/>
      <c r="L289" s="9"/>
      <c r="M289" s="9"/>
      <c r="N289" s="9"/>
      <c r="O289" s="8"/>
      <c r="P289" s="8"/>
      <c r="Q289" s="9"/>
      <c r="R289" s="9"/>
      <c r="S289" s="9"/>
      <c r="T289" s="9"/>
      <c r="U289" s="9"/>
      <c r="V289" s="9"/>
    </row>
    <row r="290" spans="1:22" ht="13.5" customHeight="1">
      <c r="A290" s="1141"/>
      <c r="B290" s="293"/>
      <c r="C290" s="293"/>
      <c r="D290" s="293"/>
      <c r="E290" s="293"/>
      <c r="F290" s="293"/>
      <c r="G290" s="9"/>
      <c r="H290" s="9"/>
      <c r="I290" s="9"/>
      <c r="J290" s="480"/>
      <c r="K290" s="9"/>
      <c r="L290" s="9"/>
      <c r="M290" s="9"/>
      <c r="N290" s="9"/>
      <c r="O290" s="8"/>
      <c r="P290" s="8"/>
      <c r="Q290" s="9"/>
      <c r="R290" s="9"/>
      <c r="S290" s="9"/>
      <c r="T290" s="9"/>
      <c r="U290" s="9"/>
      <c r="V290" s="9"/>
    </row>
    <row r="291" spans="1:22" ht="13.5" customHeight="1">
      <c r="A291" s="1141"/>
      <c r="B291" s="293"/>
      <c r="C291" s="293"/>
      <c r="D291" s="293"/>
      <c r="E291" s="293"/>
      <c r="F291" s="293"/>
      <c r="G291" s="9"/>
      <c r="H291" s="9"/>
      <c r="I291" s="9"/>
      <c r="J291" s="480"/>
      <c r="K291" s="9"/>
      <c r="L291" s="9"/>
      <c r="M291" s="9"/>
      <c r="N291" s="9"/>
      <c r="O291" s="8"/>
      <c r="P291" s="8"/>
      <c r="Q291" s="9"/>
      <c r="R291" s="9"/>
      <c r="S291" s="9"/>
      <c r="T291" s="9"/>
      <c r="U291" s="9"/>
      <c r="V291" s="9"/>
    </row>
    <row r="292" spans="1:22" ht="13.5" customHeight="1">
      <c r="A292" s="1141"/>
      <c r="B292" s="293"/>
      <c r="C292" s="293"/>
      <c r="D292" s="293"/>
      <c r="E292" s="293"/>
      <c r="F292" s="293"/>
      <c r="G292" s="9"/>
      <c r="H292" s="9"/>
      <c r="I292" s="9"/>
      <c r="J292" s="480"/>
      <c r="K292" s="9"/>
      <c r="L292" s="9"/>
      <c r="M292" s="9"/>
      <c r="N292" s="9"/>
      <c r="O292" s="8"/>
      <c r="P292" s="8"/>
      <c r="Q292" s="9"/>
      <c r="R292" s="9"/>
      <c r="S292" s="9"/>
      <c r="T292" s="9"/>
      <c r="U292" s="9"/>
      <c r="V292" s="9"/>
    </row>
    <row r="293" spans="1:22" ht="13.5" customHeight="1">
      <c r="A293" s="1141"/>
      <c r="B293" s="293"/>
      <c r="C293" s="293"/>
      <c r="D293" s="293"/>
      <c r="E293" s="293"/>
      <c r="F293" s="293"/>
      <c r="G293" s="9"/>
      <c r="H293" s="9"/>
      <c r="I293" s="9"/>
      <c r="J293" s="480"/>
      <c r="K293" s="9"/>
      <c r="L293" s="9"/>
      <c r="M293" s="9"/>
      <c r="N293" s="9"/>
      <c r="O293" s="8"/>
      <c r="P293" s="8"/>
      <c r="Q293" s="9"/>
      <c r="R293" s="9"/>
      <c r="S293" s="9"/>
      <c r="T293" s="9"/>
      <c r="U293" s="9"/>
      <c r="V293" s="9"/>
    </row>
    <row r="294" spans="1:22" ht="13.5" customHeight="1">
      <c r="A294" s="1141"/>
      <c r="B294" s="293"/>
      <c r="C294" s="293"/>
      <c r="D294" s="293"/>
      <c r="E294" s="293"/>
      <c r="F294" s="293"/>
      <c r="G294" s="9"/>
      <c r="H294" s="9"/>
      <c r="I294" s="9"/>
      <c r="J294" s="480"/>
      <c r="K294" s="9"/>
      <c r="L294" s="9"/>
      <c r="M294" s="9"/>
      <c r="N294" s="9"/>
      <c r="O294" s="8"/>
      <c r="P294" s="8"/>
      <c r="Q294" s="9"/>
      <c r="R294" s="9"/>
      <c r="S294" s="9"/>
      <c r="T294" s="9"/>
      <c r="U294" s="9"/>
      <c r="V294" s="9"/>
    </row>
    <row r="295" spans="1:22" ht="13.5" customHeight="1">
      <c r="A295" s="1141"/>
      <c r="B295" s="293"/>
      <c r="C295" s="293"/>
      <c r="D295" s="293"/>
      <c r="E295" s="293"/>
      <c r="F295" s="293"/>
      <c r="G295" s="9"/>
      <c r="H295" s="9"/>
      <c r="I295" s="9"/>
      <c r="J295" s="480"/>
      <c r="K295" s="9"/>
      <c r="L295" s="9"/>
      <c r="M295" s="9"/>
      <c r="N295" s="9"/>
      <c r="O295" s="8"/>
      <c r="P295" s="8"/>
      <c r="Q295" s="9"/>
      <c r="R295" s="9"/>
      <c r="S295" s="9"/>
      <c r="T295" s="9"/>
      <c r="U295" s="9"/>
      <c r="V295" s="9"/>
    </row>
    <row r="296" spans="1:22" ht="13.5" customHeight="1">
      <c r="A296" s="1141"/>
      <c r="B296" s="293"/>
      <c r="C296" s="293"/>
      <c r="D296" s="293"/>
      <c r="E296" s="293"/>
      <c r="F296" s="293"/>
      <c r="G296" s="9"/>
      <c r="H296" s="9"/>
      <c r="I296" s="9"/>
      <c r="J296" s="480"/>
      <c r="K296" s="9"/>
      <c r="L296" s="9"/>
      <c r="M296" s="9"/>
      <c r="N296" s="9"/>
      <c r="O296" s="8"/>
      <c r="P296" s="8"/>
      <c r="Q296" s="9"/>
      <c r="R296" s="9"/>
      <c r="S296" s="9"/>
      <c r="T296" s="9"/>
      <c r="U296" s="9"/>
      <c r="V296" s="9"/>
    </row>
    <row r="297" spans="1:22" ht="13.5" customHeight="1">
      <c r="A297" s="1141"/>
      <c r="B297" s="293"/>
      <c r="C297" s="293"/>
      <c r="D297" s="293"/>
      <c r="E297" s="293"/>
      <c r="F297" s="293"/>
      <c r="G297" s="9"/>
      <c r="H297" s="9"/>
      <c r="I297" s="9"/>
      <c r="J297" s="480"/>
      <c r="K297" s="9"/>
      <c r="L297" s="9"/>
      <c r="M297" s="9"/>
      <c r="N297" s="9"/>
      <c r="O297" s="8"/>
      <c r="P297" s="8"/>
      <c r="Q297" s="9"/>
      <c r="R297" s="9"/>
      <c r="S297" s="9"/>
      <c r="T297" s="9"/>
      <c r="U297" s="9"/>
      <c r="V297" s="9"/>
    </row>
    <row r="298" spans="1:22" ht="13.5" customHeight="1">
      <c r="A298" s="1141"/>
      <c r="B298" s="293"/>
      <c r="C298" s="293"/>
      <c r="D298" s="293"/>
      <c r="E298" s="293"/>
      <c r="F298" s="293"/>
      <c r="G298" s="9"/>
      <c r="H298" s="9"/>
      <c r="I298" s="9"/>
      <c r="J298" s="480"/>
      <c r="K298" s="9"/>
      <c r="L298" s="9"/>
      <c r="M298" s="9"/>
      <c r="N298" s="9"/>
      <c r="O298" s="8"/>
      <c r="P298" s="8"/>
      <c r="Q298" s="9"/>
      <c r="R298" s="9"/>
      <c r="S298" s="9"/>
      <c r="T298" s="9"/>
      <c r="U298" s="9"/>
      <c r="V298" s="9"/>
    </row>
    <row r="299" spans="1:22" ht="13.5" customHeight="1">
      <c r="A299" s="1141"/>
      <c r="B299" s="293"/>
      <c r="C299" s="293"/>
      <c r="D299" s="293"/>
      <c r="E299" s="293"/>
      <c r="F299" s="293"/>
      <c r="G299" s="9"/>
      <c r="H299" s="9"/>
      <c r="I299" s="9"/>
      <c r="J299" s="480"/>
      <c r="K299" s="9"/>
      <c r="L299" s="9"/>
      <c r="M299" s="9"/>
      <c r="N299" s="9"/>
      <c r="O299" s="8"/>
      <c r="P299" s="8"/>
      <c r="Q299" s="9"/>
      <c r="R299" s="9"/>
      <c r="S299" s="9"/>
      <c r="T299" s="9"/>
      <c r="U299" s="9"/>
      <c r="V299" s="9"/>
    </row>
    <row r="300" spans="1:22" ht="13.5" customHeight="1">
      <c r="A300" s="1141"/>
      <c r="B300" s="293"/>
      <c r="C300" s="293"/>
      <c r="D300" s="293"/>
      <c r="E300" s="293"/>
      <c r="F300" s="293"/>
      <c r="G300" s="9"/>
      <c r="H300" s="9"/>
      <c r="I300" s="9"/>
      <c r="J300" s="480"/>
      <c r="K300" s="9"/>
      <c r="L300" s="9"/>
      <c r="M300" s="9"/>
      <c r="N300" s="9"/>
      <c r="O300" s="8"/>
      <c r="P300" s="8"/>
      <c r="Q300" s="9"/>
      <c r="R300" s="9"/>
      <c r="S300" s="9"/>
      <c r="T300" s="9"/>
      <c r="U300" s="9"/>
      <c r="V300" s="9"/>
    </row>
    <row r="301" spans="1:22" ht="13.5" customHeight="1">
      <c r="A301" s="1141"/>
      <c r="B301" s="293"/>
      <c r="C301" s="293"/>
      <c r="D301" s="293"/>
      <c r="E301" s="293"/>
      <c r="F301" s="293"/>
      <c r="G301" s="9"/>
      <c r="H301" s="9"/>
      <c r="I301" s="9"/>
      <c r="J301" s="480"/>
      <c r="K301" s="9"/>
      <c r="L301" s="9"/>
      <c r="M301" s="9"/>
      <c r="N301" s="9"/>
      <c r="O301" s="8"/>
      <c r="P301" s="8"/>
      <c r="Q301" s="9"/>
      <c r="R301" s="9"/>
      <c r="S301" s="9"/>
      <c r="T301" s="9"/>
      <c r="U301" s="9"/>
      <c r="V301" s="9"/>
    </row>
    <row r="302" spans="1:22" ht="13.5" customHeight="1">
      <c r="A302" s="1141"/>
      <c r="B302" s="293"/>
      <c r="C302" s="293"/>
      <c r="D302" s="293"/>
      <c r="E302" s="293"/>
      <c r="F302" s="293"/>
      <c r="G302" s="9"/>
      <c r="H302" s="9"/>
      <c r="I302" s="9"/>
      <c r="J302" s="480"/>
      <c r="K302" s="9"/>
      <c r="L302" s="9"/>
      <c r="M302" s="9"/>
      <c r="N302" s="9"/>
      <c r="O302" s="8"/>
      <c r="P302" s="8"/>
      <c r="Q302" s="9"/>
      <c r="R302" s="9"/>
      <c r="S302" s="9"/>
      <c r="T302" s="9"/>
      <c r="U302" s="9"/>
      <c r="V302" s="9"/>
    </row>
    <row r="303" spans="1:22" ht="13.5" customHeight="1">
      <c r="A303" s="1141"/>
      <c r="B303" s="293"/>
      <c r="C303" s="293"/>
      <c r="D303" s="293"/>
      <c r="E303" s="293"/>
      <c r="F303" s="293"/>
      <c r="G303" s="9"/>
      <c r="H303" s="9"/>
      <c r="I303" s="9"/>
      <c r="J303" s="480"/>
      <c r="K303" s="9"/>
      <c r="L303" s="9"/>
      <c r="M303" s="9"/>
      <c r="N303" s="9"/>
      <c r="O303" s="8"/>
      <c r="P303" s="8"/>
      <c r="Q303" s="9"/>
      <c r="R303" s="9"/>
      <c r="S303" s="9"/>
      <c r="T303" s="9"/>
      <c r="U303" s="9"/>
      <c r="V303" s="9"/>
    </row>
    <row r="304" spans="1:22" ht="13.5" customHeight="1">
      <c r="A304" s="1141"/>
      <c r="B304" s="293"/>
      <c r="C304" s="293"/>
      <c r="D304" s="293"/>
      <c r="E304" s="293"/>
      <c r="F304" s="293"/>
      <c r="G304" s="9"/>
      <c r="H304" s="9"/>
      <c r="I304" s="9"/>
      <c r="J304" s="480"/>
      <c r="K304" s="9"/>
      <c r="L304" s="9"/>
      <c r="M304" s="9"/>
      <c r="N304" s="9"/>
      <c r="O304" s="8"/>
      <c r="P304" s="8"/>
      <c r="Q304" s="9"/>
      <c r="R304" s="9"/>
      <c r="S304" s="9"/>
      <c r="T304" s="9"/>
      <c r="U304" s="9"/>
      <c r="V304" s="9"/>
    </row>
    <row r="305" spans="1:22" ht="13.5" customHeight="1">
      <c r="A305" s="1141"/>
      <c r="B305" s="293"/>
      <c r="C305" s="293"/>
      <c r="D305" s="293"/>
      <c r="E305" s="293"/>
      <c r="F305" s="293"/>
      <c r="G305" s="9"/>
      <c r="H305" s="9"/>
      <c r="I305" s="9"/>
      <c r="J305" s="480"/>
      <c r="K305" s="9"/>
      <c r="L305" s="9"/>
      <c r="M305" s="9"/>
      <c r="N305" s="9"/>
      <c r="O305" s="8"/>
      <c r="P305" s="8"/>
      <c r="Q305" s="9"/>
      <c r="R305" s="9"/>
      <c r="S305" s="9"/>
      <c r="T305" s="9"/>
      <c r="U305" s="9"/>
      <c r="V305" s="9"/>
    </row>
    <row r="306" spans="1:22" ht="13.5" customHeight="1">
      <c r="A306" s="1141"/>
      <c r="B306" s="293"/>
      <c r="C306" s="293"/>
      <c r="D306" s="293"/>
      <c r="E306" s="293"/>
      <c r="F306" s="293"/>
      <c r="G306" s="9"/>
      <c r="H306" s="9"/>
      <c r="I306" s="9"/>
      <c r="J306" s="480"/>
      <c r="K306" s="9"/>
      <c r="L306" s="9"/>
      <c r="M306" s="9"/>
      <c r="N306" s="9"/>
      <c r="O306" s="8"/>
      <c r="P306" s="8"/>
      <c r="Q306" s="9"/>
      <c r="R306" s="9"/>
      <c r="S306" s="9"/>
      <c r="T306" s="9"/>
      <c r="U306" s="9"/>
      <c r="V306" s="9"/>
    </row>
    <row r="307" spans="1:22" ht="13.5" customHeight="1">
      <c r="A307" s="1141"/>
      <c r="B307" s="293"/>
      <c r="C307" s="293"/>
      <c r="D307" s="293"/>
      <c r="E307" s="293"/>
      <c r="F307" s="293"/>
      <c r="G307" s="9"/>
      <c r="H307" s="9"/>
      <c r="I307" s="9"/>
      <c r="J307" s="480"/>
      <c r="K307" s="9"/>
      <c r="L307" s="9"/>
      <c r="M307" s="9"/>
      <c r="N307" s="9"/>
      <c r="O307" s="8"/>
      <c r="P307" s="8"/>
      <c r="Q307" s="9"/>
      <c r="R307" s="9"/>
      <c r="S307" s="9"/>
      <c r="T307" s="9"/>
      <c r="U307" s="9"/>
      <c r="V307" s="9"/>
    </row>
    <row r="308" spans="1:22" ht="13.5" customHeight="1">
      <c r="A308" s="1141"/>
      <c r="B308" s="293"/>
      <c r="C308" s="293"/>
      <c r="D308" s="293"/>
      <c r="E308" s="293"/>
      <c r="F308" s="293"/>
      <c r="G308" s="9"/>
      <c r="H308" s="9"/>
      <c r="I308" s="9"/>
      <c r="J308" s="480"/>
      <c r="K308" s="9"/>
      <c r="L308" s="9"/>
      <c r="M308" s="9"/>
      <c r="N308" s="9"/>
      <c r="O308" s="8"/>
      <c r="P308" s="8"/>
      <c r="Q308" s="9"/>
      <c r="R308" s="9"/>
      <c r="S308" s="9"/>
      <c r="T308" s="9"/>
      <c r="U308" s="9"/>
      <c r="V308" s="9"/>
    </row>
    <row r="309" spans="1:22" ht="13.5" customHeight="1">
      <c r="A309" s="1141"/>
      <c r="B309" s="293"/>
      <c r="C309" s="293"/>
      <c r="D309" s="293"/>
      <c r="E309" s="293"/>
      <c r="F309" s="293"/>
      <c r="G309" s="9"/>
      <c r="H309" s="9"/>
      <c r="I309" s="9"/>
      <c r="J309" s="480"/>
      <c r="K309" s="9"/>
      <c r="L309" s="9"/>
      <c r="M309" s="9"/>
      <c r="N309" s="9"/>
      <c r="O309" s="8"/>
      <c r="P309" s="8"/>
      <c r="Q309" s="9"/>
      <c r="R309" s="9"/>
      <c r="S309" s="9"/>
      <c r="T309" s="9"/>
      <c r="U309" s="9"/>
      <c r="V309" s="9"/>
    </row>
    <row r="310" spans="1:22" ht="13.5" customHeight="1">
      <c r="A310" s="1141"/>
      <c r="B310" s="293"/>
      <c r="C310" s="293"/>
      <c r="D310" s="293"/>
      <c r="E310" s="293"/>
      <c r="F310" s="293"/>
      <c r="G310" s="9"/>
      <c r="H310" s="9"/>
      <c r="I310" s="9"/>
      <c r="J310" s="480"/>
      <c r="K310" s="9"/>
      <c r="L310" s="9"/>
      <c r="M310" s="9"/>
      <c r="N310" s="9"/>
      <c r="O310" s="8"/>
      <c r="P310" s="8"/>
      <c r="Q310" s="9"/>
      <c r="R310" s="9"/>
      <c r="S310" s="9"/>
      <c r="T310" s="9"/>
      <c r="U310" s="9"/>
      <c r="V310" s="9"/>
    </row>
    <row r="311" spans="1:22" ht="13.5" customHeight="1">
      <c r="A311" s="1141"/>
      <c r="B311" s="293"/>
      <c r="C311" s="293"/>
      <c r="D311" s="293"/>
      <c r="E311" s="293"/>
      <c r="F311" s="293"/>
      <c r="G311" s="9"/>
      <c r="H311" s="9"/>
      <c r="I311" s="9"/>
      <c r="J311" s="480"/>
      <c r="K311" s="9"/>
      <c r="L311" s="9"/>
      <c r="M311" s="9"/>
      <c r="N311" s="9"/>
      <c r="O311" s="8"/>
      <c r="P311" s="8"/>
      <c r="Q311" s="9"/>
      <c r="R311" s="9"/>
      <c r="S311" s="9"/>
      <c r="T311" s="9"/>
      <c r="U311" s="9"/>
      <c r="V311" s="9"/>
    </row>
    <row r="312" spans="1:22" ht="13.5" customHeight="1">
      <c r="A312" s="1141"/>
      <c r="B312" s="293"/>
      <c r="C312" s="293"/>
      <c r="D312" s="293"/>
      <c r="E312" s="293"/>
      <c r="F312" s="293"/>
      <c r="G312" s="9"/>
      <c r="H312" s="9"/>
      <c r="I312" s="9"/>
      <c r="J312" s="480"/>
      <c r="K312" s="9"/>
      <c r="L312" s="9"/>
      <c r="M312" s="9"/>
      <c r="N312" s="9"/>
      <c r="O312" s="8"/>
      <c r="P312" s="8"/>
      <c r="Q312" s="9"/>
      <c r="R312" s="9"/>
      <c r="S312" s="9"/>
      <c r="T312" s="9"/>
      <c r="U312" s="9"/>
      <c r="V312" s="9"/>
    </row>
    <row r="313" spans="1:22" ht="13.5" customHeight="1">
      <c r="A313" s="1141"/>
      <c r="B313" s="293"/>
      <c r="C313" s="293"/>
      <c r="D313" s="293"/>
      <c r="E313" s="293"/>
      <c r="F313" s="293"/>
      <c r="G313" s="9"/>
      <c r="H313" s="9"/>
      <c r="I313" s="9"/>
      <c r="J313" s="480"/>
      <c r="K313" s="9"/>
      <c r="L313" s="9"/>
      <c r="M313" s="9"/>
      <c r="N313" s="9"/>
      <c r="O313" s="8"/>
      <c r="P313" s="8"/>
      <c r="Q313" s="9"/>
      <c r="R313" s="9"/>
      <c r="S313" s="9"/>
      <c r="T313" s="9"/>
      <c r="U313" s="9"/>
      <c r="V313" s="9"/>
    </row>
    <row r="314" spans="1:22" ht="13.5" customHeight="1">
      <c r="A314" s="1141"/>
      <c r="B314" s="293"/>
      <c r="C314" s="293"/>
      <c r="D314" s="293"/>
      <c r="E314" s="293"/>
      <c r="F314" s="293"/>
      <c r="G314" s="9"/>
      <c r="H314" s="9"/>
      <c r="I314" s="9"/>
      <c r="J314" s="480"/>
      <c r="K314" s="9"/>
      <c r="L314" s="9"/>
      <c r="M314" s="9"/>
      <c r="N314" s="9"/>
      <c r="O314" s="8"/>
      <c r="P314" s="8"/>
      <c r="Q314" s="9"/>
      <c r="R314" s="9"/>
      <c r="S314" s="9"/>
      <c r="T314" s="9"/>
      <c r="U314" s="9"/>
      <c r="V314" s="9"/>
    </row>
    <row r="315" spans="1:22" ht="13.5" customHeight="1">
      <c r="A315" s="1141"/>
      <c r="B315" s="293"/>
      <c r="C315" s="293"/>
      <c r="D315" s="293"/>
      <c r="E315" s="293"/>
      <c r="F315" s="293"/>
      <c r="G315" s="9"/>
      <c r="H315" s="9"/>
      <c r="I315" s="9"/>
      <c r="J315" s="480"/>
      <c r="K315" s="9"/>
      <c r="L315" s="9"/>
      <c r="M315" s="9"/>
      <c r="N315" s="9"/>
      <c r="O315" s="8"/>
      <c r="P315" s="8"/>
      <c r="Q315" s="9"/>
      <c r="R315" s="9"/>
      <c r="S315" s="9"/>
      <c r="T315" s="9"/>
      <c r="U315" s="9"/>
      <c r="V315" s="9"/>
    </row>
    <row r="316" spans="1:22" ht="13.5" customHeight="1">
      <c r="A316" s="1141"/>
      <c r="B316" s="293"/>
      <c r="C316" s="293"/>
      <c r="D316" s="293"/>
      <c r="E316" s="293"/>
      <c r="F316" s="293"/>
      <c r="G316" s="9"/>
      <c r="H316" s="9"/>
      <c r="I316" s="9"/>
      <c r="J316" s="480"/>
      <c r="K316" s="9"/>
      <c r="L316" s="9"/>
      <c r="M316" s="9"/>
      <c r="N316" s="9"/>
      <c r="O316" s="8"/>
      <c r="P316" s="8"/>
      <c r="Q316" s="9"/>
      <c r="R316" s="9"/>
      <c r="S316" s="9"/>
      <c r="T316" s="9"/>
      <c r="U316" s="9"/>
      <c r="V316" s="9"/>
    </row>
    <row r="317" spans="1:22" ht="13.5" customHeight="1">
      <c r="A317" s="1141"/>
      <c r="B317" s="293"/>
      <c r="C317" s="293"/>
      <c r="D317" s="293"/>
      <c r="E317" s="293"/>
      <c r="F317" s="293"/>
      <c r="G317" s="9"/>
      <c r="H317" s="9"/>
      <c r="I317" s="9"/>
      <c r="J317" s="480"/>
      <c r="K317" s="9"/>
      <c r="L317" s="9"/>
      <c r="M317" s="9"/>
      <c r="N317" s="9"/>
      <c r="O317" s="8"/>
      <c r="P317" s="8"/>
      <c r="Q317" s="9"/>
      <c r="R317" s="9"/>
      <c r="S317" s="9"/>
      <c r="T317" s="9"/>
      <c r="U317" s="9"/>
      <c r="V317" s="9"/>
    </row>
    <row r="318" spans="1:22" ht="13.5" customHeight="1">
      <c r="A318" s="1141"/>
      <c r="B318" s="293"/>
      <c r="C318" s="293"/>
      <c r="D318" s="293"/>
      <c r="E318" s="293"/>
      <c r="F318" s="293"/>
      <c r="G318" s="9"/>
      <c r="H318" s="9"/>
      <c r="I318" s="9"/>
      <c r="J318" s="480"/>
      <c r="K318" s="9"/>
      <c r="L318" s="9"/>
      <c r="M318" s="9"/>
      <c r="N318" s="9"/>
      <c r="O318" s="8"/>
      <c r="P318" s="8"/>
      <c r="Q318" s="9"/>
      <c r="R318" s="9"/>
      <c r="S318" s="9"/>
      <c r="T318" s="9"/>
      <c r="U318" s="9"/>
      <c r="V318" s="9"/>
    </row>
    <row r="319" spans="1:22" ht="13.5" customHeight="1">
      <c r="A319" s="1141"/>
      <c r="B319" s="293"/>
      <c r="C319" s="293"/>
      <c r="D319" s="293"/>
      <c r="E319" s="293"/>
      <c r="F319" s="293"/>
      <c r="G319" s="9"/>
      <c r="H319" s="9"/>
      <c r="I319" s="9"/>
      <c r="J319" s="480"/>
      <c r="K319" s="9"/>
      <c r="L319" s="9"/>
      <c r="M319" s="9"/>
      <c r="N319" s="9"/>
      <c r="O319" s="8"/>
      <c r="P319" s="8"/>
      <c r="Q319" s="9"/>
      <c r="R319" s="9"/>
      <c r="S319" s="9"/>
      <c r="T319" s="9"/>
      <c r="U319" s="9"/>
      <c r="V319" s="9"/>
    </row>
    <row r="320" spans="1:22" ht="13.5" customHeight="1">
      <c r="A320" s="1141"/>
      <c r="B320" s="293"/>
      <c r="C320" s="293"/>
      <c r="D320" s="293"/>
      <c r="E320" s="293"/>
      <c r="F320" s="293"/>
      <c r="G320" s="9"/>
      <c r="H320" s="9"/>
      <c r="I320" s="9"/>
      <c r="J320" s="480"/>
      <c r="K320" s="9"/>
      <c r="L320" s="9"/>
      <c r="M320" s="9"/>
      <c r="N320" s="9"/>
      <c r="O320" s="8"/>
      <c r="P320" s="8"/>
      <c r="Q320" s="9"/>
      <c r="R320" s="9"/>
      <c r="S320" s="9"/>
      <c r="T320" s="9"/>
      <c r="U320" s="9"/>
      <c r="V320" s="9"/>
    </row>
    <row r="321" spans="1:22" ht="13.5" customHeight="1">
      <c r="A321" s="1141"/>
      <c r="B321" s="293"/>
      <c r="C321" s="293"/>
      <c r="D321" s="293"/>
      <c r="E321" s="293"/>
      <c r="F321" s="293"/>
      <c r="G321" s="9"/>
      <c r="H321" s="9"/>
      <c r="I321" s="9"/>
      <c r="J321" s="480"/>
      <c r="K321" s="9"/>
      <c r="L321" s="9"/>
      <c r="M321" s="9"/>
      <c r="N321" s="9"/>
      <c r="O321" s="8"/>
      <c r="P321" s="8"/>
      <c r="Q321" s="9"/>
      <c r="R321" s="9"/>
      <c r="S321" s="9"/>
      <c r="T321" s="9"/>
      <c r="U321" s="9"/>
      <c r="V321" s="9"/>
    </row>
    <row r="322" spans="1:22" ht="13.5" customHeight="1">
      <c r="A322" s="1141"/>
      <c r="B322" s="293"/>
      <c r="C322" s="293"/>
      <c r="D322" s="293"/>
      <c r="E322" s="293"/>
      <c r="F322" s="293"/>
      <c r="G322" s="9"/>
      <c r="H322" s="9"/>
      <c r="I322" s="9"/>
      <c r="J322" s="480"/>
      <c r="K322" s="9"/>
      <c r="L322" s="9"/>
      <c r="M322" s="9"/>
      <c r="N322" s="9"/>
      <c r="O322" s="8"/>
      <c r="P322" s="8"/>
      <c r="Q322" s="9"/>
      <c r="R322" s="9"/>
      <c r="S322" s="9"/>
      <c r="T322" s="9"/>
      <c r="U322" s="9"/>
      <c r="V322" s="9"/>
    </row>
    <row r="323" spans="1:22" ht="13.5" customHeight="1">
      <c r="A323" s="1141"/>
      <c r="B323" s="293"/>
      <c r="C323" s="293"/>
      <c r="D323" s="293"/>
      <c r="E323" s="293"/>
      <c r="F323" s="293"/>
      <c r="G323" s="9"/>
      <c r="H323" s="9"/>
      <c r="I323" s="9"/>
      <c r="J323" s="480"/>
      <c r="K323" s="9"/>
      <c r="L323" s="9"/>
      <c r="M323" s="9"/>
      <c r="N323" s="9"/>
      <c r="O323" s="8"/>
      <c r="P323" s="8"/>
      <c r="Q323" s="9"/>
      <c r="R323" s="9"/>
      <c r="S323" s="9"/>
      <c r="T323" s="9"/>
      <c r="U323" s="9"/>
      <c r="V323" s="9"/>
    </row>
    <row r="324" spans="1:22" ht="13.5" customHeight="1">
      <c r="A324" s="1141"/>
      <c r="B324" s="293"/>
      <c r="C324" s="293"/>
      <c r="D324" s="293"/>
      <c r="E324" s="293"/>
      <c r="F324" s="293"/>
      <c r="G324" s="9"/>
      <c r="H324" s="9"/>
      <c r="I324" s="9"/>
      <c r="J324" s="480"/>
      <c r="K324" s="9"/>
      <c r="L324" s="9"/>
      <c r="M324" s="9"/>
      <c r="N324" s="9"/>
      <c r="O324" s="8"/>
      <c r="P324" s="8"/>
      <c r="Q324" s="9"/>
      <c r="R324" s="9"/>
      <c r="S324" s="9"/>
      <c r="T324" s="9"/>
      <c r="U324" s="9"/>
      <c r="V324" s="9"/>
    </row>
    <row r="325" spans="1:22" ht="13.5" customHeight="1">
      <c r="A325" s="1141"/>
      <c r="B325" s="293"/>
      <c r="C325" s="293"/>
      <c r="D325" s="293"/>
      <c r="E325" s="293"/>
      <c r="F325" s="293"/>
      <c r="G325" s="9"/>
      <c r="H325" s="9"/>
      <c r="I325" s="9"/>
      <c r="J325" s="480"/>
      <c r="K325" s="9"/>
      <c r="L325" s="9"/>
      <c r="M325" s="9"/>
      <c r="N325" s="9"/>
      <c r="O325" s="8"/>
      <c r="P325" s="8"/>
      <c r="Q325" s="9"/>
      <c r="R325" s="9"/>
      <c r="S325" s="9"/>
      <c r="T325" s="9"/>
      <c r="U325" s="9"/>
      <c r="V325" s="9"/>
    </row>
    <row r="326" spans="1:22" ht="13.5" customHeight="1">
      <c r="A326" s="1141"/>
      <c r="B326" s="293"/>
      <c r="C326" s="293"/>
      <c r="D326" s="293"/>
      <c r="E326" s="293"/>
      <c r="F326" s="293"/>
      <c r="G326" s="9"/>
      <c r="H326" s="9"/>
      <c r="I326" s="9"/>
      <c r="J326" s="480"/>
      <c r="K326" s="9"/>
      <c r="L326" s="9"/>
      <c r="M326" s="9"/>
      <c r="N326" s="9"/>
      <c r="O326" s="8"/>
      <c r="P326" s="8"/>
      <c r="Q326" s="9"/>
      <c r="R326" s="9"/>
      <c r="S326" s="9"/>
      <c r="T326" s="9"/>
      <c r="U326" s="9"/>
      <c r="V326" s="9"/>
    </row>
    <row r="327" spans="1:22" ht="13.5" customHeight="1">
      <c r="A327" s="1141"/>
      <c r="B327" s="293"/>
      <c r="C327" s="293"/>
      <c r="D327" s="293"/>
      <c r="E327" s="293"/>
      <c r="F327" s="293"/>
      <c r="G327" s="9"/>
      <c r="H327" s="9"/>
      <c r="I327" s="9"/>
      <c r="J327" s="480"/>
      <c r="K327" s="9"/>
      <c r="L327" s="9"/>
      <c r="M327" s="9"/>
      <c r="N327" s="9"/>
      <c r="O327" s="8"/>
      <c r="P327" s="8"/>
      <c r="Q327" s="9"/>
      <c r="R327" s="9"/>
      <c r="S327" s="9"/>
      <c r="T327" s="9"/>
      <c r="U327" s="9"/>
      <c r="V327" s="9"/>
    </row>
    <row r="328" spans="1:22" ht="13.5" customHeight="1">
      <c r="A328" s="1141"/>
      <c r="B328" s="293"/>
      <c r="C328" s="293"/>
      <c r="D328" s="293"/>
      <c r="E328" s="293"/>
      <c r="F328" s="293"/>
      <c r="G328" s="9"/>
      <c r="H328" s="9"/>
      <c r="I328" s="9"/>
      <c r="J328" s="480"/>
      <c r="K328" s="9"/>
      <c r="L328" s="9"/>
      <c r="M328" s="9"/>
      <c r="N328" s="9"/>
      <c r="O328" s="8"/>
      <c r="P328" s="8"/>
      <c r="Q328" s="9"/>
      <c r="R328" s="9"/>
      <c r="S328" s="9"/>
      <c r="T328" s="9"/>
      <c r="U328" s="9"/>
      <c r="V328" s="9"/>
    </row>
    <row r="329" spans="1:22" ht="13.5" customHeight="1">
      <c r="A329" s="1141"/>
      <c r="B329" s="293"/>
      <c r="C329" s="293"/>
      <c r="D329" s="293"/>
      <c r="E329" s="293"/>
      <c r="F329" s="293"/>
      <c r="G329" s="9"/>
      <c r="H329" s="9"/>
      <c r="I329" s="9"/>
      <c r="J329" s="480"/>
      <c r="K329" s="9"/>
      <c r="L329" s="9"/>
      <c r="M329" s="9"/>
      <c r="N329" s="9"/>
      <c r="O329" s="8"/>
      <c r="P329" s="8"/>
      <c r="Q329" s="9"/>
      <c r="R329" s="9"/>
      <c r="S329" s="9"/>
      <c r="T329" s="9"/>
      <c r="U329" s="9"/>
      <c r="V329" s="9"/>
    </row>
    <row r="330" spans="1:22" ht="13.5" customHeight="1">
      <c r="A330" s="1141"/>
      <c r="B330" s="293"/>
      <c r="C330" s="293"/>
      <c r="D330" s="293"/>
      <c r="E330" s="293"/>
      <c r="F330" s="293"/>
      <c r="G330" s="9"/>
      <c r="H330" s="9"/>
      <c r="I330" s="9"/>
      <c r="J330" s="480"/>
      <c r="K330" s="9"/>
      <c r="L330" s="9"/>
      <c r="M330" s="9"/>
      <c r="N330" s="9"/>
      <c r="O330" s="8"/>
      <c r="P330" s="8"/>
      <c r="Q330" s="9"/>
      <c r="R330" s="9"/>
      <c r="S330" s="9"/>
      <c r="T330" s="9"/>
      <c r="U330" s="9"/>
      <c r="V330" s="9"/>
    </row>
    <row r="331" spans="1:22" ht="13.5" customHeight="1">
      <c r="A331" s="1141"/>
      <c r="B331" s="293"/>
      <c r="C331" s="293"/>
      <c r="D331" s="293"/>
      <c r="E331" s="293"/>
      <c r="F331" s="293"/>
      <c r="G331" s="9"/>
      <c r="H331" s="9"/>
      <c r="I331" s="9"/>
      <c r="J331" s="480"/>
      <c r="K331" s="9"/>
      <c r="L331" s="9"/>
      <c r="M331" s="9"/>
      <c r="N331" s="9"/>
      <c r="O331" s="8"/>
      <c r="P331" s="8"/>
      <c r="Q331" s="9"/>
      <c r="R331" s="9"/>
      <c r="S331" s="9"/>
      <c r="T331" s="9"/>
      <c r="U331" s="9"/>
      <c r="V331" s="9"/>
    </row>
    <row r="332" spans="1:22" ht="13.5" customHeight="1">
      <c r="A332" s="1141"/>
      <c r="B332" s="293"/>
      <c r="C332" s="293"/>
      <c r="D332" s="293"/>
      <c r="E332" s="293"/>
      <c r="F332" s="293"/>
      <c r="G332" s="9"/>
      <c r="H332" s="9"/>
      <c r="I332" s="9"/>
      <c r="J332" s="480"/>
      <c r="K332" s="9"/>
      <c r="L332" s="9"/>
      <c r="M332" s="9"/>
      <c r="N332" s="9"/>
      <c r="O332" s="8"/>
      <c r="P332" s="8"/>
      <c r="Q332" s="9"/>
      <c r="R332" s="9"/>
      <c r="S332" s="9"/>
      <c r="T332" s="9"/>
      <c r="U332" s="9"/>
      <c r="V332" s="9"/>
    </row>
    <row r="333" spans="1:22" ht="13.5" customHeight="1">
      <c r="A333" s="1141"/>
      <c r="B333" s="293"/>
      <c r="C333" s="293"/>
      <c r="D333" s="293"/>
      <c r="E333" s="293"/>
      <c r="F333" s="293"/>
      <c r="G333" s="9"/>
      <c r="H333" s="9"/>
      <c r="I333" s="9"/>
      <c r="J333" s="480"/>
      <c r="K333" s="9"/>
      <c r="L333" s="9"/>
      <c r="M333" s="9"/>
      <c r="N333" s="9"/>
      <c r="O333" s="8"/>
      <c r="P333" s="8"/>
      <c r="Q333" s="9"/>
      <c r="R333" s="9"/>
      <c r="S333" s="9"/>
      <c r="T333" s="9"/>
      <c r="U333" s="9"/>
      <c r="V333" s="9"/>
    </row>
    <row r="334" spans="1:22" ht="13.5" customHeight="1">
      <c r="A334" s="1141"/>
      <c r="B334" s="293"/>
      <c r="C334" s="293"/>
      <c r="D334" s="293"/>
      <c r="E334" s="293"/>
      <c r="F334" s="293"/>
      <c r="G334" s="9"/>
      <c r="H334" s="9"/>
      <c r="I334" s="9"/>
      <c r="J334" s="480"/>
      <c r="K334" s="9"/>
      <c r="L334" s="9"/>
      <c r="M334" s="9"/>
      <c r="N334" s="9"/>
      <c r="O334" s="8"/>
      <c r="P334" s="8"/>
      <c r="Q334" s="9"/>
      <c r="R334" s="9"/>
      <c r="S334" s="9"/>
      <c r="T334" s="9"/>
      <c r="U334" s="9"/>
      <c r="V334" s="9"/>
    </row>
    <row r="335" spans="1:22" ht="13.5" customHeight="1">
      <c r="A335" s="1141"/>
      <c r="B335" s="293"/>
      <c r="C335" s="293"/>
      <c r="D335" s="293"/>
      <c r="E335" s="293"/>
      <c r="F335" s="293"/>
      <c r="G335" s="9"/>
      <c r="H335" s="9"/>
      <c r="I335" s="9"/>
      <c r="J335" s="480"/>
      <c r="K335" s="9"/>
      <c r="L335" s="9"/>
      <c r="M335" s="9"/>
      <c r="N335" s="9"/>
      <c r="O335" s="8"/>
      <c r="P335" s="8"/>
      <c r="Q335" s="9"/>
      <c r="R335" s="9"/>
      <c r="S335" s="9"/>
      <c r="T335" s="9"/>
      <c r="U335" s="9"/>
      <c r="V335" s="9"/>
    </row>
    <row r="336" spans="1:22" ht="13.5" customHeight="1">
      <c r="A336" s="1141"/>
      <c r="B336" s="293"/>
      <c r="C336" s="293"/>
      <c r="D336" s="293"/>
      <c r="E336" s="293"/>
      <c r="F336" s="293"/>
      <c r="G336" s="9"/>
      <c r="H336" s="9"/>
      <c r="I336" s="9"/>
      <c r="J336" s="480"/>
      <c r="K336" s="9"/>
      <c r="L336" s="9"/>
      <c r="M336" s="9"/>
      <c r="N336" s="9"/>
      <c r="O336" s="8"/>
      <c r="P336" s="8"/>
      <c r="Q336" s="9"/>
      <c r="R336" s="9"/>
      <c r="S336" s="9"/>
      <c r="T336" s="9"/>
      <c r="U336" s="9"/>
      <c r="V336" s="9"/>
    </row>
    <row r="337" spans="1:22" ht="13.5" customHeight="1">
      <c r="A337" s="1141"/>
      <c r="B337" s="293"/>
      <c r="C337" s="293"/>
      <c r="D337" s="293"/>
      <c r="E337" s="293"/>
      <c r="F337" s="293"/>
      <c r="G337" s="9"/>
      <c r="H337" s="9"/>
      <c r="I337" s="9"/>
      <c r="J337" s="480"/>
      <c r="K337" s="9"/>
      <c r="L337" s="9"/>
      <c r="M337" s="9"/>
      <c r="N337" s="9"/>
      <c r="O337" s="8"/>
      <c r="P337" s="8"/>
      <c r="Q337" s="9"/>
      <c r="R337" s="9"/>
      <c r="S337" s="9"/>
      <c r="T337" s="9"/>
      <c r="U337" s="9"/>
      <c r="V337" s="9"/>
    </row>
    <row r="338" spans="1:22" ht="13.5" customHeight="1">
      <c r="A338" s="1141"/>
      <c r="B338" s="293"/>
      <c r="C338" s="293"/>
      <c r="D338" s="293"/>
      <c r="E338" s="293"/>
      <c r="F338" s="293"/>
      <c r="G338" s="9"/>
      <c r="H338" s="9"/>
      <c r="I338" s="9"/>
      <c r="J338" s="480"/>
      <c r="K338" s="9"/>
      <c r="L338" s="9"/>
      <c r="M338" s="9"/>
      <c r="N338" s="9"/>
      <c r="O338" s="8"/>
      <c r="P338" s="8"/>
      <c r="Q338" s="9"/>
      <c r="R338" s="9"/>
      <c r="S338" s="9"/>
      <c r="T338" s="9"/>
      <c r="U338" s="9"/>
      <c r="V338" s="9"/>
    </row>
    <row r="339" spans="1:22" ht="13.5" customHeight="1">
      <c r="A339" s="1141"/>
      <c r="B339" s="293"/>
      <c r="C339" s="293"/>
      <c r="D339" s="293"/>
      <c r="E339" s="293"/>
      <c r="F339" s="293"/>
      <c r="G339" s="9"/>
      <c r="H339" s="9"/>
      <c r="I339" s="9"/>
      <c r="J339" s="480"/>
      <c r="K339" s="9"/>
      <c r="L339" s="9"/>
      <c r="M339" s="9"/>
      <c r="N339" s="9"/>
      <c r="O339" s="8"/>
      <c r="P339" s="8"/>
      <c r="Q339" s="9"/>
      <c r="R339" s="9"/>
      <c r="S339" s="9"/>
      <c r="T339" s="9"/>
      <c r="U339" s="9"/>
      <c r="V339" s="9"/>
    </row>
    <row r="340" spans="1:22" ht="13.5" customHeight="1">
      <c r="A340" s="1141"/>
      <c r="B340" s="293"/>
      <c r="C340" s="293"/>
      <c r="D340" s="293"/>
      <c r="E340" s="293"/>
      <c r="F340" s="293"/>
      <c r="G340" s="9"/>
      <c r="H340" s="9"/>
      <c r="I340" s="9"/>
      <c r="J340" s="480"/>
      <c r="K340" s="9"/>
      <c r="L340" s="9"/>
      <c r="M340" s="9"/>
      <c r="N340" s="9"/>
      <c r="O340" s="8"/>
      <c r="P340" s="8"/>
      <c r="Q340" s="9"/>
      <c r="R340" s="9"/>
      <c r="S340" s="9"/>
      <c r="T340" s="9"/>
      <c r="U340" s="9"/>
      <c r="V340" s="9"/>
    </row>
    <row r="341" spans="1:22" ht="13.5" customHeight="1">
      <c r="A341" s="1141"/>
      <c r="B341" s="293"/>
      <c r="C341" s="293"/>
      <c r="D341" s="293"/>
      <c r="E341" s="293"/>
      <c r="F341" s="293"/>
      <c r="G341" s="9"/>
      <c r="H341" s="9"/>
      <c r="I341" s="9"/>
      <c r="J341" s="480"/>
      <c r="K341" s="9"/>
      <c r="L341" s="9"/>
      <c r="M341" s="9"/>
      <c r="N341" s="9"/>
      <c r="O341" s="8"/>
      <c r="P341" s="8"/>
      <c r="Q341" s="9"/>
      <c r="R341" s="9"/>
      <c r="S341" s="9"/>
      <c r="T341" s="9"/>
      <c r="U341" s="9"/>
      <c r="V341" s="9"/>
    </row>
    <row r="342" spans="1:22" ht="13.5" customHeight="1">
      <c r="A342" s="1141"/>
      <c r="B342" s="293"/>
      <c r="C342" s="293"/>
      <c r="D342" s="293"/>
      <c r="E342" s="293"/>
      <c r="F342" s="293"/>
      <c r="G342" s="9"/>
      <c r="H342" s="9"/>
      <c r="I342" s="9"/>
      <c r="J342" s="480"/>
      <c r="K342" s="9"/>
      <c r="L342" s="9"/>
      <c r="M342" s="9"/>
      <c r="N342" s="9"/>
      <c r="O342" s="8"/>
      <c r="P342" s="8"/>
      <c r="Q342" s="9"/>
      <c r="R342" s="9"/>
      <c r="S342" s="9"/>
      <c r="T342" s="9"/>
      <c r="U342" s="9"/>
      <c r="V342" s="9"/>
    </row>
    <row r="343" spans="1:22" ht="13.5" customHeight="1">
      <c r="A343" s="1141"/>
      <c r="B343" s="293"/>
      <c r="C343" s="293"/>
      <c r="D343" s="293"/>
      <c r="E343" s="293"/>
      <c r="F343" s="293"/>
      <c r="G343" s="9"/>
      <c r="H343" s="9"/>
      <c r="I343" s="9"/>
      <c r="J343" s="480"/>
      <c r="K343" s="9"/>
      <c r="L343" s="9"/>
      <c r="M343" s="9"/>
      <c r="N343" s="9"/>
      <c r="O343" s="8"/>
      <c r="P343" s="8"/>
      <c r="Q343" s="9"/>
      <c r="R343" s="9"/>
      <c r="S343" s="9"/>
      <c r="T343" s="9"/>
      <c r="U343" s="9"/>
      <c r="V343" s="9"/>
    </row>
    <row r="344" spans="1:22" ht="13.5" customHeight="1">
      <c r="A344" s="1141"/>
      <c r="B344" s="293"/>
      <c r="C344" s="293"/>
      <c r="D344" s="293"/>
      <c r="E344" s="293"/>
      <c r="F344" s="293"/>
      <c r="G344" s="9"/>
      <c r="H344" s="9"/>
      <c r="I344" s="9"/>
      <c r="J344" s="480"/>
      <c r="K344" s="9"/>
      <c r="L344" s="9"/>
      <c r="M344" s="9"/>
      <c r="N344" s="9"/>
      <c r="O344" s="8"/>
      <c r="P344" s="8"/>
      <c r="Q344" s="9"/>
      <c r="R344" s="9"/>
      <c r="S344" s="9"/>
      <c r="T344" s="9"/>
      <c r="U344" s="9"/>
      <c r="V344" s="9"/>
    </row>
    <row r="345" spans="1:22" ht="13.5" customHeight="1">
      <c r="A345" s="1141"/>
      <c r="B345" s="293"/>
      <c r="C345" s="293"/>
      <c r="D345" s="293"/>
      <c r="E345" s="293"/>
      <c r="F345" s="293"/>
      <c r="G345" s="9"/>
      <c r="H345" s="9"/>
      <c r="I345" s="9"/>
      <c r="J345" s="480"/>
      <c r="K345" s="9"/>
      <c r="L345" s="9"/>
      <c r="M345" s="9"/>
      <c r="N345" s="9"/>
      <c r="O345" s="8"/>
      <c r="P345" s="8"/>
      <c r="Q345" s="9"/>
      <c r="R345" s="9"/>
      <c r="S345" s="9"/>
      <c r="T345" s="9"/>
      <c r="U345" s="9"/>
      <c r="V345" s="9"/>
    </row>
    <row r="346" spans="1:22" ht="13.5" customHeight="1">
      <c r="A346" s="1141"/>
      <c r="B346" s="293"/>
      <c r="C346" s="293"/>
      <c r="D346" s="293"/>
      <c r="E346" s="293"/>
      <c r="F346" s="293"/>
      <c r="G346" s="9"/>
      <c r="H346" s="9"/>
      <c r="I346" s="9"/>
      <c r="J346" s="480"/>
      <c r="K346" s="9"/>
      <c r="L346" s="9"/>
      <c r="M346" s="9"/>
      <c r="N346" s="9"/>
      <c r="O346" s="8"/>
      <c r="P346" s="8"/>
      <c r="Q346" s="9"/>
      <c r="R346" s="9"/>
      <c r="S346" s="9"/>
      <c r="T346" s="9"/>
      <c r="U346" s="9"/>
      <c r="V346" s="9"/>
    </row>
    <row r="347" spans="1:22" ht="13.5" customHeight="1">
      <c r="A347" s="1141"/>
      <c r="B347" s="293"/>
      <c r="C347" s="293"/>
      <c r="D347" s="293"/>
      <c r="E347" s="293"/>
      <c r="F347" s="293"/>
      <c r="G347" s="9"/>
      <c r="H347" s="9"/>
      <c r="I347" s="9"/>
      <c r="J347" s="480"/>
      <c r="K347" s="9"/>
      <c r="L347" s="9"/>
      <c r="M347" s="9"/>
      <c r="N347" s="9"/>
      <c r="O347" s="8"/>
      <c r="P347" s="8"/>
      <c r="Q347" s="9"/>
      <c r="R347" s="9"/>
      <c r="S347" s="9"/>
      <c r="T347" s="9"/>
      <c r="U347" s="9"/>
      <c r="V347" s="9"/>
    </row>
    <row r="348" spans="1:22" ht="13.5" customHeight="1">
      <c r="A348" s="1141"/>
      <c r="B348" s="293"/>
      <c r="C348" s="293"/>
      <c r="D348" s="293"/>
      <c r="E348" s="293"/>
      <c r="F348" s="293"/>
      <c r="G348" s="9"/>
      <c r="H348" s="9"/>
      <c r="I348" s="9"/>
      <c r="J348" s="480"/>
      <c r="K348" s="9"/>
      <c r="L348" s="9"/>
      <c r="M348" s="9"/>
      <c r="N348" s="9"/>
      <c r="O348" s="8"/>
      <c r="P348" s="8"/>
      <c r="Q348" s="9"/>
      <c r="R348" s="9"/>
      <c r="S348" s="9"/>
      <c r="T348" s="9"/>
      <c r="U348" s="9"/>
      <c r="V348" s="9"/>
    </row>
    <row r="349" spans="1:22" ht="13.5" customHeight="1">
      <c r="A349" s="1141"/>
      <c r="B349" s="293"/>
      <c r="C349" s="293"/>
      <c r="D349" s="293"/>
      <c r="E349" s="293"/>
      <c r="F349" s="293"/>
      <c r="G349" s="9"/>
      <c r="H349" s="9"/>
      <c r="I349" s="9"/>
      <c r="J349" s="480"/>
      <c r="K349" s="9"/>
      <c r="L349" s="9"/>
      <c r="M349" s="9"/>
      <c r="N349" s="9"/>
      <c r="O349" s="8"/>
      <c r="P349" s="8"/>
      <c r="Q349" s="9"/>
      <c r="R349" s="9"/>
      <c r="S349" s="9"/>
      <c r="T349" s="9"/>
      <c r="U349" s="9"/>
      <c r="V349" s="9"/>
    </row>
    <row r="350" spans="1:22" ht="13.5" customHeight="1">
      <c r="A350" s="1141"/>
      <c r="B350" s="293"/>
      <c r="C350" s="293"/>
      <c r="D350" s="293"/>
      <c r="E350" s="293"/>
      <c r="F350" s="293"/>
      <c r="G350" s="9"/>
      <c r="H350" s="9"/>
      <c r="I350" s="9"/>
      <c r="J350" s="480"/>
      <c r="K350" s="9"/>
      <c r="L350" s="9"/>
      <c r="M350" s="9"/>
      <c r="N350" s="9"/>
      <c r="O350" s="8"/>
      <c r="P350" s="8"/>
      <c r="Q350" s="9"/>
      <c r="R350" s="9"/>
      <c r="S350" s="9"/>
      <c r="T350" s="9"/>
      <c r="U350" s="9"/>
      <c r="V350" s="9"/>
    </row>
    <row r="351" spans="1:22" ht="13.5" customHeight="1">
      <c r="A351" s="1141"/>
      <c r="B351" s="293"/>
      <c r="C351" s="293"/>
      <c r="D351" s="293"/>
      <c r="E351" s="293"/>
      <c r="F351" s="293"/>
      <c r="G351" s="9"/>
      <c r="H351" s="9"/>
      <c r="I351" s="9"/>
      <c r="J351" s="480"/>
      <c r="K351" s="9"/>
      <c r="L351" s="9"/>
      <c r="M351" s="9"/>
      <c r="N351" s="9"/>
      <c r="O351" s="8"/>
      <c r="P351" s="8"/>
      <c r="Q351" s="9"/>
      <c r="R351" s="9"/>
      <c r="S351" s="9"/>
      <c r="T351" s="9"/>
      <c r="U351" s="9"/>
      <c r="V351" s="9"/>
    </row>
    <row r="352" spans="1:22" ht="13.5" customHeight="1">
      <c r="A352" s="1141"/>
      <c r="B352" s="293"/>
      <c r="C352" s="293"/>
      <c r="D352" s="293"/>
      <c r="E352" s="293"/>
      <c r="F352" s="293"/>
      <c r="G352" s="9"/>
      <c r="H352" s="9"/>
      <c r="I352" s="9"/>
      <c r="J352" s="480"/>
      <c r="K352" s="9"/>
      <c r="L352" s="9"/>
      <c r="M352" s="9"/>
      <c r="N352" s="9"/>
      <c r="O352" s="8"/>
      <c r="P352" s="8"/>
      <c r="Q352" s="9"/>
      <c r="R352" s="9"/>
      <c r="S352" s="9"/>
      <c r="T352" s="9"/>
      <c r="U352" s="9"/>
      <c r="V352" s="9"/>
    </row>
    <row r="353" spans="1:22" ht="13.5" customHeight="1">
      <c r="A353" s="1141"/>
      <c r="B353" s="293"/>
      <c r="C353" s="293"/>
      <c r="D353" s="293"/>
      <c r="E353" s="293"/>
      <c r="F353" s="293"/>
      <c r="G353" s="9"/>
      <c r="H353" s="9"/>
      <c r="I353" s="9"/>
      <c r="J353" s="480"/>
      <c r="K353" s="9"/>
      <c r="L353" s="9"/>
      <c r="M353" s="9"/>
      <c r="N353" s="9"/>
      <c r="O353" s="8"/>
      <c r="P353" s="8"/>
      <c r="Q353" s="9"/>
      <c r="R353" s="9"/>
      <c r="S353" s="9"/>
      <c r="T353" s="9"/>
      <c r="U353" s="9"/>
      <c r="V353" s="9"/>
    </row>
    <row r="354" spans="1:22" ht="13.5" customHeight="1">
      <c r="A354" s="1141"/>
      <c r="B354" s="293"/>
      <c r="C354" s="293"/>
      <c r="D354" s="293"/>
      <c r="E354" s="293"/>
      <c r="F354" s="293"/>
      <c r="G354" s="9"/>
      <c r="H354" s="9"/>
      <c r="I354" s="9"/>
      <c r="J354" s="480"/>
      <c r="K354" s="9"/>
      <c r="L354" s="9"/>
      <c r="M354" s="9"/>
      <c r="N354" s="9"/>
      <c r="O354" s="8"/>
      <c r="P354" s="8"/>
      <c r="Q354" s="9"/>
      <c r="R354" s="9"/>
      <c r="S354" s="9"/>
      <c r="T354" s="9"/>
      <c r="U354" s="9"/>
      <c r="V354" s="9"/>
    </row>
    <row r="355" spans="1:22" ht="13.5" customHeight="1">
      <c r="A355" s="1141"/>
      <c r="B355" s="293"/>
      <c r="C355" s="293"/>
      <c r="D355" s="293"/>
      <c r="E355" s="293"/>
      <c r="F355" s="293"/>
      <c r="G355" s="9"/>
      <c r="H355" s="9"/>
      <c r="I355" s="9"/>
      <c r="J355" s="480"/>
      <c r="K355" s="9"/>
      <c r="L355" s="9"/>
      <c r="M355" s="9"/>
      <c r="N355" s="9"/>
      <c r="O355" s="8"/>
      <c r="P355" s="8"/>
      <c r="Q355" s="9"/>
      <c r="R355" s="9"/>
      <c r="S355" s="9"/>
      <c r="T355" s="9"/>
      <c r="U355" s="9"/>
      <c r="V355" s="9"/>
    </row>
    <row r="356" spans="1:22" ht="13.5" customHeight="1">
      <c r="A356" s="1141"/>
      <c r="B356" s="293"/>
      <c r="C356" s="293"/>
      <c r="D356" s="293"/>
      <c r="E356" s="293"/>
      <c r="F356" s="293"/>
      <c r="G356" s="9"/>
      <c r="H356" s="9"/>
      <c r="I356" s="9"/>
      <c r="J356" s="480"/>
      <c r="K356" s="9"/>
      <c r="L356" s="9"/>
      <c r="M356" s="9"/>
      <c r="N356" s="9"/>
      <c r="O356" s="8"/>
      <c r="P356" s="8"/>
      <c r="Q356" s="9"/>
      <c r="R356" s="9"/>
      <c r="S356" s="9"/>
      <c r="T356" s="9"/>
      <c r="U356" s="9"/>
      <c r="V356" s="9"/>
    </row>
    <row r="357" spans="1:22" ht="13.5" customHeight="1">
      <c r="A357" s="1141"/>
      <c r="B357" s="293"/>
      <c r="C357" s="293"/>
      <c r="D357" s="293"/>
      <c r="E357" s="293"/>
      <c r="F357" s="293"/>
      <c r="G357" s="9"/>
      <c r="H357" s="9"/>
      <c r="I357" s="9"/>
      <c r="J357" s="480"/>
      <c r="K357" s="9"/>
      <c r="L357" s="9"/>
      <c r="M357" s="9"/>
      <c r="N357" s="9"/>
      <c r="O357" s="8"/>
      <c r="P357" s="8"/>
      <c r="Q357" s="9"/>
      <c r="R357" s="9"/>
      <c r="S357" s="9"/>
      <c r="T357" s="9"/>
      <c r="U357" s="9"/>
      <c r="V357" s="9"/>
    </row>
    <row r="358" spans="1:22" ht="13.5" customHeight="1">
      <c r="A358" s="1141"/>
      <c r="B358" s="293"/>
      <c r="C358" s="293"/>
      <c r="D358" s="293"/>
      <c r="E358" s="293"/>
      <c r="F358" s="293"/>
      <c r="G358" s="9"/>
      <c r="H358" s="9"/>
      <c r="I358" s="9"/>
      <c r="J358" s="480"/>
      <c r="K358" s="9"/>
      <c r="L358" s="9"/>
      <c r="M358" s="9"/>
      <c r="N358" s="9"/>
      <c r="O358" s="8"/>
      <c r="P358" s="8"/>
      <c r="Q358" s="9"/>
      <c r="R358" s="9"/>
      <c r="S358" s="9"/>
      <c r="T358" s="9"/>
      <c r="U358" s="9"/>
      <c r="V358" s="9"/>
    </row>
    <row r="359" spans="1:22" ht="13.5" customHeight="1">
      <c r="A359" s="1141"/>
      <c r="B359" s="293"/>
      <c r="C359" s="293"/>
      <c r="D359" s="293"/>
      <c r="E359" s="293"/>
      <c r="F359" s="293"/>
      <c r="G359" s="9"/>
      <c r="H359" s="9"/>
      <c r="I359" s="9"/>
      <c r="J359" s="480"/>
      <c r="K359" s="9"/>
      <c r="L359" s="9"/>
      <c r="M359" s="9"/>
      <c r="N359" s="9"/>
      <c r="O359" s="8"/>
      <c r="P359" s="8"/>
      <c r="Q359" s="9"/>
      <c r="R359" s="9"/>
      <c r="S359" s="9"/>
      <c r="T359" s="9"/>
      <c r="U359" s="9"/>
      <c r="V359" s="9"/>
    </row>
    <row r="360" spans="1:22" ht="13.5" customHeight="1">
      <c r="A360" s="1141"/>
      <c r="B360" s="293"/>
      <c r="C360" s="293"/>
      <c r="D360" s="293"/>
      <c r="E360" s="293"/>
      <c r="F360" s="293"/>
      <c r="G360" s="9"/>
      <c r="H360" s="9"/>
      <c r="I360" s="9"/>
      <c r="J360" s="480"/>
      <c r="K360" s="9"/>
      <c r="L360" s="9"/>
      <c r="M360" s="9"/>
      <c r="N360" s="9"/>
      <c r="O360" s="8"/>
      <c r="P360" s="8"/>
      <c r="Q360" s="9"/>
      <c r="R360" s="9"/>
      <c r="S360" s="9"/>
      <c r="T360" s="9"/>
      <c r="U360" s="9"/>
      <c r="V360" s="9"/>
    </row>
    <row r="361" spans="1:22" ht="13.5" customHeight="1">
      <c r="A361" s="1141"/>
      <c r="B361" s="293"/>
      <c r="C361" s="293"/>
      <c r="D361" s="293"/>
      <c r="E361" s="293"/>
      <c r="F361" s="293"/>
      <c r="G361" s="9"/>
      <c r="H361" s="9"/>
      <c r="I361" s="9"/>
      <c r="J361" s="480"/>
      <c r="K361" s="9"/>
      <c r="L361" s="9"/>
      <c r="M361" s="9"/>
      <c r="N361" s="9"/>
      <c r="O361" s="8"/>
      <c r="P361" s="8"/>
      <c r="Q361" s="9"/>
      <c r="R361" s="9"/>
      <c r="S361" s="9"/>
      <c r="T361" s="9"/>
      <c r="U361" s="9"/>
      <c r="V361" s="9"/>
    </row>
    <row r="362" spans="1:22" ht="13.5" customHeight="1">
      <c r="A362" s="1141"/>
      <c r="B362" s="293"/>
      <c r="C362" s="293"/>
      <c r="D362" s="293"/>
      <c r="E362" s="293"/>
      <c r="F362" s="293"/>
      <c r="G362" s="9"/>
      <c r="H362" s="9"/>
      <c r="I362" s="9"/>
      <c r="J362" s="480"/>
      <c r="K362" s="9"/>
      <c r="L362" s="9"/>
      <c r="M362" s="9"/>
      <c r="N362" s="9"/>
      <c r="O362" s="8"/>
      <c r="P362" s="8"/>
      <c r="Q362" s="9"/>
      <c r="R362" s="9"/>
      <c r="S362" s="9"/>
      <c r="T362" s="9"/>
      <c r="U362" s="9"/>
      <c r="V362" s="9"/>
    </row>
    <row r="363" spans="1:22" ht="13.5" customHeight="1">
      <c r="A363" s="1141"/>
      <c r="B363" s="293"/>
      <c r="C363" s="293"/>
      <c r="D363" s="293"/>
      <c r="E363" s="293"/>
      <c r="F363" s="293"/>
      <c r="G363" s="9"/>
      <c r="H363" s="9"/>
      <c r="I363" s="9"/>
      <c r="J363" s="480"/>
      <c r="K363" s="9"/>
      <c r="L363" s="9"/>
      <c r="M363" s="9"/>
      <c r="N363" s="9"/>
      <c r="O363" s="8"/>
      <c r="P363" s="8"/>
      <c r="Q363" s="9"/>
      <c r="R363" s="9"/>
      <c r="S363" s="9"/>
      <c r="T363" s="9"/>
      <c r="U363" s="9"/>
      <c r="V363" s="9"/>
    </row>
    <row r="364" spans="1:22" ht="13.5" customHeight="1">
      <c r="A364" s="1141"/>
      <c r="B364" s="293"/>
      <c r="C364" s="293"/>
      <c r="D364" s="293"/>
      <c r="E364" s="293"/>
      <c r="F364" s="293"/>
      <c r="G364" s="9"/>
      <c r="H364" s="9"/>
      <c r="I364" s="9"/>
      <c r="J364" s="480"/>
      <c r="K364" s="9"/>
      <c r="L364" s="9"/>
      <c r="M364" s="9"/>
      <c r="N364" s="9"/>
      <c r="O364" s="8"/>
      <c r="P364" s="8"/>
      <c r="Q364" s="9"/>
      <c r="R364" s="9"/>
      <c r="S364" s="9"/>
      <c r="T364" s="9"/>
      <c r="U364" s="9"/>
      <c r="V364" s="9"/>
    </row>
    <row r="365" spans="1:22" ht="13.5" customHeight="1">
      <c r="A365" s="1141"/>
      <c r="B365" s="293"/>
      <c r="C365" s="293"/>
      <c r="D365" s="293"/>
      <c r="E365" s="293"/>
      <c r="F365" s="293"/>
      <c r="G365" s="9"/>
      <c r="H365" s="9"/>
      <c r="I365" s="9"/>
      <c r="J365" s="480"/>
      <c r="K365" s="9"/>
      <c r="L365" s="9"/>
      <c r="M365" s="9"/>
      <c r="N365" s="9"/>
      <c r="O365" s="8"/>
      <c r="P365" s="8"/>
      <c r="Q365" s="9"/>
      <c r="R365" s="9"/>
      <c r="S365" s="9"/>
      <c r="T365" s="9"/>
      <c r="U365" s="9"/>
      <c r="V365" s="9"/>
    </row>
    <row r="366" spans="1:22" ht="13.5" customHeight="1">
      <c r="A366" s="1141"/>
      <c r="B366" s="293"/>
      <c r="C366" s="293"/>
      <c r="D366" s="293"/>
      <c r="E366" s="293"/>
      <c r="F366" s="293"/>
      <c r="G366" s="9"/>
      <c r="H366" s="9"/>
      <c r="I366" s="9"/>
      <c r="J366" s="480"/>
      <c r="K366" s="9"/>
      <c r="L366" s="9"/>
      <c r="M366" s="9"/>
      <c r="N366" s="9"/>
      <c r="O366" s="8"/>
      <c r="P366" s="8"/>
      <c r="Q366" s="9"/>
      <c r="R366" s="9"/>
      <c r="S366" s="9"/>
      <c r="T366" s="9"/>
      <c r="U366" s="9"/>
      <c r="V366" s="9"/>
    </row>
    <row r="367" spans="1:22" ht="13.5" customHeight="1">
      <c r="A367" s="1141"/>
      <c r="B367" s="293"/>
      <c r="C367" s="293"/>
      <c r="D367" s="293"/>
      <c r="E367" s="293"/>
      <c r="F367" s="293"/>
      <c r="G367" s="9"/>
      <c r="H367" s="9"/>
      <c r="I367" s="9"/>
      <c r="J367" s="480"/>
      <c r="K367" s="9"/>
      <c r="L367" s="9"/>
      <c r="M367" s="9"/>
      <c r="N367" s="9"/>
      <c r="O367" s="8"/>
      <c r="P367" s="8"/>
      <c r="Q367" s="9"/>
      <c r="R367" s="9"/>
      <c r="S367" s="9"/>
      <c r="T367" s="9"/>
      <c r="U367" s="9"/>
      <c r="V367" s="9"/>
    </row>
    <row r="368" spans="1:22" ht="13.5" customHeight="1">
      <c r="A368" s="1141"/>
      <c r="B368" s="293"/>
      <c r="C368" s="293"/>
      <c r="D368" s="293"/>
      <c r="E368" s="293"/>
      <c r="F368" s="293"/>
      <c r="G368" s="9"/>
      <c r="H368" s="9"/>
      <c r="I368" s="9"/>
      <c r="J368" s="480"/>
      <c r="K368" s="9"/>
      <c r="L368" s="9"/>
      <c r="M368" s="9"/>
      <c r="N368" s="9"/>
      <c r="O368" s="8"/>
      <c r="P368" s="8"/>
      <c r="Q368" s="9"/>
      <c r="R368" s="9"/>
      <c r="S368" s="9"/>
      <c r="T368" s="9"/>
      <c r="U368" s="9"/>
      <c r="V368" s="9"/>
    </row>
    <row r="369" spans="1:22" ht="13.5" customHeight="1">
      <c r="A369" s="1141"/>
      <c r="B369" s="293"/>
      <c r="C369" s="293"/>
      <c r="D369" s="293"/>
      <c r="E369" s="293"/>
      <c r="F369" s="293"/>
      <c r="G369" s="9"/>
      <c r="H369" s="9"/>
      <c r="I369" s="9"/>
      <c r="J369" s="480"/>
      <c r="K369" s="9"/>
      <c r="L369" s="9"/>
      <c r="M369" s="9"/>
      <c r="N369" s="9"/>
      <c r="O369" s="8"/>
      <c r="P369" s="8"/>
      <c r="Q369" s="9"/>
      <c r="R369" s="9"/>
      <c r="S369" s="9"/>
      <c r="T369" s="9"/>
      <c r="U369" s="9"/>
      <c r="V369" s="9"/>
    </row>
    <row r="370" spans="1:22" ht="13.5" customHeight="1">
      <c r="A370" s="1141"/>
      <c r="B370" s="293"/>
      <c r="C370" s="293"/>
      <c r="D370" s="293"/>
      <c r="E370" s="293"/>
      <c r="F370" s="293"/>
      <c r="G370" s="9"/>
      <c r="H370" s="9"/>
      <c r="I370" s="9"/>
      <c r="J370" s="480"/>
      <c r="K370" s="9"/>
      <c r="L370" s="9"/>
      <c r="M370" s="9"/>
      <c r="N370" s="9"/>
      <c r="O370" s="8"/>
      <c r="P370" s="8"/>
      <c r="Q370" s="9"/>
      <c r="R370" s="9"/>
      <c r="S370" s="9"/>
      <c r="T370" s="9"/>
      <c r="U370" s="9"/>
      <c r="V370" s="9"/>
    </row>
    <row r="371" spans="1:22" ht="13.5" customHeight="1">
      <c r="A371" s="1141"/>
      <c r="B371" s="293"/>
      <c r="C371" s="293"/>
      <c r="D371" s="293"/>
      <c r="E371" s="293"/>
      <c r="F371" s="293"/>
      <c r="G371" s="9"/>
      <c r="H371" s="9"/>
      <c r="I371" s="9"/>
      <c r="J371" s="480"/>
      <c r="K371" s="9"/>
      <c r="L371" s="9"/>
      <c r="M371" s="9"/>
      <c r="N371" s="9"/>
      <c r="O371" s="8"/>
      <c r="P371" s="8"/>
      <c r="Q371" s="9"/>
      <c r="R371" s="9"/>
      <c r="S371" s="9"/>
      <c r="T371" s="9"/>
      <c r="U371" s="9"/>
      <c r="V371" s="9"/>
    </row>
    <row r="372" spans="1:22" ht="13.5" customHeight="1">
      <c r="A372" s="1141"/>
      <c r="B372" s="293"/>
      <c r="C372" s="293"/>
      <c r="D372" s="293"/>
      <c r="E372" s="293"/>
      <c r="F372" s="293"/>
      <c r="G372" s="9"/>
      <c r="H372" s="9"/>
      <c r="I372" s="9"/>
      <c r="J372" s="480"/>
      <c r="K372" s="9"/>
      <c r="L372" s="9"/>
      <c r="M372" s="9"/>
      <c r="N372" s="9"/>
      <c r="O372" s="8"/>
      <c r="P372" s="8"/>
      <c r="Q372" s="9"/>
      <c r="R372" s="9"/>
      <c r="S372" s="9"/>
      <c r="T372" s="9"/>
      <c r="U372" s="9"/>
      <c r="V372" s="9"/>
    </row>
    <row r="373" spans="1:22" ht="13.5" customHeight="1">
      <c r="A373" s="1141"/>
      <c r="B373" s="293"/>
      <c r="C373" s="293"/>
      <c r="D373" s="293"/>
      <c r="E373" s="293"/>
      <c r="F373" s="293"/>
      <c r="G373" s="9"/>
      <c r="H373" s="9"/>
      <c r="I373" s="9"/>
      <c r="J373" s="480"/>
      <c r="K373" s="9"/>
      <c r="L373" s="9"/>
      <c r="M373" s="9"/>
      <c r="N373" s="9"/>
      <c r="O373" s="8"/>
      <c r="P373" s="8"/>
      <c r="Q373" s="9"/>
      <c r="R373" s="9"/>
      <c r="S373" s="9"/>
      <c r="T373" s="9"/>
      <c r="U373" s="9"/>
      <c r="V373" s="9"/>
    </row>
    <row r="374" spans="1:22" ht="13.5" customHeight="1">
      <c r="A374" s="1141"/>
      <c r="B374" s="293"/>
      <c r="C374" s="293"/>
      <c r="D374" s="293"/>
      <c r="E374" s="293"/>
      <c r="F374" s="293"/>
      <c r="G374" s="9"/>
      <c r="H374" s="9"/>
      <c r="I374" s="9"/>
      <c r="J374" s="480"/>
      <c r="K374" s="9"/>
      <c r="L374" s="9"/>
      <c r="M374" s="9"/>
      <c r="N374" s="9"/>
      <c r="O374" s="8"/>
      <c r="P374" s="8"/>
      <c r="Q374" s="9"/>
      <c r="R374" s="9"/>
      <c r="S374" s="9"/>
      <c r="T374" s="9"/>
      <c r="U374" s="9"/>
      <c r="V374" s="9"/>
    </row>
    <row r="375" spans="1:22" ht="13.5" customHeight="1">
      <c r="A375" s="1141"/>
      <c r="B375" s="293"/>
      <c r="C375" s="293"/>
      <c r="D375" s="293"/>
      <c r="E375" s="293"/>
      <c r="F375" s="293"/>
      <c r="G375" s="9"/>
      <c r="H375" s="9"/>
      <c r="I375" s="9"/>
      <c r="J375" s="480"/>
      <c r="K375" s="9"/>
      <c r="L375" s="9"/>
      <c r="M375" s="9"/>
      <c r="N375" s="9"/>
      <c r="O375" s="8"/>
      <c r="P375" s="8"/>
      <c r="Q375" s="9"/>
      <c r="R375" s="9"/>
      <c r="S375" s="9"/>
      <c r="T375" s="9"/>
      <c r="U375" s="9"/>
      <c r="V375" s="9"/>
    </row>
    <row r="376" spans="1:22" ht="13.5" customHeight="1">
      <c r="A376" s="1141"/>
      <c r="B376" s="293"/>
      <c r="C376" s="293"/>
      <c r="D376" s="293"/>
      <c r="E376" s="293"/>
      <c r="F376" s="293"/>
      <c r="G376" s="9"/>
      <c r="H376" s="9"/>
      <c r="I376" s="9"/>
      <c r="J376" s="480"/>
      <c r="K376" s="9"/>
      <c r="L376" s="9"/>
      <c r="M376" s="9"/>
      <c r="N376" s="9"/>
      <c r="O376" s="8"/>
      <c r="P376" s="8"/>
      <c r="Q376" s="9"/>
      <c r="R376" s="9"/>
      <c r="S376" s="9"/>
      <c r="T376" s="9"/>
      <c r="U376" s="9"/>
      <c r="V376" s="9"/>
    </row>
    <row r="377" spans="1:22" ht="13.5" customHeight="1">
      <c r="A377" s="1141"/>
      <c r="B377" s="293"/>
      <c r="C377" s="293"/>
      <c r="D377" s="293"/>
      <c r="E377" s="293"/>
      <c r="F377" s="293"/>
      <c r="G377" s="9"/>
      <c r="H377" s="9"/>
      <c r="I377" s="9"/>
      <c r="J377" s="480"/>
      <c r="K377" s="9"/>
      <c r="L377" s="9"/>
      <c r="M377" s="9"/>
      <c r="N377" s="9"/>
      <c r="O377" s="8"/>
      <c r="P377" s="8"/>
      <c r="Q377" s="9"/>
      <c r="R377" s="9"/>
      <c r="S377" s="9"/>
      <c r="T377" s="9"/>
      <c r="U377" s="9"/>
      <c r="V377" s="9"/>
    </row>
    <row r="378" spans="1:22" ht="13.5" customHeight="1">
      <c r="A378" s="1141"/>
      <c r="B378" s="293"/>
      <c r="C378" s="293"/>
      <c r="D378" s="293"/>
      <c r="E378" s="293"/>
      <c r="F378" s="293"/>
      <c r="G378" s="9"/>
      <c r="H378" s="9"/>
      <c r="I378" s="9"/>
      <c r="J378" s="480"/>
      <c r="K378" s="9"/>
      <c r="L378" s="9"/>
      <c r="M378" s="9"/>
      <c r="N378" s="9"/>
      <c r="O378" s="8"/>
      <c r="P378" s="8"/>
      <c r="Q378" s="9"/>
      <c r="R378" s="9"/>
      <c r="S378" s="9"/>
      <c r="T378" s="9"/>
      <c r="U378" s="9"/>
      <c r="V378" s="9"/>
    </row>
    <row r="379" spans="1:22" ht="13.5" customHeight="1">
      <c r="A379" s="1141"/>
      <c r="B379" s="293"/>
      <c r="C379" s="293"/>
      <c r="D379" s="293"/>
      <c r="E379" s="293"/>
      <c r="F379" s="293"/>
      <c r="G379" s="9"/>
      <c r="H379" s="9"/>
      <c r="I379" s="9"/>
      <c r="J379" s="480"/>
      <c r="K379" s="9"/>
      <c r="L379" s="9"/>
      <c r="M379" s="9"/>
      <c r="N379" s="9"/>
      <c r="O379" s="8"/>
      <c r="P379" s="8"/>
      <c r="Q379" s="9"/>
      <c r="R379" s="9"/>
      <c r="S379" s="9"/>
      <c r="T379" s="9"/>
      <c r="U379" s="9"/>
      <c r="V379" s="9"/>
    </row>
    <row r="380" spans="1:22" ht="13.5" customHeight="1">
      <c r="A380" s="1141"/>
      <c r="B380" s="293"/>
      <c r="C380" s="293"/>
      <c r="D380" s="293"/>
      <c r="E380" s="293"/>
      <c r="F380" s="293"/>
      <c r="G380" s="9"/>
      <c r="H380" s="9"/>
      <c r="I380" s="9"/>
      <c r="J380" s="480"/>
      <c r="K380" s="9"/>
      <c r="L380" s="9"/>
      <c r="M380" s="9"/>
      <c r="N380" s="9"/>
      <c r="O380" s="8"/>
      <c r="P380" s="8"/>
      <c r="Q380" s="9"/>
      <c r="R380" s="9"/>
      <c r="S380" s="9"/>
      <c r="T380" s="9"/>
      <c r="U380" s="9"/>
      <c r="V380" s="9"/>
    </row>
    <row r="381" spans="1:22" ht="13.5" customHeight="1">
      <c r="A381" s="1141"/>
      <c r="B381" s="293"/>
      <c r="C381" s="293"/>
      <c r="D381" s="293"/>
      <c r="E381" s="293"/>
      <c r="F381" s="293"/>
      <c r="G381" s="9"/>
      <c r="H381" s="9"/>
      <c r="I381" s="9"/>
      <c r="J381" s="480"/>
      <c r="K381" s="9"/>
      <c r="L381" s="9"/>
      <c r="M381" s="9"/>
      <c r="N381" s="9"/>
      <c r="O381" s="8"/>
      <c r="P381" s="8"/>
      <c r="Q381" s="9"/>
      <c r="R381" s="9"/>
      <c r="S381" s="9"/>
      <c r="T381" s="9"/>
      <c r="U381" s="9"/>
      <c r="V381" s="9"/>
    </row>
    <row r="382" spans="1:22" ht="13.5" customHeight="1">
      <c r="A382" s="1141"/>
      <c r="B382" s="293"/>
      <c r="C382" s="293"/>
      <c r="D382" s="293"/>
      <c r="E382" s="293"/>
      <c r="F382" s="293"/>
      <c r="G382" s="9"/>
      <c r="H382" s="9"/>
      <c r="I382" s="9"/>
      <c r="J382" s="480"/>
      <c r="K382" s="9"/>
      <c r="L382" s="9"/>
      <c r="M382" s="9"/>
      <c r="N382" s="9"/>
      <c r="O382" s="8"/>
      <c r="P382" s="8"/>
      <c r="Q382" s="9"/>
      <c r="R382" s="9"/>
      <c r="S382" s="9"/>
      <c r="T382" s="9"/>
      <c r="U382" s="9"/>
      <c r="V382" s="9"/>
    </row>
    <row r="383" spans="1:22" ht="13.5" customHeight="1">
      <c r="A383" s="1141"/>
      <c r="B383" s="293"/>
      <c r="C383" s="293"/>
      <c r="D383" s="293"/>
      <c r="E383" s="293"/>
      <c r="F383" s="293"/>
      <c r="G383" s="9"/>
      <c r="H383" s="9"/>
      <c r="I383" s="9"/>
      <c r="J383" s="480"/>
      <c r="K383" s="9"/>
      <c r="L383" s="9"/>
      <c r="M383" s="9"/>
      <c r="N383" s="9"/>
      <c r="O383" s="8"/>
      <c r="P383" s="8"/>
      <c r="Q383" s="9"/>
      <c r="R383" s="9"/>
      <c r="S383" s="9"/>
      <c r="T383" s="9"/>
      <c r="U383" s="9"/>
      <c r="V383" s="9"/>
    </row>
    <row r="384" spans="1:22" ht="13.5" customHeight="1">
      <c r="A384" s="1141"/>
      <c r="B384" s="293"/>
      <c r="C384" s="293"/>
      <c r="D384" s="293"/>
      <c r="E384" s="293"/>
      <c r="F384" s="293"/>
      <c r="G384" s="9"/>
      <c r="H384" s="9"/>
      <c r="I384" s="9"/>
      <c r="J384" s="480"/>
      <c r="K384" s="9"/>
      <c r="L384" s="9"/>
      <c r="M384" s="9"/>
      <c r="N384" s="9"/>
      <c r="O384" s="8"/>
      <c r="P384" s="8"/>
      <c r="Q384" s="9"/>
      <c r="R384" s="9"/>
      <c r="S384" s="9"/>
      <c r="T384" s="9"/>
      <c r="U384" s="9"/>
      <c r="V384" s="9"/>
    </row>
    <row r="385" spans="1:22" ht="13.5" customHeight="1">
      <c r="A385" s="1141"/>
      <c r="B385" s="293"/>
      <c r="C385" s="293"/>
      <c r="D385" s="293"/>
      <c r="E385" s="293"/>
      <c r="F385" s="293"/>
      <c r="G385" s="9"/>
      <c r="H385" s="9"/>
      <c r="I385" s="9"/>
      <c r="J385" s="480"/>
      <c r="K385" s="9"/>
      <c r="L385" s="9"/>
      <c r="M385" s="9"/>
      <c r="N385" s="9"/>
      <c r="O385" s="8"/>
      <c r="P385" s="8"/>
      <c r="Q385" s="9"/>
      <c r="R385" s="9"/>
      <c r="S385" s="9"/>
      <c r="T385" s="9"/>
      <c r="U385" s="9"/>
      <c r="V385" s="9"/>
    </row>
    <row r="386" spans="1:22" ht="13.5" customHeight="1">
      <c r="A386" s="1141"/>
      <c r="B386" s="293"/>
      <c r="C386" s="293"/>
      <c r="D386" s="293"/>
      <c r="E386" s="293"/>
      <c r="F386" s="293"/>
      <c r="G386" s="9"/>
      <c r="H386" s="9"/>
      <c r="I386" s="9"/>
      <c r="J386" s="480"/>
      <c r="K386" s="9"/>
      <c r="L386" s="9"/>
      <c r="M386" s="9"/>
      <c r="N386" s="9"/>
      <c r="O386" s="8"/>
      <c r="P386" s="8"/>
      <c r="Q386" s="9"/>
      <c r="R386" s="9"/>
      <c r="S386" s="9"/>
      <c r="T386" s="9"/>
      <c r="U386" s="9"/>
      <c r="V386" s="9"/>
    </row>
    <row r="387" spans="1:22" ht="13.5" customHeight="1">
      <c r="A387" s="1141"/>
      <c r="B387" s="293"/>
      <c r="C387" s="293"/>
      <c r="D387" s="293"/>
      <c r="E387" s="293"/>
      <c r="F387" s="293"/>
      <c r="G387" s="9"/>
      <c r="H387" s="9"/>
      <c r="I387" s="9"/>
      <c r="J387" s="480"/>
      <c r="K387" s="9"/>
      <c r="L387" s="9"/>
      <c r="M387" s="9"/>
      <c r="N387" s="9"/>
      <c r="O387" s="8"/>
      <c r="P387" s="8"/>
      <c r="Q387" s="9"/>
      <c r="R387" s="9"/>
      <c r="S387" s="9"/>
      <c r="T387" s="9"/>
      <c r="U387" s="9"/>
      <c r="V387" s="9"/>
    </row>
    <row r="388" spans="1:22" ht="13.5" customHeight="1">
      <c r="A388" s="1141"/>
      <c r="B388" s="293"/>
      <c r="C388" s="293"/>
      <c r="D388" s="293"/>
      <c r="E388" s="293"/>
      <c r="F388" s="293"/>
      <c r="G388" s="9"/>
      <c r="H388" s="9"/>
      <c r="I388" s="9"/>
      <c r="J388" s="480"/>
      <c r="K388" s="9"/>
      <c r="L388" s="9"/>
      <c r="M388" s="9"/>
      <c r="N388" s="9"/>
      <c r="O388" s="8"/>
      <c r="P388" s="8"/>
      <c r="Q388" s="9"/>
      <c r="R388" s="9"/>
      <c r="S388" s="9"/>
      <c r="T388" s="9"/>
      <c r="U388" s="9"/>
      <c r="V388" s="9"/>
    </row>
    <row r="389" spans="1:22" ht="13.5" customHeight="1">
      <c r="A389" s="1141"/>
      <c r="B389" s="293"/>
      <c r="C389" s="293"/>
      <c r="D389" s="293"/>
      <c r="E389" s="293"/>
      <c r="F389" s="293"/>
      <c r="G389" s="9"/>
      <c r="H389" s="9"/>
      <c r="I389" s="9"/>
      <c r="J389" s="480"/>
      <c r="K389" s="9"/>
      <c r="L389" s="9"/>
      <c r="M389" s="9"/>
      <c r="N389" s="9"/>
      <c r="O389" s="8"/>
      <c r="P389" s="8"/>
      <c r="Q389" s="9"/>
      <c r="R389" s="9"/>
      <c r="S389" s="9"/>
      <c r="T389" s="9"/>
      <c r="U389" s="9"/>
      <c r="V389" s="9"/>
    </row>
    <row r="390" spans="1:22" ht="13.5" customHeight="1">
      <c r="A390" s="1141"/>
      <c r="B390" s="293"/>
      <c r="C390" s="293"/>
      <c r="D390" s="293"/>
      <c r="E390" s="293"/>
      <c r="F390" s="293"/>
      <c r="G390" s="9"/>
      <c r="H390" s="9"/>
      <c r="I390" s="9"/>
      <c r="J390" s="480"/>
      <c r="K390" s="9"/>
      <c r="L390" s="9"/>
      <c r="M390" s="9"/>
      <c r="N390" s="9"/>
      <c r="O390" s="8"/>
      <c r="P390" s="8"/>
      <c r="Q390" s="9"/>
      <c r="R390" s="9"/>
      <c r="S390" s="9"/>
      <c r="T390" s="9"/>
      <c r="U390" s="9"/>
      <c r="V390" s="9"/>
    </row>
    <row r="391" spans="1:22" ht="13.5" customHeight="1">
      <c r="A391" s="1141"/>
      <c r="B391" s="293"/>
      <c r="C391" s="293"/>
      <c r="D391" s="293"/>
      <c r="E391" s="293"/>
      <c r="F391" s="293"/>
      <c r="G391" s="9"/>
      <c r="H391" s="9"/>
      <c r="I391" s="9"/>
      <c r="J391" s="480"/>
      <c r="K391" s="9"/>
      <c r="L391" s="9"/>
      <c r="M391" s="9"/>
      <c r="N391" s="9"/>
      <c r="O391" s="8"/>
      <c r="P391" s="8"/>
      <c r="Q391" s="9"/>
      <c r="R391" s="9"/>
      <c r="S391" s="9"/>
      <c r="T391" s="9"/>
      <c r="U391" s="9"/>
      <c r="V391" s="9"/>
    </row>
    <row r="392" spans="1:22" ht="13.5" customHeight="1">
      <c r="A392" s="1141"/>
      <c r="B392" s="293"/>
      <c r="C392" s="293"/>
      <c r="D392" s="293"/>
      <c r="E392" s="293"/>
      <c r="F392" s="293"/>
      <c r="G392" s="9"/>
      <c r="H392" s="9"/>
      <c r="I392" s="9"/>
      <c r="J392" s="480"/>
      <c r="K392" s="9"/>
      <c r="L392" s="9"/>
      <c r="M392" s="9"/>
      <c r="N392" s="9"/>
      <c r="O392" s="8"/>
      <c r="P392" s="8"/>
      <c r="Q392" s="9"/>
      <c r="R392" s="9"/>
      <c r="S392" s="9"/>
      <c r="T392" s="9"/>
      <c r="U392" s="9"/>
      <c r="V392" s="9"/>
    </row>
    <row r="393" spans="1:22" ht="13.5" customHeight="1">
      <c r="A393" s="1141"/>
      <c r="B393" s="293"/>
      <c r="C393" s="293"/>
      <c r="D393" s="293"/>
      <c r="E393" s="293"/>
      <c r="F393" s="293"/>
      <c r="G393" s="9"/>
      <c r="H393" s="9"/>
      <c r="I393" s="9"/>
      <c r="J393" s="480"/>
      <c r="K393" s="9"/>
      <c r="L393" s="9"/>
      <c r="M393" s="9"/>
      <c r="N393" s="9"/>
      <c r="O393" s="8"/>
      <c r="P393" s="8"/>
      <c r="Q393" s="9"/>
      <c r="R393" s="9"/>
      <c r="S393" s="9"/>
      <c r="T393" s="9"/>
      <c r="U393" s="9"/>
      <c r="V393" s="9"/>
    </row>
    <row r="394" spans="1:22" ht="13.5" customHeight="1">
      <c r="A394" s="1141"/>
      <c r="B394" s="293"/>
      <c r="C394" s="293"/>
      <c r="D394" s="293"/>
      <c r="E394" s="293"/>
      <c r="F394" s="293"/>
      <c r="G394" s="9"/>
      <c r="H394" s="9"/>
      <c r="I394" s="9"/>
      <c r="J394" s="480"/>
      <c r="K394" s="9"/>
      <c r="L394" s="9"/>
      <c r="M394" s="9"/>
      <c r="N394" s="9"/>
      <c r="O394" s="8"/>
      <c r="P394" s="8"/>
      <c r="Q394" s="9"/>
      <c r="R394" s="9"/>
      <c r="S394" s="9"/>
      <c r="T394" s="9"/>
      <c r="U394" s="9"/>
      <c r="V394" s="9"/>
    </row>
    <row r="395" spans="1:22" ht="13.5" customHeight="1">
      <c r="A395" s="1141"/>
      <c r="B395" s="293"/>
      <c r="C395" s="293"/>
      <c r="D395" s="293"/>
      <c r="E395" s="293"/>
      <c r="F395" s="293"/>
      <c r="G395" s="9"/>
      <c r="H395" s="9"/>
      <c r="I395" s="9"/>
      <c r="J395" s="480"/>
      <c r="K395" s="9"/>
      <c r="L395" s="9"/>
      <c r="M395" s="9"/>
      <c r="N395" s="9"/>
      <c r="O395" s="8"/>
      <c r="P395" s="8"/>
      <c r="Q395" s="9"/>
      <c r="R395" s="9"/>
      <c r="S395" s="9"/>
      <c r="T395" s="9"/>
      <c r="U395" s="9"/>
      <c r="V395" s="9"/>
    </row>
    <row r="396" spans="1:22" ht="13.5" customHeight="1">
      <c r="A396" s="1141"/>
      <c r="B396" s="293"/>
      <c r="C396" s="293"/>
      <c r="D396" s="293"/>
      <c r="E396" s="293"/>
      <c r="F396" s="293"/>
      <c r="G396" s="9"/>
      <c r="H396" s="9"/>
      <c r="I396" s="9"/>
      <c r="J396" s="480"/>
      <c r="K396" s="9"/>
      <c r="L396" s="9"/>
      <c r="M396" s="9"/>
      <c r="N396" s="9"/>
      <c r="O396" s="8"/>
      <c r="P396" s="8"/>
      <c r="Q396" s="9"/>
      <c r="R396" s="9"/>
      <c r="S396" s="9"/>
      <c r="T396" s="9"/>
      <c r="U396" s="9"/>
      <c r="V396" s="9"/>
    </row>
    <row r="397" spans="1:22" ht="13.5" customHeight="1">
      <c r="A397" s="1141"/>
      <c r="B397" s="293"/>
      <c r="C397" s="293"/>
      <c r="D397" s="293"/>
      <c r="E397" s="293"/>
      <c r="F397" s="293"/>
      <c r="G397" s="9"/>
      <c r="H397" s="9"/>
      <c r="I397" s="9"/>
      <c r="J397" s="480"/>
      <c r="K397" s="9"/>
      <c r="L397" s="9"/>
      <c r="M397" s="9"/>
      <c r="N397" s="9"/>
      <c r="O397" s="8"/>
      <c r="P397" s="8"/>
      <c r="Q397" s="9"/>
      <c r="R397" s="9"/>
      <c r="S397" s="9"/>
      <c r="T397" s="9"/>
      <c r="U397" s="9"/>
      <c r="V397" s="9"/>
    </row>
    <row r="398" spans="1:22" ht="13.5" customHeight="1">
      <c r="A398" s="1141"/>
      <c r="B398" s="293"/>
      <c r="C398" s="293"/>
      <c r="D398" s="293"/>
      <c r="E398" s="293"/>
      <c r="F398" s="293"/>
      <c r="G398" s="9"/>
      <c r="H398" s="9"/>
      <c r="I398" s="9"/>
      <c r="J398" s="480"/>
      <c r="K398" s="9"/>
      <c r="L398" s="9"/>
      <c r="M398" s="9"/>
      <c r="N398" s="9"/>
      <c r="O398" s="8"/>
      <c r="P398" s="8"/>
      <c r="Q398" s="9"/>
      <c r="R398" s="9"/>
      <c r="S398" s="9"/>
      <c r="T398" s="9"/>
      <c r="U398" s="9"/>
      <c r="V398" s="9"/>
    </row>
    <row r="399" spans="1:22" ht="13.5" customHeight="1">
      <c r="A399" s="1141"/>
      <c r="B399" s="293"/>
      <c r="C399" s="293"/>
      <c r="D399" s="293"/>
      <c r="E399" s="293"/>
      <c r="F399" s="293"/>
      <c r="G399" s="9"/>
      <c r="H399" s="9"/>
      <c r="I399" s="9"/>
      <c r="J399" s="480"/>
      <c r="K399" s="9"/>
      <c r="L399" s="9"/>
      <c r="M399" s="9"/>
      <c r="N399" s="9"/>
      <c r="O399" s="8"/>
      <c r="P399" s="8"/>
      <c r="Q399" s="9"/>
      <c r="R399" s="9"/>
      <c r="S399" s="9"/>
      <c r="T399" s="9"/>
      <c r="U399" s="9"/>
      <c r="V399" s="9"/>
    </row>
    <row r="400" spans="1:22" ht="13.5" customHeight="1">
      <c r="A400" s="1141"/>
      <c r="B400" s="293"/>
      <c r="C400" s="293"/>
      <c r="D400" s="293"/>
      <c r="E400" s="293"/>
      <c r="F400" s="293"/>
      <c r="G400" s="9"/>
      <c r="H400" s="9"/>
      <c r="I400" s="9"/>
      <c r="J400" s="480"/>
      <c r="K400" s="9"/>
      <c r="L400" s="9"/>
      <c r="M400" s="9"/>
      <c r="N400" s="9"/>
      <c r="O400" s="8"/>
      <c r="P400" s="8"/>
      <c r="Q400" s="9"/>
      <c r="R400" s="9"/>
      <c r="S400" s="9"/>
      <c r="T400" s="9"/>
      <c r="U400" s="9"/>
      <c r="V400" s="9"/>
    </row>
    <row r="401" spans="1:22" ht="13.5" customHeight="1">
      <c r="A401" s="1141"/>
      <c r="B401" s="293"/>
      <c r="C401" s="293"/>
      <c r="D401" s="293"/>
      <c r="E401" s="293"/>
      <c r="F401" s="293"/>
      <c r="G401" s="9"/>
      <c r="H401" s="9"/>
      <c r="I401" s="9"/>
      <c r="J401" s="480"/>
      <c r="K401" s="9"/>
      <c r="L401" s="9"/>
      <c r="M401" s="9"/>
      <c r="N401" s="9"/>
      <c r="O401" s="8"/>
      <c r="P401" s="8"/>
      <c r="Q401" s="9"/>
      <c r="R401" s="9"/>
      <c r="S401" s="9"/>
      <c r="T401" s="9"/>
      <c r="U401" s="9"/>
      <c r="V401" s="9"/>
    </row>
    <row r="402" spans="1:22" ht="13.5" customHeight="1">
      <c r="A402" s="1141"/>
      <c r="B402" s="293"/>
      <c r="C402" s="293"/>
      <c r="D402" s="293"/>
      <c r="E402" s="293"/>
      <c r="F402" s="293"/>
      <c r="G402" s="9"/>
      <c r="H402" s="9"/>
      <c r="I402" s="9"/>
      <c r="J402" s="480"/>
      <c r="K402" s="9"/>
      <c r="L402" s="9"/>
      <c r="M402" s="9"/>
      <c r="N402" s="9"/>
      <c r="O402" s="8"/>
      <c r="P402" s="8"/>
      <c r="Q402" s="9"/>
      <c r="R402" s="9"/>
      <c r="S402" s="9"/>
      <c r="T402" s="9"/>
      <c r="U402" s="9"/>
      <c r="V402" s="9"/>
    </row>
    <row r="403" spans="1:22" ht="13.5" customHeight="1">
      <c r="A403" s="1141"/>
      <c r="B403" s="293"/>
      <c r="C403" s="293"/>
      <c r="D403" s="293"/>
      <c r="E403" s="293"/>
      <c r="F403" s="293"/>
      <c r="G403" s="9"/>
      <c r="H403" s="9"/>
      <c r="I403" s="9"/>
      <c r="J403" s="480"/>
      <c r="K403" s="9"/>
      <c r="L403" s="9"/>
      <c r="M403" s="9"/>
      <c r="N403" s="9"/>
      <c r="O403" s="8"/>
      <c r="P403" s="8"/>
      <c r="Q403" s="9"/>
      <c r="R403" s="9"/>
      <c r="S403" s="9"/>
      <c r="T403" s="9"/>
      <c r="U403" s="9"/>
      <c r="V403" s="9"/>
    </row>
    <row r="404" spans="1:22" ht="13.5" customHeight="1">
      <c r="A404" s="1141"/>
      <c r="B404" s="293"/>
      <c r="C404" s="293"/>
      <c r="D404" s="293"/>
      <c r="E404" s="293"/>
      <c r="F404" s="293"/>
      <c r="G404" s="9"/>
      <c r="H404" s="9"/>
      <c r="I404" s="9"/>
      <c r="J404" s="480"/>
      <c r="K404" s="9"/>
      <c r="L404" s="9"/>
      <c r="M404" s="9"/>
      <c r="N404" s="9"/>
      <c r="O404" s="8"/>
      <c r="P404" s="8"/>
      <c r="Q404" s="9"/>
      <c r="R404" s="9"/>
      <c r="S404" s="9"/>
      <c r="T404" s="9"/>
      <c r="U404" s="9"/>
      <c r="V404" s="9"/>
    </row>
    <row r="405" spans="1:22" ht="13.5" customHeight="1">
      <c r="A405" s="1141"/>
      <c r="B405" s="293"/>
      <c r="C405" s="293"/>
      <c r="D405" s="293"/>
      <c r="E405" s="293"/>
      <c r="F405" s="293"/>
      <c r="G405" s="9"/>
      <c r="H405" s="9"/>
      <c r="I405" s="9"/>
      <c r="J405" s="480"/>
      <c r="K405" s="9"/>
      <c r="L405" s="9"/>
      <c r="M405" s="9"/>
      <c r="N405" s="9"/>
      <c r="O405" s="8"/>
      <c r="P405" s="8"/>
      <c r="Q405" s="9"/>
      <c r="R405" s="9"/>
      <c r="S405" s="9"/>
      <c r="T405" s="9"/>
      <c r="U405" s="9"/>
      <c r="V405" s="9"/>
    </row>
    <row r="406" spans="1:22" ht="13.5" customHeight="1">
      <c r="A406" s="1141"/>
      <c r="B406" s="293"/>
      <c r="C406" s="293"/>
      <c r="D406" s="293"/>
      <c r="E406" s="293"/>
      <c r="F406" s="293"/>
      <c r="G406" s="9"/>
      <c r="H406" s="9"/>
      <c r="I406" s="9"/>
      <c r="J406" s="480"/>
      <c r="K406" s="9"/>
      <c r="L406" s="9"/>
      <c r="M406" s="9"/>
      <c r="N406" s="9"/>
      <c r="O406" s="8"/>
      <c r="P406" s="8"/>
      <c r="Q406" s="9"/>
      <c r="R406" s="9"/>
      <c r="S406" s="9"/>
      <c r="T406" s="9"/>
      <c r="U406" s="9"/>
      <c r="V406" s="9"/>
    </row>
    <row r="407" spans="1:22" ht="13.5" customHeight="1">
      <c r="A407" s="1141"/>
      <c r="B407" s="293"/>
      <c r="C407" s="293"/>
      <c r="D407" s="293"/>
      <c r="E407" s="293"/>
      <c r="F407" s="293"/>
      <c r="G407" s="9"/>
      <c r="H407" s="9"/>
      <c r="I407" s="9"/>
      <c r="J407" s="480"/>
      <c r="K407" s="9"/>
      <c r="L407" s="9"/>
      <c r="M407" s="9"/>
      <c r="N407" s="9"/>
      <c r="O407" s="8"/>
      <c r="P407" s="8"/>
      <c r="Q407" s="9"/>
      <c r="R407" s="9"/>
      <c r="S407" s="9"/>
      <c r="T407" s="9"/>
      <c r="U407" s="9"/>
      <c r="V407" s="9"/>
    </row>
    <row r="408" spans="1:22" ht="13.5" customHeight="1">
      <c r="A408" s="1141"/>
      <c r="B408" s="293"/>
      <c r="C408" s="293"/>
      <c r="D408" s="293"/>
      <c r="E408" s="293"/>
      <c r="F408" s="293"/>
      <c r="G408" s="9"/>
      <c r="H408" s="9"/>
      <c r="I408" s="9"/>
      <c r="J408" s="480"/>
      <c r="K408" s="9"/>
      <c r="L408" s="9"/>
      <c r="M408" s="9"/>
      <c r="N408" s="9"/>
      <c r="O408" s="8"/>
      <c r="P408" s="8"/>
      <c r="Q408" s="9"/>
      <c r="R408" s="9"/>
      <c r="S408" s="9"/>
      <c r="T408" s="9"/>
      <c r="U408" s="9"/>
      <c r="V408" s="9"/>
    </row>
    <row r="409" spans="1:22" ht="13.5" customHeight="1">
      <c r="A409" s="1141"/>
      <c r="B409" s="293"/>
      <c r="C409" s="293"/>
      <c r="D409" s="293"/>
      <c r="E409" s="293"/>
      <c r="F409" s="293"/>
      <c r="G409" s="9"/>
      <c r="H409" s="9"/>
      <c r="I409" s="9"/>
      <c r="J409" s="480"/>
      <c r="K409" s="9"/>
      <c r="L409" s="9"/>
      <c r="M409" s="9"/>
      <c r="N409" s="9"/>
      <c r="O409" s="8"/>
      <c r="P409" s="8"/>
      <c r="Q409" s="9"/>
      <c r="R409" s="9"/>
      <c r="S409" s="9"/>
      <c r="T409" s="9"/>
      <c r="U409" s="9"/>
      <c r="V409" s="9"/>
    </row>
    <row r="410" spans="1:22" ht="13.5" customHeight="1">
      <c r="A410" s="1141"/>
      <c r="B410" s="293"/>
      <c r="C410" s="293"/>
      <c r="D410" s="293"/>
      <c r="E410" s="293"/>
      <c r="F410" s="293"/>
      <c r="G410" s="9"/>
      <c r="H410" s="9"/>
      <c r="I410" s="9"/>
      <c r="J410" s="480"/>
      <c r="K410" s="9"/>
      <c r="L410" s="9"/>
      <c r="M410" s="9"/>
      <c r="N410" s="9"/>
      <c r="O410" s="8"/>
      <c r="P410" s="8"/>
      <c r="Q410" s="9"/>
      <c r="R410" s="9"/>
      <c r="S410" s="9"/>
      <c r="T410" s="9"/>
      <c r="U410" s="9"/>
      <c r="V410" s="9"/>
    </row>
    <row r="411" spans="1:22" ht="13.5" customHeight="1">
      <c r="A411" s="1141"/>
      <c r="B411" s="293"/>
      <c r="C411" s="293"/>
      <c r="D411" s="293"/>
      <c r="E411" s="293"/>
      <c r="F411" s="293"/>
      <c r="G411" s="9"/>
      <c r="H411" s="9"/>
      <c r="I411" s="9"/>
      <c r="J411" s="480"/>
      <c r="K411" s="9"/>
      <c r="L411" s="9"/>
      <c r="M411" s="9"/>
      <c r="N411" s="9"/>
      <c r="O411" s="8"/>
      <c r="P411" s="8"/>
      <c r="Q411" s="9"/>
      <c r="R411" s="9"/>
      <c r="S411" s="9"/>
      <c r="T411" s="9"/>
      <c r="U411" s="9"/>
      <c r="V411" s="9"/>
    </row>
    <row r="412" spans="1:22" ht="13.5" customHeight="1">
      <c r="A412" s="1141"/>
      <c r="B412" s="293"/>
      <c r="C412" s="293"/>
      <c r="D412" s="293"/>
      <c r="E412" s="293"/>
      <c r="F412" s="293"/>
      <c r="G412" s="9"/>
      <c r="H412" s="9"/>
      <c r="I412" s="9"/>
      <c r="J412" s="480"/>
      <c r="K412" s="9"/>
      <c r="L412" s="9"/>
      <c r="M412" s="9"/>
      <c r="N412" s="9"/>
      <c r="O412" s="8"/>
      <c r="P412" s="8"/>
      <c r="Q412" s="9"/>
      <c r="R412" s="9"/>
      <c r="S412" s="9"/>
      <c r="T412" s="9"/>
      <c r="U412" s="9"/>
      <c r="V412" s="9"/>
    </row>
    <row r="413" spans="1:22" ht="13.5" customHeight="1">
      <c r="A413" s="1141"/>
      <c r="B413" s="293"/>
      <c r="C413" s="293"/>
      <c r="D413" s="293"/>
      <c r="E413" s="293"/>
      <c r="F413" s="293"/>
      <c r="G413" s="9"/>
      <c r="H413" s="9"/>
      <c r="I413" s="9"/>
      <c r="J413" s="480"/>
      <c r="K413" s="9"/>
      <c r="L413" s="9"/>
      <c r="M413" s="9"/>
      <c r="N413" s="9"/>
      <c r="O413" s="8"/>
      <c r="P413" s="8"/>
      <c r="Q413" s="9"/>
      <c r="R413" s="9"/>
      <c r="S413" s="9"/>
      <c r="T413" s="9"/>
      <c r="U413" s="9"/>
      <c r="V413" s="9"/>
    </row>
    <row r="414" spans="1:22" ht="13.5" customHeight="1">
      <c r="A414" s="1141"/>
      <c r="B414" s="293"/>
      <c r="C414" s="293"/>
      <c r="D414" s="293"/>
      <c r="E414" s="293"/>
      <c r="F414" s="293"/>
      <c r="G414" s="9"/>
      <c r="H414" s="9"/>
      <c r="I414" s="9"/>
      <c r="J414" s="480"/>
      <c r="K414" s="9"/>
      <c r="L414" s="9"/>
      <c r="M414" s="9"/>
      <c r="N414" s="9"/>
      <c r="O414" s="8"/>
      <c r="P414" s="8"/>
      <c r="Q414" s="9"/>
      <c r="R414" s="9"/>
      <c r="S414" s="9"/>
      <c r="T414" s="9"/>
      <c r="U414" s="9"/>
      <c r="V414" s="9"/>
    </row>
    <row r="415" spans="1:22" ht="13.5" customHeight="1">
      <c r="A415" s="1141"/>
      <c r="B415" s="293"/>
      <c r="C415" s="293"/>
      <c r="D415" s="293"/>
      <c r="E415" s="293"/>
      <c r="F415" s="293"/>
      <c r="G415" s="9"/>
      <c r="H415" s="9"/>
      <c r="I415" s="9"/>
      <c r="J415" s="480"/>
      <c r="K415" s="9"/>
      <c r="L415" s="9"/>
      <c r="M415" s="9"/>
      <c r="N415" s="9"/>
      <c r="O415" s="8"/>
      <c r="P415" s="8"/>
      <c r="Q415" s="9"/>
      <c r="R415" s="9"/>
      <c r="S415" s="9"/>
      <c r="T415" s="9"/>
      <c r="U415" s="9"/>
      <c r="V415" s="9"/>
    </row>
    <row r="416" spans="1:22" ht="13.5" customHeight="1">
      <c r="A416" s="1141"/>
      <c r="B416" s="293"/>
      <c r="C416" s="293"/>
      <c r="D416" s="293"/>
      <c r="E416" s="293"/>
      <c r="F416" s="293"/>
      <c r="G416" s="9"/>
      <c r="H416" s="9"/>
      <c r="I416" s="9"/>
      <c r="J416" s="480"/>
      <c r="K416" s="9"/>
      <c r="L416" s="9"/>
      <c r="M416" s="9"/>
      <c r="N416" s="9"/>
      <c r="O416" s="8"/>
      <c r="P416" s="8"/>
      <c r="Q416" s="9"/>
      <c r="R416" s="9"/>
      <c r="S416" s="9"/>
      <c r="T416" s="9"/>
      <c r="U416" s="9"/>
      <c r="V416" s="9"/>
    </row>
    <row r="417" spans="1:22" ht="13.5" customHeight="1">
      <c r="A417" s="1141"/>
      <c r="B417" s="293"/>
      <c r="C417" s="293"/>
      <c r="D417" s="293"/>
      <c r="E417" s="293"/>
      <c r="F417" s="293"/>
      <c r="G417" s="9"/>
      <c r="H417" s="9"/>
      <c r="I417" s="9"/>
      <c r="J417" s="480"/>
      <c r="K417" s="9"/>
      <c r="L417" s="9"/>
      <c r="M417" s="9"/>
      <c r="N417" s="9"/>
      <c r="O417" s="8"/>
      <c r="P417" s="8"/>
      <c r="Q417" s="9"/>
      <c r="R417" s="9"/>
      <c r="S417" s="9"/>
      <c r="T417" s="9"/>
      <c r="U417" s="9"/>
      <c r="V417" s="9"/>
    </row>
    <row r="418" spans="1:22" ht="13.5" customHeight="1">
      <c r="A418" s="1141"/>
      <c r="B418" s="293"/>
      <c r="C418" s="293"/>
      <c r="D418" s="293"/>
      <c r="E418" s="293"/>
      <c r="F418" s="293"/>
      <c r="G418" s="9"/>
      <c r="H418" s="9"/>
      <c r="I418" s="9"/>
      <c r="J418" s="480"/>
      <c r="K418" s="9"/>
      <c r="L418" s="9"/>
      <c r="M418" s="9"/>
      <c r="N418" s="9"/>
      <c r="O418" s="8"/>
      <c r="P418" s="8"/>
      <c r="Q418" s="9"/>
      <c r="R418" s="9"/>
      <c r="S418" s="9"/>
      <c r="T418" s="9"/>
      <c r="U418" s="9"/>
      <c r="V418" s="9"/>
    </row>
    <row r="419" spans="1:22" ht="13.5" customHeight="1">
      <c r="A419" s="1141"/>
      <c r="B419" s="293"/>
      <c r="C419" s="293"/>
      <c r="D419" s="293"/>
      <c r="E419" s="293"/>
      <c r="F419" s="293"/>
      <c r="G419" s="9"/>
      <c r="H419" s="9"/>
      <c r="I419" s="9"/>
      <c r="J419" s="480"/>
      <c r="K419" s="9"/>
      <c r="L419" s="9"/>
      <c r="M419" s="9"/>
      <c r="N419" s="9"/>
      <c r="O419" s="8"/>
      <c r="P419" s="8"/>
      <c r="Q419" s="9"/>
      <c r="R419" s="9"/>
      <c r="S419" s="9"/>
      <c r="T419" s="9"/>
      <c r="U419" s="9"/>
      <c r="V419" s="9"/>
    </row>
    <row r="420" spans="1:22" ht="13.5" customHeight="1">
      <c r="A420" s="1141"/>
      <c r="B420" s="293"/>
      <c r="C420" s="293"/>
      <c r="D420" s="293"/>
      <c r="E420" s="293"/>
      <c r="F420" s="293"/>
      <c r="G420" s="9"/>
      <c r="H420" s="9"/>
      <c r="I420" s="9"/>
      <c r="J420" s="480"/>
      <c r="K420" s="9"/>
      <c r="L420" s="9"/>
      <c r="M420" s="9"/>
      <c r="N420" s="9"/>
      <c r="O420" s="8"/>
      <c r="P420" s="8"/>
      <c r="Q420" s="9"/>
      <c r="R420" s="9"/>
      <c r="S420" s="9"/>
      <c r="T420" s="9"/>
      <c r="U420" s="9"/>
      <c r="V420" s="9"/>
    </row>
    <row r="421" spans="1:22" ht="13.5" customHeight="1">
      <c r="A421" s="1141"/>
      <c r="B421" s="293"/>
      <c r="C421" s="293"/>
      <c r="D421" s="293"/>
      <c r="E421" s="293"/>
      <c r="F421" s="293"/>
      <c r="G421" s="9"/>
      <c r="H421" s="9"/>
      <c r="I421" s="9"/>
      <c r="J421" s="480"/>
      <c r="K421" s="9"/>
      <c r="L421" s="9"/>
      <c r="M421" s="9"/>
      <c r="N421" s="9"/>
      <c r="O421" s="8"/>
      <c r="P421" s="8"/>
      <c r="Q421" s="9"/>
      <c r="R421" s="9"/>
      <c r="S421" s="9"/>
      <c r="T421" s="9"/>
      <c r="U421" s="9"/>
      <c r="V421" s="9"/>
    </row>
    <row r="422" spans="1:22" ht="13.5" customHeight="1">
      <c r="A422" s="1141"/>
      <c r="B422" s="293"/>
      <c r="C422" s="293"/>
      <c r="D422" s="293"/>
      <c r="E422" s="293"/>
      <c r="F422" s="293"/>
      <c r="G422" s="9"/>
      <c r="H422" s="9"/>
      <c r="I422" s="9"/>
      <c r="J422" s="480"/>
      <c r="K422" s="9"/>
      <c r="L422" s="9"/>
      <c r="M422" s="9"/>
      <c r="N422" s="9"/>
      <c r="O422" s="8"/>
      <c r="P422" s="8"/>
      <c r="Q422" s="9"/>
      <c r="R422" s="9"/>
      <c r="S422" s="9"/>
      <c r="T422" s="9"/>
      <c r="U422" s="9"/>
      <c r="V422" s="9"/>
    </row>
    <row r="423" spans="1:22" ht="13.5" customHeight="1">
      <c r="A423" s="1141"/>
      <c r="B423" s="293"/>
      <c r="C423" s="293"/>
      <c r="D423" s="293"/>
      <c r="E423" s="293"/>
      <c r="F423" s="293"/>
      <c r="G423" s="9"/>
      <c r="H423" s="9"/>
      <c r="I423" s="9"/>
      <c r="J423" s="480"/>
      <c r="K423" s="9"/>
      <c r="L423" s="9"/>
      <c r="M423" s="9"/>
      <c r="N423" s="9"/>
      <c r="O423" s="8"/>
      <c r="P423" s="8"/>
      <c r="Q423" s="9"/>
      <c r="R423" s="9"/>
      <c r="S423" s="9"/>
      <c r="T423" s="9"/>
      <c r="U423" s="9"/>
      <c r="V423" s="9"/>
    </row>
    <row r="424" spans="1:22" ht="13.5" customHeight="1">
      <c r="A424" s="1141"/>
      <c r="B424" s="293"/>
      <c r="C424" s="293"/>
      <c r="D424" s="293"/>
      <c r="E424" s="293"/>
      <c r="F424" s="293"/>
      <c r="G424" s="9"/>
      <c r="H424" s="9"/>
      <c r="I424" s="9"/>
      <c r="J424" s="480"/>
      <c r="K424" s="9"/>
      <c r="L424" s="9"/>
      <c r="M424" s="9"/>
      <c r="N424" s="9"/>
      <c r="O424" s="8"/>
      <c r="P424" s="8"/>
      <c r="Q424" s="9"/>
      <c r="R424" s="9"/>
      <c r="S424" s="9"/>
      <c r="T424" s="9"/>
      <c r="U424" s="9"/>
      <c r="V424" s="9"/>
    </row>
    <row r="425" spans="1:22" ht="13.5" customHeight="1">
      <c r="A425" s="1141"/>
      <c r="B425" s="293"/>
      <c r="C425" s="293"/>
      <c r="D425" s="293"/>
      <c r="E425" s="293"/>
      <c r="F425" s="293"/>
      <c r="G425" s="9"/>
      <c r="H425" s="9"/>
      <c r="I425" s="9"/>
      <c r="J425" s="480"/>
      <c r="K425" s="9"/>
      <c r="L425" s="9"/>
      <c r="M425" s="9"/>
      <c r="N425" s="9"/>
      <c r="O425" s="8"/>
      <c r="P425" s="8"/>
      <c r="Q425" s="9"/>
      <c r="R425" s="9"/>
      <c r="S425" s="9"/>
      <c r="T425" s="9"/>
      <c r="U425" s="9"/>
      <c r="V425" s="9"/>
    </row>
    <row r="426" spans="1:22" ht="13.5" customHeight="1">
      <c r="A426" s="1141"/>
      <c r="B426" s="293"/>
      <c r="C426" s="293"/>
      <c r="D426" s="293"/>
      <c r="E426" s="293"/>
      <c r="F426" s="293"/>
      <c r="G426" s="9"/>
      <c r="H426" s="9"/>
      <c r="I426" s="9"/>
      <c r="J426" s="480"/>
      <c r="K426" s="9"/>
      <c r="L426" s="9"/>
      <c r="M426" s="9"/>
      <c r="N426" s="9"/>
      <c r="O426" s="8"/>
      <c r="P426" s="8"/>
      <c r="Q426" s="9"/>
      <c r="R426" s="9"/>
      <c r="S426" s="9"/>
      <c r="T426" s="9"/>
      <c r="U426" s="9"/>
      <c r="V426" s="9"/>
    </row>
    <row r="427" spans="1:22" ht="13.5" customHeight="1">
      <c r="A427" s="1141"/>
      <c r="B427" s="293"/>
      <c r="C427" s="293"/>
      <c r="D427" s="293"/>
      <c r="E427" s="293"/>
      <c r="F427" s="293"/>
      <c r="G427" s="9"/>
      <c r="H427" s="9"/>
      <c r="I427" s="9"/>
      <c r="J427" s="480"/>
      <c r="K427" s="9"/>
      <c r="L427" s="9"/>
      <c r="M427" s="9"/>
      <c r="N427" s="9"/>
      <c r="O427" s="8"/>
      <c r="P427" s="8"/>
      <c r="Q427" s="9"/>
      <c r="R427" s="9"/>
      <c r="S427" s="9"/>
      <c r="T427" s="9"/>
      <c r="U427" s="9"/>
      <c r="V427" s="9"/>
    </row>
    <row r="428" spans="1:22" ht="13.5" customHeight="1">
      <c r="A428" s="1141"/>
      <c r="B428" s="293"/>
      <c r="C428" s="293"/>
      <c r="D428" s="293"/>
      <c r="E428" s="293"/>
      <c r="F428" s="293"/>
      <c r="G428" s="9"/>
      <c r="H428" s="9"/>
      <c r="I428" s="9"/>
      <c r="J428" s="480"/>
      <c r="K428" s="9"/>
      <c r="L428" s="9"/>
      <c r="M428" s="9"/>
      <c r="N428" s="9"/>
      <c r="O428" s="8"/>
      <c r="P428" s="8"/>
      <c r="Q428" s="9"/>
      <c r="R428" s="9"/>
      <c r="S428" s="9"/>
      <c r="T428" s="9"/>
      <c r="U428" s="9"/>
      <c r="V428" s="9"/>
    </row>
    <row r="429" spans="1:22" ht="13.5" customHeight="1">
      <c r="A429" s="1141"/>
      <c r="B429" s="293"/>
      <c r="C429" s="293"/>
      <c r="D429" s="293"/>
      <c r="E429" s="293"/>
      <c r="F429" s="293"/>
      <c r="G429" s="9"/>
      <c r="H429" s="9"/>
      <c r="I429" s="9"/>
      <c r="J429" s="480"/>
      <c r="K429" s="9"/>
      <c r="L429" s="9"/>
      <c r="M429" s="9"/>
      <c r="N429" s="9"/>
      <c r="O429" s="8"/>
      <c r="P429" s="8"/>
      <c r="Q429" s="9"/>
      <c r="R429" s="9"/>
      <c r="S429" s="9"/>
      <c r="T429" s="9"/>
      <c r="U429" s="9"/>
      <c r="V429" s="9"/>
    </row>
    <row r="430" spans="1:22" ht="13.5" customHeight="1">
      <c r="A430" s="1141"/>
      <c r="B430" s="293"/>
      <c r="C430" s="293"/>
      <c r="D430" s="293"/>
      <c r="E430" s="293"/>
      <c r="F430" s="293"/>
      <c r="G430" s="9"/>
      <c r="H430" s="9"/>
      <c r="I430" s="9"/>
      <c r="J430" s="480"/>
      <c r="K430" s="9"/>
      <c r="L430" s="9"/>
      <c r="M430" s="9"/>
      <c r="N430" s="9"/>
      <c r="O430" s="8"/>
      <c r="P430" s="8"/>
      <c r="Q430" s="9"/>
      <c r="R430" s="9"/>
      <c r="S430" s="9"/>
      <c r="T430" s="9"/>
      <c r="U430" s="9"/>
      <c r="V430" s="9"/>
    </row>
    <row r="431" spans="1:22" ht="13.5" customHeight="1">
      <c r="A431" s="1141"/>
      <c r="B431" s="293"/>
      <c r="C431" s="293"/>
      <c r="D431" s="293"/>
      <c r="E431" s="293"/>
      <c r="F431" s="293"/>
      <c r="G431" s="9"/>
      <c r="H431" s="9"/>
      <c r="I431" s="9"/>
      <c r="J431" s="480"/>
      <c r="K431" s="9"/>
      <c r="L431" s="9"/>
      <c r="M431" s="9"/>
      <c r="N431" s="9"/>
      <c r="O431" s="8"/>
      <c r="P431" s="8"/>
      <c r="Q431" s="9"/>
      <c r="R431" s="9"/>
      <c r="S431" s="9"/>
      <c r="T431" s="9"/>
      <c r="U431" s="9"/>
      <c r="V431" s="9"/>
    </row>
    <row r="432" spans="1:22" ht="13.5" customHeight="1">
      <c r="A432" s="1141"/>
      <c r="B432" s="293"/>
      <c r="C432" s="293"/>
      <c r="D432" s="293"/>
      <c r="E432" s="293"/>
      <c r="F432" s="293"/>
      <c r="G432" s="9"/>
      <c r="H432" s="9"/>
      <c r="I432" s="9"/>
      <c r="J432" s="480"/>
      <c r="K432" s="9"/>
      <c r="L432" s="9"/>
      <c r="M432" s="9"/>
      <c r="N432" s="9"/>
      <c r="O432" s="8"/>
      <c r="P432" s="8"/>
      <c r="Q432" s="9"/>
      <c r="R432" s="9"/>
      <c r="S432" s="9"/>
      <c r="T432" s="9"/>
      <c r="U432" s="9"/>
      <c r="V432" s="9"/>
    </row>
    <row r="433" spans="1:22" ht="13.5" customHeight="1">
      <c r="A433" s="1141"/>
      <c r="B433" s="293"/>
      <c r="C433" s="293"/>
      <c r="D433" s="293"/>
      <c r="E433" s="293"/>
      <c r="F433" s="293"/>
      <c r="G433" s="9"/>
      <c r="H433" s="9"/>
      <c r="I433" s="9"/>
      <c r="J433" s="480"/>
      <c r="K433" s="9"/>
      <c r="L433" s="9"/>
      <c r="M433" s="9"/>
      <c r="N433" s="9"/>
      <c r="O433" s="8"/>
      <c r="P433" s="8"/>
      <c r="Q433" s="9"/>
      <c r="R433" s="9"/>
      <c r="S433" s="9"/>
      <c r="T433" s="9"/>
      <c r="U433" s="9"/>
      <c r="V433" s="9"/>
    </row>
    <row r="434" spans="1:22" ht="13.5" customHeight="1">
      <c r="A434" s="1141"/>
      <c r="B434" s="293"/>
      <c r="C434" s="293"/>
      <c r="D434" s="293"/>
      <c r="E434" s="293"/>
      <c r="F434" s="293"/>
      <c r="G434" s="9"/>
      <c r="H434" s="9"/>
      <c r="I434" s="9"/>
      <c r="J434" s="480"/>
      <c r="K434" s="9"/>
      <c r="L434" s="9"/>
      <c r="M434" s="9"/>
      <c r="N434" s="9"/>
      <c r="O434" s="8"/>
      <c r="P434" s="8"/>
      <c r="Q434" s="9"/>
      <c r="R434" s="9"/>
      <c r="S434" s="9"/>
      <c r="T434" s="9"/>
      <c r="U434" s="9"/>
      <c r="V434" s="9"/>
    </row>
    <row r="435" spans="1:22" ht="13.5" customHeight="1">
      <c r="A435" s="1141"/>
      <c r="B435" s="293"/>
      <c r="C435" s="293"/>
      <c r="D435" s="293"/>
      <c r="E435" s="293"/>
      <c r="F435" s="293"/>
      <c r="G435" s="9"/>
      <c r="H435" s="9"/>
      <c r="I435" s="9"/>
      <c r="J435" s="480"/>
      <c r="K435" s="9"/>
      <c r="L435" s="9"/>
      <c r="M435" s="9"/>
      <c r="N435" s="9"/>
      <c r="O435" s="8"/>
      <c r="P435" s="8"/>
      <c r="Q435" s="9"/>
      <c r="R435" s="9"/>
      <c r="S435" s="9"/>
      <c r="T435" s="9"/>
      <c r="U435" s="9"/>
      <c r="V435" s="9"/>
    </row>
    <row r="436" spans="1:22" ht="13.5" customHeight="1">
      <c r="A436" s="1141"/>
      <c r="B436" s="293"/>
      <c r="C436" s="293"/>
      <c r="D436" s="293"/>
      <c r="E436" s="293"/>
      <c r="F436" s="293"/>
      <c r="G436" s="9"/>
      <c r="H436" s="9"/>
      <c r="I436" s="9"/>
      <c r="J436" s="480"/>
      <c r="K436" s="9"/>
      <c r="L436" s="9"/>
      <c r="M436" s="9"/>
      <c r="N436" s="9"/>
      <c r="O436" s="8"/>
      <c r="P436" s="8"/>
      <c r="Q436" s="9"/>
      <c r="R436" s="9"/>
      <c r="S436" s="9"/>
      <c r="T436" s="9"/>
      <c r="U436" s="9"/>
      <c r="V436" s="9"/>
    </row>
    <row r="437" spans="1:22" ht="13.5" customHeight="1">
      <c r="A437" s="1141"/>
      <c r="B437" s="293"/>
      <c r="C437" s="293"/>
      <c r="D437" s="293"/>
      <c r="E437" s="293"/>
      <c r="F437" s="293"/>
      <c r="G437" s="9"/>
      <c r="H437" s="9"/>
      <c r="I437" s="9"/>
      <c r="J437" s="480"/>
      <c r="K437" s="9"/>
      <c r="L437" s="9"/>
      <c r="M437" s="9"/>
      <c r="N437" s="9"/>
      <c r="O437" s="8"/>
      <c r="P437" s="8"/>
      <c r="Q437" s="9"/>
      <c r="R437" s="9"/>
      <c r="S437" s="9"/>
      <c r="T437" s="9"/>
      <c r="U437" s="9"/>
      <c r="V437" s="9"/>
    </row>
    <row r="438" spans="1:22" ht="13.5" customHeight="1">
      <c r="A438" s="1141"/>
      <c r="B438" s="293"/>
      <c r="C438" s="293"/>
      <c r="D438" s="293"/>
      <c r="E438" s="293"/>
      <c r="F438" s="293"/>
      <c r="G438" s="9"/>
      <c r="H438" s="9"/>
      <c r="I438" s="9"/>
      <c r="J438" s="480"/>
      <c r="K438" s="9"/>
      <c r="L438" s="9"/>
      <c r="M438" s="9"/>
      <c r="N438" s="9"/>
      <c r="O438" s="8"/>
      <c r="P438" s="8"/>
      <c r="Q438" s="9"/>
      <c r="R438" s="9"/>
      <c r="S438" s="9"/>
      <c r="T438" s="9"/>
      <c r="U438" s="9"/>
      <c r="V438" s="9"/>
    </row>
    <row r="439" spans="1:22" ht="13.5" customHeight="1">
      <c r="A439" s="1141"/>
      <c r="B439" s="293"/>
      <c r="C439" s="293"/>
      <c r="D439" s="293"/>
      <c r="E439" s="293"/>
      <c r="F439" s="293"/>
      <c r="G439" s="9"/>
      <c r="H439" s="9"/>
      <c r="I439" s="9"/>
      <c r="J439" s="480"/>
      <c r="K439" s="9"/>
      <c r="L439" s="9"/>
      <c r="M439" s="9"/>
      <c r="N439" s="9"/>
      <c r="O439" s="8"/>
      <c r="P439" s="8"/>
      <c r="Q439" s="9"/>
      <c r="R439" s="9"/>
      <c r="S439" s="9"/>
      <c r="T439" s="9"/>
      <c r="U439" s="9"/>
      <c r="V439" s="9"/>
    </row>
    <row r="440" spans="1:22" ht="13.5" customHeight="1">
      <c r="A440" s="1141"/>
      <c r="B440" s="293"/>
      <c r="C440" s="293"/>
      <c r="D440" s="293"/>
      <c r="E440" s="293"/>
      <c r="F440" s="293"/>
      <c r="G440" s="9"/>
      <c r="H440" s="9"/>
      <c r="I440" s="9"/>
      <c r="J440" s="480"/>
      <c r="K440" s="9"/>
      <c r="L440" s="9"/>
      <c r="M440" s="9"/>
      <c r="N440" s="9"/>
      <c r="O440" s="8"/>
      <c r="P440" s="8"/>
      <c r="Q440" s="9"/>
      <c r="R440" s="9"/>
      <c r="S440" s="9"/>
      <c r="T440" s="9"/>
      <c r="U440" s="9"/>
      <c r="V440" s="9"/>
    </row>
    <row r="441" spans="1:22" ht="13.5" customHeight="1">
      <c r="A441" s="1141"/>
      <c r="B441" s="293"/>
      <c r="C441" s="293"/>
      <c r="D441" s="293"/>
      <c r="E441" s="293"/>
      <c r="F441" s="293"/>
      <c r="G441" s="9"/>
      <c r="H441" s="9"/>
      <c r="I441" s="9"/>
      <c r="J441" s="480"/>
      <c r="K441" s="9"/>
      <c r="L441" s="9"/>
      <c r="M441" s="9"/>
      <c r="N441" s="9"/>
      <c r="O441" s="8"/>
      <c r="P441" s="8"/>
      <c r="Q441" s="9"/>
      <c r="R441" s="9"/>
      <c r="S441" s="9"/>
      <c r="T441" s="9"/>
      <c r="U441" s="9"/>
      <c r="V441" s="9"/>
    </row>
    <row r="442" spans="1:22" ht="13.5" customHeight="1">
      <c r="A442" s="1141"/>
      <c r="B442" s="293"/>
      <c r="C442" s="293"/>
      <c r="D442" s="293"/>
      <c r="E442" s="293"/>
      <c r="F442" s="293"/>
      <c r="G442" s="9"/>
      <c r="H442" s="9"/>
      <c r="I442" s="9"/>
      <c r="J442" s="480"/>
      <c r="K442" s="9"/>
      <c r="L442" s="9"/>
      <c r="M442" s="9"/>
      <c r="N442" s="9"/>
      <c r="O442" s="8"/>
      <c r="P442" s="8"/>
      <c r="Q442" s="9"/>
      <c r="R442" s="9"/>
      <c r="S442" s="9"/>
      <c r="T442" s="9"/>
      <c r="U442" s="9"/>
      <c r="V442" s="9"/>
    </row>
    <row r="443" spans="1:22" ht="13.5" customHeight="1">
      <c r="A443" s="1141"/>
      <c r="B443" s="293"/>
      <c r="C443" s="293"/>
      <c r="D443" s="293"/>
      <c r="E443" s="293"/>
      <c r="F443" s="293"/>
      <c r="G443" s="9"/>
      <c r="H443" s="9"/>
      <c r="I443" s="9"/>
      <c r="J443" s="480"/>
      <c r="K443" s="9"/>
      <c r="L443" s="9"/>
      <c r="M443" s="9"/>
      <c r="N443" s="9"/>
      <c r="O443" s="8"/>
      <c r="P443" s="8"/>
      <c r="Q443" s="9"/>
      <c r="R443" s="9"/>
      <c r="S443" s="9"/>
      <c r="T443" s="9"/>
      <c r="U443" s="9"/>
      <c r="V443" s="9"/>
    </row>
    <row r="444" spans="1:22" ht="13.5" customHeight="1">
      <c r="A444" s="1141"/>
      <c r="B444" s="293"/>
      <c r="C444" s="293"/>
      <c r="D444" s="293"/>
      <c r="E444" s="293"/>
      <c r="F444" s="293"/>
      <c r="G444" s="9"/>
      <c r="H444" s="9"/>
      <c r="I444" s="9"/>
      <c r="J444" s="480"/>
      <c r="K444" s="9"/>
      <c r="L444" s="9"/>
      <c r="M444" s="9"/>
      <c r="N444" s="9"/>
      <c r="O444" s="8"/>
      <c r="P444" s="8"/>
      <c r="Q444" s="9"/>
      <c r="R444" s="9"/>
      <c r="S444" s="9"/>
      <c r="T444" s="9"/>
      <c r="U444" s="9"/>
      <c r="V444" s="9"/>
    </row>
    <row r="445" spans="1:22" ht="13.5" customHeight="1">
      <c r="A445" s="1141"/>
      <c r="B445" s="293"/>
      <c r="C445" s="293"/>
      <c r="D445" s="293"/>
      <c r="E445" s="293"/>
      <c r="F445" s="293"/>
      <c r="G445" s="9"/>
      <c r="H445" s="9"/>
      <c r="I445" s="9"/>
      <c r="J445" s="480"/>
      <c r="K445" s="9"/>
      <c r="L445" s="9"/>
      <c r="M445" s="9"/>
      <c r="N445" s="9"/>
      <c r="O445" s="8"/>
      <c r="P445" s="8"/>
      <c r="Q445" s="9"/>
      <c r="R445" s="9"/>
      <c r="S445" s="9"/>
      <c r="T445" s="9"/>
      <c r="U445" s="9"/>
      <c r="V445" s="9"/>
    </row>
    <row r="446" spans="1:22" ht="13.5" customHeight="1">
      <c r="A446" s="1141"/>
      <c r="B446" s="293"/>
      <c r="C446" s="293"/>
      <c r="D446" s="293"/>
      <c r="E446" s="293"/>
      <c r="F446" s="293"/>
      <c r="G446" s="9"/>
      <c r="H446" s="9"/>
      <c r="I446" s="9"/>
      <c r="J446" s="480"/>
      <c r="K446" s="9"/>
      <c r="L446" s="9"/>
      <c r="M446" s="9"/>
      <c r="N446" s="9"/>
      <c r="O446" s="8"/>
      <c r="P446" s="8"/>
      <c r="Q446" s="9"/>
      <c r="R446" s="9"/>
      <c r="S446" s="9"/>
      <c r="T446" s="9"/>
      <c r="U446" s="9"/>
      <c r="V446" s="9"/>
    </row>
    <row r="447" spans="1:22" ht="13.5" customHeight="1">
      <c r="A447" s="1141"/>
      <c r="B447" s="293"/>
      <c r="C447" s="293"/>
      <c r="D447" s="293"/>
      <c r="E447" s="293"/>
      <c r="F447" s="293"/>
      <c r="G447" s="9"/>
      <c r="H447" s="9"/>
      <c r="I447" s="9"/>
      <c r="J447" s="480"/>
      <c r="K447" s="9"/>
      <c r="L447" s="9"/>
      <c r="M447" s="9"/>
      <c r="N447" s="9"/>
      <c r="O447" s="8"/>
      <c r="P447" s="8"/>
      <c r="Q447" s="9"/>
      <c r="R447" s="9"/>
      <c r="S447" s="9"/>
      <c r="T447" s="9"/>
      <c r="U447" s="9"/>
      <c r="V447" s="9"/>
    </row>
    <row r="448" spans="1:22" ht="13.5" customHeight="1">
      <c r="A448" s="1141"/>
      <c r="B448" s="293"/>
      <c r="C448" s="293"/>
      <c r="D448" s="293"/>
      <c r="E448" s="293"/>
      <c r="F448" s="293"/>
      <c r="G448" s="9"/>
      <c r="H448" s="9"/>
      <c r="I448" s="9"/>
      <c r="J448" s="480"/>
      <c r="K448" s="9"/>
      <c r="L448" s="9"/>
      <c r="M448" s="9"/>
      <c r="N448" s="9"/>
      <c r="O448" s="8"/>
      <c r="P448" s="8"/>
      <c r="Q448" s="9"/>
      <c r="R448" s="9"/>
      <c r="S448" s="9"/>
      <c r="T448" s="9"/>
      <c r="U448" s="9"/>
      <c r="V448" s="9"/>
    </row>
    <row r="449" spans="1:22" ht="13.5" customHeight="1">
      <c r="A449" s="1141"/>
      <c r="B449" s="293"/>
      <c r="C449" s="293"/>
      <c r="D449" s="293"/>
      <c r="E449" s="293"/>
      <c r="F449" s="293"/>
      <c r="G449" s="9"/>
      <c r="H449" s="9"/>
      <c r="I449" s="9"/>
      <c r="J449" s="480"/>
      <c r="K449" s="9"/>
      <c r="L449" s="9"/>
      <c r="M449" s="9"/>
      <c r="N449" s="9"/>
      <c r="O449" s="8"/>
      <c r="P449" s="8"/>
      <c r="Q449" s="9"/>
      <c r="R449" s="9"/>
      <c r="S449" s="9"/>
      <c r="T449" s="9"/>
      <c r="U449" s="9"/>
      <c r="V449" s="9"/>
    </row>
    <row r="450" spans="1:22" ht="13.5" customHeight="1">
      <c r="A450" s="1141"/>
      <c r="B450" s="293"/>
      <c r="C450" s="293"/>
      <c r="D450" s="293"/>
      <c r="E450" s="293"/>
      <c r="F450" s="293"/>
      <c r="G450" s="9"/>
      <c r="H450" s="9"/>
      <c r="I450" s="9"/>
      <c r="J450" s="480"/>
      <c r="K450" s="9"/>
      <c r="L450" s="9"/>
      <c r="M450" s="9"/>
      <c r="N450" s="9"/>
      <c r="O450" s="8"/>
      <c r="P450" s="8"/>
      <c r="Q450" s="9"/>
      <c r="R450" s="9"/>
      <c r="S450" s="9"/>
      <c r="T450" s="9"/>
      <c r="U450" s="9"/>
      <c r="V450" s="9"/>
    </row>
    <row r="451" spans="1:22" ht="13.5" customHeight="1">
      <c r="A451" s="1141"/>
      <c r="B451" s="293"/>
      <c r="C451" s="293"/>
      <c r="D451" s="293"/>
      <c r="E451" s="293"/>
      <c r="F451" s="293"/>
      <c r="G451" s="9"/>
      <c r="H451" s="9"/>
      <c r="I451" s="9"/>
      <c r="J451" s="480"/>
      <c r="K451" s="9"/>
      <c r="L451" s="9"/>
      <c r="M451" s="9"/>
      <c r="N451" s="9"/>
      <c r="O451" s="8"/>
      <c r="P451" s="8"/>
      <c r="Q451" s="9"/>
      <c r="R451" s="9"/>
      <c r="S451" s="9"/>
      <c r="T451" s="9"/>
      <c r="U451" s="9"/>
      <c r="V451" s="9"/>
    </row>
    <row r="452" spans="1:22" ht="13.5" customHeight="1">
      <c r="A452" s="1141"/>
      <c r="B452" s="293"/>
      <c r="C452" s="293"/>
      <c r="D452" s="293"/>
      <c r="E452" s="293"/>
      <c r="F452" s="293"/>
      <c r="G452" s="9"/>
      <c r="H452" s="9"/>
      <c r="I452" s="9"/>
      <c r="J452" s="480"/>
      <c r="K452" s="9"/>
      <c r="L452" s="9"/>
      <c r="M452" s="9"/>
      <c r="N452" s="9"/>
      <c r="O452" s="8"/>
      <c r="P452" s="8"/>
      <c r="Q452" s="9"/>
      <c r="R452" s="9"/>
      <c r="S452" s="9"/>
      <c r="T452" s="9"/>
      <c r="U452" s="9"/>
      <c r="V452" s="9"/>
    </row>
    <row r="453" spans="1:22" ht="13.5" customHeight="1">
      <c r="A453" s="1141"/>
      <c r="B453" s="293"/>
      <c r="C453" s="293"/>
      <c r="D453" s="293"/>
      <c r="E453" s="293"/>
      <c r="F453" s="293"/>
      <c r="G453" s="9"/>
      <c r="H453" s="9"/>
      <c r="I453" s="9"/>
      <c r="J453" s="480"/>
      <c r="K453" s="9"/>
      <c r="L453" s="9"/>
      <c r="M453" s="9"/>
      <c r="N453" s="9"/>
      <c r="O453" s="8"/>
      <c r="P453" s="8"/>
      <c r="Q453" s="9"/>
      <c r="R453" s="9"/>
      <c r="S453" s="9"/>
      <c r="T453" s="9"/>
      <c r="U453" s="9"/>
      <c r="V453" s="9"/>
    </row>
    <row r="454" spans="1:22" ht="13.5" customHeight="1">
      <c r="A454" s="1141"/>
      <c r="B454" s="293"/>
      <c r="C454" s="293"/>
      <c r="D454" s="293"/>
      <c r="E454" s="293"/>
      <c r="F454" s="293"/>
      <c r="G454" s="9"/>
      <c r="H454" s="9"/>
      <c r="I454" s="9"/>
      <c r="J454" s="480"/>
      <c r="K454" s="9"/>
      <c r="L454" s="9"/>
      <c r="M454" s="9"/>
      <c r="N454" s="9"/>
      <c r="O454" s="8"/>
      <c r="P454" s="8"/>
      <c r="Q454" s="9"/>
      <c r="R454" s="9"/>
      <c r="S454" s="9"/>
      <c r="T454" s="9"/>
      <c r="U454" s="9"/>
      <c r="V454" s="9"/>
    </row>
    <row r="455" spans="1:22" ht="13.5" customHeight="1">
      <c r="A455" s="1141"/>
      <c r="B455" s="293"/>
      <c r="C455" s="293"/>
      <c r="D455" s="293"/>
      <c r="E455" s="293"/>
      <c r="F455" s="293"/>
      <c r="G455" s="9"/>
      <c r="H455" s="9"/>
      <c r="I455" s="9"/>
      <c r="J455" s="480"/>
      <c r="K455" s="9"/>
      <c r="L455" s="9"/>
      <c r="M455" s="9"/>
      <c r="N455" s="9"/>
      <c r="O455" s="8"/>
      <c r="P455" s="8"/>
      <c r="Q455" s="9"/>
      <c r="R455" s="9"/>
      <c r="S455" s="9"/>
      <c r="T455" s="9"/>
      <c r="U455" s="9"/>
      <c r="V455" s="9"/>
    </row>
    <row r="456" spans="1:22" ht="13.5" customHeight="1">
      <c r="A456" s="1141"/>
      <c r="B456" s="293"/>
      <c r="C456" s="293"/>
      <c r="D456" s="293"/>
      <c r="E456" s="293"/>
      <c r="F456" s="293"/>
      <c r="G456" s="9"/>
      <c r="H456" s="9"/>
      <c r="I456" s="9"/>
      <c r="J456" s="480"/>
      <c r="K456" s="9"/>
      <c r="L456" s="9"/>
      <c r="M456" s="9"/>
      <c r="N456" s="9"/>
      <c r="O456" s="8"/>
      <c r="P456" s="8"/>
      <c r="Q456" s="9"/>
      <c r="R456" s="9"/>
      <c r="S456" s="9"/>
      <c r="T456" s="9"/>
      <c r="U456" s="9"/>
      <c r="V456" s="9"/>
    </row>
    <row r="457" spans="1:22" ht="13.5" customHeight="1">
      <c r="A457" s="1141"/>
      <c r="B457" s="293"/>
      <c r="C457" s="293"/>
      <c r="D457" s="293"/>
      <c r="E457" s="293"/>
      <c r="F457" s="293"/>
      <c r="G457" s="9"/>
      <c r="H457" s="9"/>
      <c r="I457" s="9"/>
      <c r="J457" s="480"/>
      <c r="K457" s="9"/>
      <c r="L457" s="9"/>
      <c r="M457" s="9"/>
      <c r="N457" s="9"/>
      <c r="O457" s="8"/>
      <c r="P457" s="8"/>
      <c r="Q457" s="9"/>
      <c r="R457" s="9"/>
      <c r="S457" s="9"/>
      <c r="T457" s="9"/>
      <c r="U457" s="9"/>
      <c r="V457" s="9"/>
    </row>
    <row r="458" spans="1:22" ht="13.5" customHeight="1">
      <c r="A458" s="1141"/>
      <c r="B458" s="293"/>
      <c r="C458" s="293"/>
      <c r="D458" s="293"/>
      <c r="E458" s="293"/>
      <c r="F458" s="293"/>
      <c r="G458" s="9"/>
      <c r="H458" s="9"/>
      <c r="I458" s="9"/>
      <c r="J458" s="480"/>
      <c r="K458" s="9"/>
      <c r="L458" s="9"/>
      <c r="M458" s="9"/>
      <c r="N458" s="9"/>
      <c r="O458" s="8"/>
      <c r="P458" s="8"/>
      <c r="Q458" s="9"/>
      <c r="R458" s="9"/>
      <c r="S458" s="9"/>
      <c r="T458" s="9"/>
      <c r="U458" s="9"/>
      <c r="V458" s="9"/>
    </row>
    <row r="459" spans="1:22" ht="13.5" customHeight="1">
      <c r="A459" s="1141"/>
      <c r="B459" s="293"/>
      <c r="C459" s="293"/>
      <c r="D459" s="293"/>
      <c r="E459" s="293"/>
      <c r="F459" s="293"/>
      <c r="G459" s="9"/>
      <c r="H459" s="9"/>
      <c r="I459" s="9"/>
      <c r="J459" s="480"/>
      <c r="K459" s="9"/>
      <c r="L459" s="9"/>
      <c r="M459" s="9"/>
      <c r="N459" s="9"/>
      <c r="O459" s="8"/>
      <c r="P459" s="8"/>
      <c r="Q459" s="9"/>
      <c r="R459" s="9"/>
      <c r="S459" s="9"/>
      <c r="T459" s="9"/>
      <c r="U459" s="9"/>
      <c r="V459" s="9"/>
    </row>
    <row r="460" spans="1:22" ht="13.5" customHeight="1">
      <c r="A460" s="1141"/>
      <c r="B460" s="293"/>
      <c r="C460" s="293"/>
      <c r="D460" s="293"/>
      <c r="E460" s="293"/>
      <c r="F460" s="293"/>
      <c r="G460" s="9"/>
      <c r="H460" s="9"/>
      <c r="I460" s="9"/>
      <c r="J460" s="480"/>
      <c r="K460" s="9"/>
      <c r="L460" s="9"/>
      <c r="M460" s="9"/>
      <c r="N460" s="9"/>
      <c r="O460" s="8"/>
      <c r="P460" s="8"/>
      <c r="Q460" s="9"/>
      <c r="R460" s="9"/>
      <c r="S460" s="9"/>
      <c r="T460" s="9"/>
      <c r="U460" s="9"/>
      <c r="V460" s="9"/>
    </row>
    <row r="461" spans="1:22" ht="13.5" customHeight="1">
      <c r="A461" s="1141"/>
      <c r="B461" s="293"/>
      <c r="C461" s="293"/>
      <c r="D461" s="293"/>
      <c r="E461" s="293"/>
      <c r="F461" s="293"/>
      <c r="G461" s="9"/>
      <c r="H461" s="9"/>
      <c r="I461" s="9"/>
      <c r="J461" s="480"/>
      <c r="K461" s="9"/>
      <c r="L461" s="9"/>
      <c r="M461" s="9"/>
      <c r="N461" s="9"/>
      <c r="O461" s="8"/>
      <c r="P461" s="8"/>
      <c r="Q461" s="9"/>
      <c r="R461" s="9"/>
      <c r="S461" s="9"/>
      <c r="T461" s="9"/>
      <c r="U461" s="9"/>
      <c r="V461" s="9"/>
    </row>
    <row r="462" spans="1:22" ht="13.5" customHeight="1">
      <c r="A462" s="1141"/>
      <c r="B462" s="293"/>
      <c r="C462" s="293"/>
      <c r="D462" s="293"/>
      <c r="E462" s="293"/>
      <c r="F462" s="293"/>
      <c r="G462" s="9"/>
      <c r="H462" s="9"/>
      <c r="I462" s="9"/>
      <c r="J462" s="480"/>
      <c r="K462" s="9"/>
      <c r="L462" s="9"/>
      <c r="M462" s="9"/>
      <c r="N462" s="9"/>
      <c r="O462" s="8"/>
      <c r="P462" s="8"/>
      <c r="Q462" s="9"/>
      <c r="R462" s="9"/>
      <c r="S462" s="9"/>
      <c r="T462" s="9"/>
      <c r="U462" s="9"/>
      <c r="V462" s="9"/>
    </row>
    <row r="463" spans="1:22" ht="13.5" customHeight="1">
      <c r="A463" s="1141"/>
      <c r="B463" s="293"/>
      <c r="C463" s="293"/>
      <c r="D463" s="293"/>
      <c r="E463" s="293"/>
      <c r="F463" s="293"/>
      <c r="G463" s="9"/>
      <c r="H463" s="9"/>
      <c r="I463" s="9"/>
      <c r="J463" s="480"/>
      <c r="K463" s="9"/>
      <c r="L463" s="9"/>
      <c r="M463" s="9"/>
      <c r="N463" s="9"/>
      <c r="O463" s="8"/>
      <c r="P463" s="8"/>
      <c r="Q463" s="9"/>
      <c r="R463" s="9"/>
      <c r="S463" s="9"/>
      <c r="T463" s="9"/>
      <c r="U463" s="9"/>
      <c r="V463" s="9"/>
    </row>
    <row r="464" spans="1:22" ht="13.5" customHeight="1">
      <c r="A464" s="1141"/>
      <c r="B464" s="293"/>
      <c r="C464" s="293"/>
      <c r="D464" s="293"/>
      <c r="E464" s="293"/>
      <c r="F464" s="293"/>
      <c r="G464" s="9"/>
      <c r="H464" s="9"/>
      <c r="I464" s="9"/>
      <c r="J464" s="480"/>
      <c r="K464" s="9"/>
      <c r="L464" s="9"/>
      <c r="M464" s="9"/>
      <c r="N464" s="9"/>
      <c r="O464" s="8"/>
      <c r="P464" s="8"/>
      <c r="Q464" s="9"/>
      <c r="R464" s="9"/>
      <c r="S464" s="9"/>
      <c r="T464" s="9"/>
      <c r="U464" s="9"/>
      <c r="V464" s="9"/>
    </row>
    <row r="465" spans="1:22" ht="13.5" customHeight="1">
      <c r="A465" s="1141"/>
      <c r="B465" s="293"/>
      <c r="C465" s="293"/>
      <c r="D465" s="293"/>
      <c r="E465" s="293"/>
      <c r="F465" s="293"/>
      <c r="G465" s="9"/>
      <c r="H465" s="9"/>
      <c r="I465" s="9"/>
      <c r="J465" s="480"/>
      <c r="K465" s="9"/>
      <c r="L465" s="9"/>
      <c r="M465" s="9"/>
      <c r="N465" s="9"/>
      <c r="O465" s="8"/>
      <c r="P465" s="8"/>
      <c r="Q465" s="9"/>
      <c r="R465" s="9"/>
      <c r="S465" s="9"/>
      <c r="T465" s="9"/>
      <c r="U465" s="9"/>
      <c r="V465" s="9"/>
    </row>
    <row r="466" spans="1:22" ht="13.5" customHeight="1">
      <c r="A466" s="1141"/>
      <c r="B466" s="293"/>
      <c r="C466" s="293"/>
      <c r="D466" s="293"/>
      <c r="E466" s="293"/>
      <c r="F466" s="293"/>
      <c r="G466" s="9"/>
      <c r="H466" s="9"/>
      <c r="I466" s="9"/>
      <c r="J466" s="480"/>
      <c r="K466" s="9"/>
      <c r="L466" s="9"/>
      <c r="M466" s="9"/>
      <c r="N466" s="9"/>
      <c r="O466" s="8"/>
      <c r="P466" s="8"/>
      <c r="Q466" s="9"/>
      <c r="R466" s="9"/>
      <c r="S466" s="9"/>
      <c r="T466" s="9"/>
      <c r="U466" s="9"/>
      <c r="V466" s="9"/>
    </row>
    <row r="467" spans="1:22" ht="13.5" customHeight="1">
      <c r="A467" s="1141"/>
      <c r="B467" s="293"/>
      <c r="C467" s="293"/>
      <c r="D467" s="293"/>
      <c r="E467" s="293"/>
      <c r="F467" s="293"/>
      <c r="G467" s="9"/>
      <c r="H467" s="9"/>
      <c r="I467" s="9"/>
      <c r="J467" s="480"/>
      <c r="K467" s="9"/>
      <c r="L467" s="9"/>
      <c r="M467" s="9"/>
      <c r="N467" s="9"/>
      <c r="O467" s="8"/>
      <c r="P467" s="8"/>
      <c r="Q467" s="9"/>
      <c r="R467" s="9"/>
      <c r="S467" s="9"/>
      <c r="T467" s="9"/>
      <c r="U467" s="9"/>
      <c r="V467" s="9"/>
    </row>
    <row r="468" spans="1:22" ht="13.5" customHeight="1">
      <c r="A468" s="1141"/>
      <c r="B468" s="293"/>
      <c r="C468" s="293"/>
      <c r="D468" s="293"/>
      <c r="E468" s="293"/>
      <c r="F468" s="293"/>
      <c r="G468" s="9"/>
      <c r="H468" s="9"/>
      <c r="I468" s="9"/>
      <c r="J468" s="480"/>
      <c r="K468" s="9"/>
      <c r="L468" s="9"/>
      <c r="M468" s="9"/>
      <c r="N468" s="9"/>
      <c r="O468" s="8"/>
      <c r="P468" s="8"/>
      <c r="Q468" s="9"/>
      <c r="R468" s="9"/>
      <c r="S468" s="9"/>
      <c r="T468" s="9"/>
      <c r="U468" s="9"/>
      <c r="V468" s="9"/>
    </row>
    <row r="469" spans="1:22" ht="13.5" customHeight="1">
      <c r="A469" s="1141"/>
      <c r="B469" s="293"/>
      <c r="C469" s="293"/>
      <c r="D469" s="293"/>
      <c r="E469" s="293"/>
      <c r="F469" s="293"/>
      <c r="G469" s="9"/>
      <c r="H469" s="9"/>
      <c r="I469" s="9"/>
      <c r="J469" s="480"/>
      <c r="K469" s="9"/>
      <c r="L469" s="9"/>
      <c r="M469" s="9"/>
      <c r="N469" s="9"/>
      <c r="O469" s="8"/>
      <c r="P469" s="8"/>
      <c r="Q469" s="9"/>
      <c r="R469" s="9"/>
      <c r="S469" s="9"/>
      <c r="T469" s="9"/>
      <c r="U469" s="9"/>
      <c r="V469" s="9"/>
    </row>
    <row r="470" spans="1:22" ht="13.5" customHeight="1">
      <c r="A470" s="1141"/>
      <c r="B470" s="293"/>
      <c r="C470" s="293"/>
      <c r="D470" s="293"/>
      <c r="E470" s="293"/>
      <c r="F470" s="293"/>
      <c r="G470" s="9"/>
      <c r="H470" s="9"/>
      <c r="I470" s="9"/>
      <c r="J470" s="480"/>
      <c r="K470" s="9"/>
      <c r="L470" s="9"/>
      <c r="M470" s="9"/>
      <c r="N470" s="9"/>
      <c r="O470" s="8"/>
      <c r="P470" s="8"/>
      <c r="Q470" s="9"/>
      <c r="R470" s="9"/>
      <c r="S470" s="9"/>
      <c r="T470" s="9"/>
      <c r="U470" s="9"/>
      <c r="V470" s="9"/>
    </row>
    <row r="471" spans="1:22" ht="13.5" customHeight="1">
      <c r="A471" s="1141"/>
      <c r="B471" s="293"/>
      <c r="C471" s="293"/>
      <c r="D471" s="293"/>
      <c r="E471" s="293"/>
      <c r="F471" s="293"/>
      <c r="G471" s="9"/>
      <c r="H471" s="9"/>
      <c r="I471" s="9"/>
      <c r="J471" s="480"/>
      <c r="K471" s="9"/>
      <c r="L471" s="9"/>
      <c r="M471" s="9"/>
      <c r="N471" s="9"/>
      <c r="O471" s="8"/>
      <c r="P471" s="8"/>
      <c r="Q471" s="9"/>
      <c r="R471" s="9"/>
      <c r="S471" s="9"/>
      <c r="T471" s="9"/>
      <c r="U471" s="9"/>
      <c r="V471" s="9"/>
    </row>
    <row r="472" spans="1:22" ht="13.5" customHeight="1">
      <c r="A472" s="1141"/>
      <c r="B472" s="293"/>
      <c r="C472" s="293"/>
      <c r="D472" s="293"/>
      <c r="E472" s="293"/>
      <c r="F472" s="293"/>
      <c r="G472" s="9"/>
      <c r="H472" s="9"/>
      <c r="I472" s="9"/>
      <c r="J472" s="480"/>
      <c r="K472" s="9"/>
      <c r="L472" s="9"/>
      <c r="M472" s="9"/>
      <c r="N472" s="9"/>
      <c r="O472" s="8"/>
      <c r="P472" s="8"/>
      <c r="Q472" s="9"/>
      <c r="R472" s="9"/>
      <c r="S472" s="9"/>
      <c r="T472" s="9"/>
      <c r="U472" s="9"/>
      <c r="V472" s="9"/>
    </row>
    <row r="473" spans="1:22" ht="13.5" customHeight="1">
      <c r="A473" s="1141"/>
      <c r="B473" s="293"/>
      <c r="C473" s="293"/>
      <c r="D473" s="293"/>
      <c r="E473" s="293"/>
      <c r="F473" s="293"/>
      <c r="G473" s="9"/>
      <c r="H473" s="9"/>
      <c r="I473" s="9"/>
      <c r="J473" s="480"/>
      <c r="K473" s="9"/>
      <c r="L473" s="9"/>
      <c r="M473" s="9"/>
      <c r="N473" s="9"/>
      <c r="O473" s="8"/>
      <c r="P473" s="8"/>
      <c r="Q473" s="9"/>
      <c r="R473" s="9"/>
      <c r="S473" s="9"/>
      <c r="T473" s="9"/>
      <c r="U473" s="9"/>
      <c r="V473" s="9"/>
    </row>
    <row r="474" spans="1:22" ht="13.5" customHeight="1">
      <c r="A474" s="1141"/>
      <c r="B474" s="293"/>
      <c r="C474" s="293"/>
      <c r="D474" s="293"/>
      <c r="E474" s="293"/>
      <c r="F474" s="293"/>
      <c r="G474" s="9"/>
      <c r="H474" s="9"/>
      <c r="I474" s="9"/>
      <c r="J474" s="480"/>
      <c r="K474" s="9"/>
      <c r="L474" s="9"/>
      <c r="M474" s="9"/>
      <c r="N474" s="9"/>
      <c r="O474" s="8"/>
      <c r="P474" s="8"/>
      <c r="Q474" s="9"/>
      <c r="R474" s="9"/>
      <c r="S474" s="9"/>
      <c r="T474" s="9"/>
      <c r="U474" s="9"/>
      <c r="V474" s="9"/>
    </row>
    <row r="475" spans="1:22" ht="13.5" customHeight="1">
      <c r="A475" s="1141"/>
      <c r="B475" s="293"/>
      <c r="C475" s="293"/>
      <c r="D475" s="293"/>
      <c r="E475" s="293"/>
      <c r="F475" s="293"/>
      <c r="G475" s="9"/>
      <c r="H475" s="9"/>
      <c r="I475" s="9"/>
      <c r="J475" s="480"/>
      <c r="K475" s="9"/>
      <c r="L475" s="9"/>
      <c r="M475" s="9"/>
      <c r="N475" s="9"/>
      <c r="O475" s="8"/>
      <c r="P475" s="8"/>
      <c r="Q475" s="9"/>
      <c r="R475" s="9"/>
      <c r="S475" s="9"/>
      <c r="T475" s="9"/>
      <c r="U475" s="9"/>
      <c r="V475" s="9"/>
    </row>
    <row r="476" spans="1:22" ht="13.5" customHeight="1">
      <c r="A476" s="1141"/>
      <c r="B476" s="293"/>
      <c r="C476" s="293"/>
      <c r="D476" s="293"/>
      <c r="E476" s="293"/>
      <c r="F476" s="293"/>
      <c r="G476" s="9"/>
      <c r="H476" s="9"/>
      <c r="I476" s="9"/>
      <c r="J476" s="480"/>
      <c r="K476" s="9"/>
      <c r="L476" s="9"/>
      <c r="M476" s="9"/>
      <c r="N476" s="9"/>
      <c r="O476" s="8"/>
      <c r="P476" s="8"/>
      <c r="Q476" s="9"/>
      <c r="R476" s="9"/>
      <c r="S476" s="9"/>
      <c r="T476" s="9"/>
      <c r="U476" s="9"/>
      <c r="V476" s="9"/>
    </row>
    <row r="477" spans="1:22" ht="13.5" customHeight="1">
      <c r="A477" s="1141"/>
      <c r="B477" s="293"/>
      <c r="C477" s="293"/>
      <c r="D477" s="293"/>
      <c r="E477" s="293"/>
      <c r="F477" s="293"/>
      <c r="G477" s="9"/>
      <c r="H477" s="9"/>
      <c r="I477" s="9"/>
      <c r="J477" s="480"/>
      <c r="K477" s="9"/>
      <c r="L477" s="9"/>
      <c r="M477" s="9"/>
      <c r="N477" s="9"/>
      <c r="O477" s="8"/>
      <c r="P477" s="8"/>
      <c r="Q477" s="9"/>
      <c r="R477" s="9"/>
      <c r="S477" s="9"/>
      <c r="T477" s="9"/>
      <c r="U477" s="9"/>
      <c r="V477" s="9"/>
    </row>
    <row r="478" spans="1:22" ht="13.5" customHeight="1">
      <c r="A478" s="1141"/>
      <c r="B478" s="293"/>
      <c r="C478" s="293"/>
      <c r="D478" s="293"/>
      <c r="E478" s="293"/>
      <c r="F478" s="293"/>
      <c r="G478" s="9"/>
      <c r="H478" s="9"/>
      <c r="I478" s="9"/>
      <c r="J478" s="480"/>
      <c r="K478" s="9"/>
      <c r="L478" s="9"/>
      <c r="M478" s="9"/>
      <c r="N478" s="9"/>
      <c r="O478" s="8"/>
      <c r="P478" s="8"/>
      <c r="Q478" s="9"/>
      <c r="R478" s="9"/>
      <c r="S478" s="9"/>
      <c r="T478" s="9"/>
      <c r="U478" s="9"/>
      <c r="V478" s="9"/>
    </row>
    <row r="479" spans="1:22" ht="13.5" customHeight="1">
      <c r="A479" s="1141"/>
      <c r="B479" s="293"/>
      <c r="C479" s="293"/>
      <c r="D479" s="293"/>
      <c r="E479" s="293"/>
      <c r="F479" s="293"/>
      <c r="G479" s="9"/>
      <c r="H479" s="9"/>
      <c r="I479" s="9"/>
      <c r="J479" s="480"/>
      <c r="K479" s="9"/>
      <c r="L479" s="9"/>
      <c r="M479" s="9"/>
      <c r="N479" s="9"/>
      <c r="O479" s="8"/>
      <c r="P479" s="8"/>
      <c r="Q479" s="9"/>
      <c r="R479" s="9"/>
      <c r="S479" s="9"/>
      <c r="T479" s="9"/>
      <c r="U479" s="9"/>
      <c r="V479" s="9"/>
    </row>
    <row r="480" spans="1:22" ht="13.5" customHeight="1">
      <c r="A480" s="1141"/>
      <c r="B480" s="293"/>
      <c r="C480" s="293"/>
      <c r="D480" s="293"/>
      <c r="E480" s="293"/>
      <c r="F480" s="293"/>
      <c r="G480" s="9"/>
      <c r="H480" s="9"/>
      <c r="I480" s="9"/>
      <c r="J480" s="480"/>
      <c r="K480" s="9"/>
      <c r="L480" s="9"/>
      <c r="M480" s="9"/>
      <c r="N480" s="9"/>
      <c r="O480" s="8"/>
      <c r="P480" s="8"/>
      <c r="Q480" s="9"/>
      <c r="R480" s="9"/>
      <c r="S480" s="9"/>
      <c r="T480" s="9"/>
      <c r="U480" s="9"/>
      <c r="V480" s="9"/>
    </row>
    <row r="481" spans="1:22" ht="13.5" customHeight="1">
      <c r="A481" s="1141"/>
      <c r="B481" s="293"/>
      <c r="C481" s="293"/>
      <c r="D481" s="293"/>
      <c r="E481" s="293"/>
      <c r="F481" s="293"/>
      <c r="G481" s="9"/>
      <c r="H481" s="9"/>
      <c r="I481" s="9"/>
      <c r="J481" s="480"/>
      <c r="K481" s="9"/>
      <c r="L481" s="9"/>
      <c r="M481" s="9"/>
      <c r="N481" s="9"/>
      <c r="O481" s="8"/>
      <c r="P481" s="8"/>
      <c r="Q481" s="9"/>
      <c r="R481" s="9"/>
      <c r="S481" s="9"/>
      <c r="T481" s="9"/>
      <c r="U481" s="9"/>
      <c r="V481" s="9"/>
    </row>
    <row r="482" spans="1:22" ht="13.5" customHeight="1">
      <c r="A482" s="1141"/>
      <c r="B482" s="293"/>
      <c r="C482" s="293"/>
      <c r="D482" s="293"/>
      <c r="E482" s="293"/>
      <c r="F482" s="293"/>
      <c r="G482" s="9"/>
      <c r="H482" s="9"/>
      <c r="I482" s="9"/>
      <c r="J482" s="480"/>
      <c r="K482" s="9"/>
      <c r="L482" s="9"/>
      <c r="M482" s="9"/>
      <c r="N482" s="9"/>
      <c r="O482" s="8"/>
      <c r="P482" s="8"/>
      <c r="Q482" s="9"/>
      <c r="R482" s="9"/>
      <c r="S482" s="9"/>
      <c r="T482" s="9"/>
      <c r="U482" s="9"/>
      <c r="V482" s="9"/>
    </row>
    <row r="483" spans="1:22" ht="13.5" customHeight="1">
      <c r="A483" s="1141"/>
      <c r="B483" s="293"/>
      <c r="C483" s="293"/>
      <c r="D483" s="293"/>
      <c r="E483" s="293"/>
      <c r="F483" s="293"/>
      <c r="G483" s="9"/>
      <c r="H483" s="9"/>
      <c r="I483" s="9"/>
      <c r="J483" s="480"/>
      <c r="K483" s="9"/>
      <c r="L483" s="9"/>
      <c r="M483" s="9"/>
      <c r="N483" s="9"/>
      <c r="O483" s="8"/>
      <c r="P483" s="8"/>
      <c r="Q483" s="9"/>
      <c r="R483" s="9"/>
      <c r="S483" s="9"/>
      <c r="T483" s="9"/>
      <c r="U483" s="9"/>
      <c r="V483" s="9"/>
    </row>
    <row r="484" spans="1:22" ht="13.5" customHeight="1">
      <c r="A484" s="1141"/>
      <c r="B484" s="293"/>
      <c r="C484" s="293"/>
      <c r="D484" s="293"/>
      <c r="E484" s="293"/>
      <c r="F484" s="293"/>
      <c r="G484" s="9"/>
      <c r="H484" s="9"/>
      <c r="I484" s="9"/>
      <c r="J484" s="480"/>
      <c r="K484" s="9"/>
      <c r="L484" s="9"/>
      <c r="M484" s="9"/>
      <c r="N484" s="9"/>
      <c r="O484" s="8"/>
      <c r="P484" s="8"/>
      <c r="Q484" s="9"/>
      <c r="R484" s="9"/>
      <c r="S484" s="9"/>
      <c r="T484" s="9"/>
      <c r="U484" s="9"/>
      <c r="V484" s="9"/>
    </row>
    <row r="485" spans="1:22" ht="13.5" customHeight="1">
      <c r="A485" s="1141"/>
      <c r="B485" s="293"/>
      <c r="C485" s="293"/>
      <c r="D485" s="293"/>
      <c r="E485" s="293"/>
      <c r="F485" s="293"/>
      <c r="G485" s="9"/>
      <c r="H485" s="9"/>
      <c r="I485" s="9"/>
      <c r="J485" s="480"/>
      <c r="K485" s="9"/>
      <c r="L485" s="9"/>
      <c r="M485" s="9"/>
      <c r="N485" s="9"/>
      <c r="O485" s="8"/>
      <c r="P485" s="8"/>
      <c r="Q485" s="9"/>
      <c r="R485" s="9"/>
      <c r="S485" s="9"/>
      <c r="T485" s="9"/>
      <c r="U485" s="9"/>
      <c r="V485" s="9"/>
    </row>
    <row r="486" spans="1:22" ht="13.5" customHeight="1">
      <c r="A486" s="1141"/>
      <c r="B486" s="293"/>
      <c r="C486" s="293"/>
      <c r="D486" s="293"/>
      <c r="E486" s="293"/>
      <c r="F486" s="293"/>
      <c r="G486" s="9"/>
      <c r="H486" s="9"/>
      <c r="I486" s="9"/>
      <c r="J486" s="480"/>
      <c r="K486" s="9"/>
      <c r="L486" s="9"/>
      <c r="M486" s="9"/>
      <c r="N486" s="9"/>
      <c r="O486" s="8"/>
      <c r="P486" s="8"/>
      <c r="Q486" s="9"/>
      <c r="R486" s="9"/>
      <c r="S486" s="9"/>
      <c r="T486" s="9"/>
      <c r="U486" s="9"/>
      <c r="V486" s="9"/>
    </row>
    <row r="487" spans="1:22" ht="13.5" customHeight="1">
      <c r="A487" s="1141"/>
      <c r="B487" s="293"/>
      <c r="C487" s="293"/>
      <c r="D487" s="293"/>
      <c r="E487" s="293"/>
      <c r="F487" s="293"/>
      <c r="G487" s="9"/>
      <c r="H487" s="9"/>
      <c r="I487" s="9"/>
      <c r="J487" s="480"/>
      <c r="K487" s="9"/>
      <c r="L487" s="9"/>
      <c r="M487" s="9"/>
      <c r="N487" s="9"/>
      <c r="O487" s="8"/>
      <c r="P487" s="8"/>
      <c r="Q487" s="9"/>
      <c r="R487" s="9"/>
      <c r="S487" s="9"/>
      <c r="T487" s="9"/>
      <c r="U487" s="9"/>
      <c r="V487" s="9"/>
    </row>
    <row r="488" spans="1:22" ht="13.5" customHeight="1">
      <c r="A488" s="1141"/>
      <c r="B488" s="293"/>
      <c r="C488" s="293"/>
      <c r="D488" s="293"/>
      <c r="E488" s="293"/>
      <c r="F488" s="293"/>
      <c r="G488" s="9"/>
      <c r="H488" s="9"/>
      <c r="I488" s="9"/>
      <c r="J488" s="480"/>
      <c r="K488" s="9"/>
      <c r="L488" s="9"/>
      <c r="M488" s="9"/>
      <c r="N488" s="9"/>
      <c r="O488" s="8"/>
      <c r="P488" s="8"/>
      <c r="Q488" s="9"/>
      <c r="R488" s="9"/>
      <c r="S488" s="9"/>
      <c r="T488" s="9"/>
      <c r="U488" s="9"/>
      <c r="V488" s="9"/>
    </row>
    <row r="489" spans="1:22" ht="13.5" customHeight="1">
      <c r="A489" s="1141"/>
      <c r="B489" s="293"/>
      <c r="C489" s="293"/>
      <c r="D489" s="293"/>
      <c r="E489" s="293"/>
      <c r="F489" s="293"/>
      <c r="G489" s="9"/>
      <c r="H489" s="9"/>
      <c r="I489" s="9"/>
      <c r="J489" s="480"/>
      <c r="K489" s="9"/>
      <c r="L489" s="9"/>
      <c r="M489" s="9"/>
      <c r="N489" s="9"/>
      <c r="O489" s="8"/>
      <c r="P489" s="8"/>
      <c r="Q489" s="9"/>
      <c r="R489" s="9"/>
      <c r="S489" s="9"/>
      <c r="T489" s="9"/>
      <c r="U489" s="9"/>
      <c r="V489" s="9"/>
    </row>
    <row r="490" spans="1:22" ht="13.5" customHeight="1">
      <c r="A490" s="1141"/>
      <c r="B490" s="293"/>
      <c r="C490" s="293"/>
      <c r="D490" s="293"/>
      <c r="E490" s="293"/>
      <c r="F490" s="293"/>
      <c r="G490" s="9"/>
      <c r="H490" s="9"/>
      <c r="I490" s="9"/>
      <c r="J490" s="480"/>
      <c r="K490" s="9"/>
      <c r="L490" s="9"/>
      <c r="M490" s="9"/>
      <c r="N490" s="9"/>
      <c r="O490" s="8"/>
      <c r="P490" s="8"/>
      <c r="Q490" s="9"/>
      <c r="R490" s="9"/>
      <c r="S490" s="9"/>
      <c r="T490" s="9"/>
      <c r="U490" s="9"/>
      <c r="V490" s="9"/>
    </row>
    <row r="491" spans="1:22" ht="13.5" customHeight="1">
      <c r="A491" s="1141"/>
      <c r="B491" s="293"/>
      <c r="C491" s="293"/>
      <c r="D491" s="293"/>
      <c r="E491" s="293"/>
      <c r="F491" s="293"/>
      <c r="G491" s="9"/>
      <c r="H491" s="9"/>
      <c r="I491" s="9"/>
      <c r="J491" s="480"/>
      <c r="K491" s="9"/>
      <c r="L491" s="9"/>
      <c r="M491" s="9"/>
      <c r="N491" s="9"/>
      <c r="O491" s="8"/>
      <c r="P491" s="8"/>
      <c r="Q491" s="9"/>
      <c r="R491" s="9"/>
      <c r="S491" s="9"/>
      <c r="T491" s="9"/>
      <c r="U491" s="9"/>
      <c r="V491" s="9"/>
    </row>
    <row r="492" spans="1:22" ht="13.5" customHeight="1">
      <c r="A492" s="1141"/>
      <c r="B492" s="293"/>
      <c r="C492" s="293"/>
      <c r="D492" s="293"/>
      <c r="E492" s="293"/>
      <c r="F492" s="293"/>
      <c r="G492" s="9"/>
      <c r="H492" s="9"/>
      <c r="I492" s="9"/>
      <c r="J492" s="480"/>
      <c r="K492" s="9"/>
      <c r="L492" s="9"/>
      <c r="M492" s="9"/>
      <c r="N492" s="9"/>
      <c r="O492" s="8"/>
      <c r="P492" s="8"/>
      <c r="Q492" s="9"/>
      <c r="R492" s="9"/>
      <c r="S492" s="9"/>
      <c r="T492" s="9"/>
      <c r="U492" s="9"/>
      <c r="V492" s="9"/>
    </row>
    <row r="493" spans="1:22" ht="13.5" customHeight="1">
      <c r="A493" s="1141"/>
      <c r="B493" s="293"/>
      <c r="C493" s="293"/>
      <c r="D493" s="293"/>
      <c r="E493" s="293"/>
      <c r="F493" s="293"/>
      <c r="G493" s="9"/>
      <c r="H493" s="9"/>
      <c r="I493" s="9"/>
      <c r="J493" s="480"/>
      <c r="K493" s="9"/>
      <c r="L493" s="9"/>
      <c r="M493" s="9"/>
      <c r="N493" s="9"/>
      <c r="O493" s="8"/>
      <c r="P493" s="8"/>
      <c r="Q493" s="9"/>
      <c r="R493" s="9"/>
      <c r="S493" s="9"/>
      <c r="T493" s="9"/>
      <c r="U493" s="9"/>
      <c r="V493" s="9"/>
    </row>
    <row r="494" spans="1:22" ht="13.5" customHeight="1">
      <c r="A494" s="1141"/>
      <c r="B494" s="293"/>
      <c r="C494" s="293"/>
      <c r="D494" s="293"/>
      <c r="E494" s="293"/>
      <c r="F494" s="293"/>
      <c r="G494" s="9"/>
      <c r="H494" s="9"/>
      <c r="I494" s="9"/>
      <c r="J494" s="480"/>
      <c r="K494" s="9"/>
      <c r="L494" s="9"/>
      <c r="M494" s="9"/>
      <c r="N494" s="9"/>
      <c r="O494" s="8"/>
      <c r="P494" s="8"/>
      <c r="Q494" s="9"/>
      <c r="R494" s="9"/>
      <c r="S494" s="9"/>
      <c r="T494" s="9"/>
      <c r="U494" s="9"/>
      <c r="V494" s="9"/>
    </row>
    <row r="495" spans="1:22" ht="13.5" customHeight="1">
      <c r="A495" s="1141"/>
      <c r="B495" s="293"/>
      <c r="C495" s="293"/>
      <c r="D495" s="293"/>
      <c r="E495" s="293"/>
      <c r="F495" s="293"/>
      <c r="G495" s="9"/>
      <c r="H495" s="9"/>
      <c r="I495" s="9"/>
      <c r="J495" s="480"/>
      <c r="K495" s="9"/>
      <c r="L495" s="9"/>
      <c r="M495" s="9"/>
      <c r="N495" s="9"/>
      <c r="O495" s="8"/>
      <c r="P495" s="8"/>
      <c r="Q495" s="9"/>
      <c r="R495" s="9"/>
      <c r="S495" s="9"/>
      <c r="T495" s="9"/>
      <c r="U495" s="9"/>
      <c r="V495" s="9"/>
    </row>
    <row r="496" spans="1:22" ht="13.5" customHeight="1">
      <c r="A496" s="1141"/>
      <c r="B496" s="293"/>
      <c r="C496" s="293"/>
      <c r="D496" s="293"/>
      <c r="E496" s="293"/>
      <c r="F496" s="293"/>
      <c r="G496" s="9"/>
      <c r="H496" s="9"/>
      <c r="I496" s="9"/>
      <c r="J496" s="480"/>
      <c r="K496" s="9"/>
      <c r="L496" s="9"/>
      <c r="M496" s="9"/>
      <c r="N496" s="9"/>
      <c r="O496" s="8"/>
      <c r="P496" s="8"/>
      <c r="Q496" s="9"/>
      <c r="R496" s="9"/>
      <c r="S496" s="9"/>
      <c r="T496" s="9"/>
      <c r="U496" s="9"/>
      <c r="V496" s="9"/>
    </row>
    <row r="497" spans="1:22" ht="13.5" customHeight="1">
      <c r="A497" s="1141"/>
      <c r="B497" s="293"/>
      <c r="C497" s="293"/>
      <c r="D497" s="293"/>
      <c r="E497" s="293"/>
      <c r="F497" s="293"/>
      <c r="G497" s="9"/>
      <c r="H497" s="9"/>
      <c r="I497" s="9"/>
      <c r="J497" s="480"/>
      <c r="K497" s="9"/>
      <c r="L497" s="9"/>
      <c r="M497" s="9"/>
      <c r="N497" s="9"/>
      <c r="O497" s="8"/>
      <c r="P497" s="8"/>
      <c r="Q497" s="9"/>
      <c r="R497" s="9"/>
      <c r="S497" s="9"/>
      <c r="T497" s="9"/>
      <c r="U497" s="9"/>
      <c r="V497" s="9"/>
    </row>
    <row r="498" spans="1:22" ht="13.5" customHeight="1">
      <c r="A498" s="1141"/>
      <c r="B498" s="293"/>
      <c r="C498" s="293"/>
      <c r="D498" s="293"/>
      <c r="E498" s="293"/>
      <c r="F498" s="293"/>
      <c r="G498" s="9"/>
      <c r="H498" s="9"/>
      <c r="I498" s="9"/>
      <c r="J498" s="480"/>
      <c r="K498" s="9"/>
      <c r="L498" s="9"/>
      <c r="M498" s="9"/>
      <c r="N498" s="9"/>
      <c r="O498" s="8"/>
      <c r="P498" s="8"/>
      <c r="Q498" s="9"/>
      <c r="R498" s="9"/>
      <c r="S498" s="9"/>
      <c r="T498" s="9"/>
      <c r="U498" s="9"/>
      <c r="V498" s="9"/>
    </row>
    <row r="499" spans="1:22" ht="13.5" customHeight="1">
      <c r="A499" s="1141"/>
      <c r="B499" s="293"/>
      <c r="C499" s="293"/>
      <c r="D499" s="293"/>
      <c r="E499" s="293"/>
      <c r="F499" s="293"/>
      <c r="G499" s="9"/>
      <c r="H499" s="9"/>
      <c r="I499" s="9"/>
      <c r="J499" s="480"/>
      <c r="K499" s="9"/>
      <c r="L499" s="9"/>
      <c r="M499" s="9"/>
      <c r="N499" s="9"/>
      <c r="O499" s="8"/>
      <c r="P499" s="8"/>
      <c r="Q499" s="9"/>
      <c r="R499" s="9"/>
      <c r="S499" s="9"/>
      <c r="T499" s="9"/>
      <c r="U499" s="9"/>
      <c r="V499" s="9"/>
    </row>
    <row r="500" spans="1:22" ht="13.5" customHeight="1">
      <c r="A500" s="1141"/>
      <c r="B500" s="293"/>
      <c r="C500" s="293"/>
      <c r="D500" s="293"/>
      <c r="E500" s="293"/>
      <c r="F500" s="293"/>
      <c r="G500" s="9"/>
      <c r="H500" s="9"/>
      <c r="I500" s="9"/>
      <c r="J500" s="480"/>
      <c r="K500" s="9"/>
      <c r="L500" s="9"/>
      <c r="M500" s="9"/>
      <c r="N500" s="9"/>
      <c r="O500" s="8"/>
      <c r="P500" s="8"/>
      <c r="Q500" s="9"/>
      <c r="R500" s="9"/>
      <c r="S500" s="9"/>
      <c r="T500" s="9"/>
      <c r="U500" s="9"/>
      <c r="V500" s="9"/>
    </row>
    <row r="501" spans="1:22" ht="13.5" customHeight="1">
      <c r="A501" s="1141"/>
      <c r="B501" s="293"/>
      <c r="C501" s="293"/>
      <c r="D501" s="293"/>
      <c r="E501" s="293"/>
      <c r="F501" s="293"/>
      <c r="G501" s="9"/>
      <c r="H501" s="9"/>
      <c r="I501" s="9"/>
      <c r="J501" s="480"/>
      <c r="K501" s="9"/>
      <c r="L501" s="9"/>
      <c r="M501" s="9"/>
      <c r="N501" s="9"/>
      <c r="O501" s="8"/>
      <c r="P501" s="8"/>
      <c r="Q501" s="9"/>
      <c r="R501" s="9"/>
      <c r="S501" s="9"/>
      <c r="T501" s="9"/>
      <c r="U501" s="9"/>
      <c r="V501" s="9"/>
    </row>
    <row r="502" spans="1:22" ht="13.5" customHeight="1">
      <c r="A502" s="1141"/>
      <c r="B502" s="293"/>
      <c r="C502" s="293"/>
      <c r="D502" s="293"/>
      <c r="E502" s="293"/>
      <c r="F502" s="293"/>
      <c r="G502" s="9"/>
      <c r="H502" s="9"/>
      <c r="I502" s="9"/>
      <c r="J502" s="480"/>
      <c r="K502" s="9"/>
      <c r="L502" s="9"/>
      <c r="M502" s="9"/>
      <c r="N502" s="9"/>
      <c r="O502" s="8"/>
      <c r="P502" s="8"/>
      <c r="Q502" s="9"/>
      <c r="R502" s="9"/>
      <c r="S502" s="9"/>
      <c r="T502" s="9"/>
      <c r="U502" s="9"/>
      <c r="V502" s="9"/>
    </row>
    <row r="503" spans="1:22" ht="13.5" customHeight="1">
      <c r="A503" s="1141"/>
      <c r="B503" s="293"/>
      <c r="C503" s="293"/>
      <c r="D503" s="293"/>
      <c r="E503" s="293"/>
      <c r="F503" s="293"/>
      <c r="G503" s="9"/>
      <c r="H503" s="9"/>
      <c r="I503" s="9"/>
      <c r="J503" s="480"/>
      <c r="K503" s="9"/>
      <c r="L503" s="9"/>
      <c r="M503" s="9"/>
      <c r="N503" s="9"/>
      <c r="O503" s="8"/>
      <c r="P503" s="8"/>
      <c r="Q503" s="9"/>
      <c r="R503" s="9"/>
      <c r="S503" s="9"/>
      <c r="T503" s="9"/>
      <c r="U503" s="9"/>
      <c r="V503" s="9"/>
    </row>
    <row r="504" spans="1:22" ht="13.5" customHeight="1">
      <c r="A504" s="1141"/>
      <c r="B504" s="293"/>
      <c r="C504" s="293"/>
      <c r="D504" s="293"/>
      <c r="E504" s="293"/>
      <c r="F504" s="293"/>
      <c r="G504" s="9"/>
      <c r="H504" s="9"/>
      <c r="I504" s="9"/>
      <c r="J504" s="480"/>
      <c r="K504" s="9"/>
      <c r="L504" s="9"/>
      <c r="M504" s="9"/>
      <c r="N504" s="9"/>
      <c r="O504" s="8"/>
      <c r="P504" s="8"/>
      <c r="Q504" s="9"/>
      <c r="R504" s="9"/>
      <c r="S504" s="9"/>
      <c r="T504" s="9"/>
      <c r="U504" s="9"/>
      <c r="V504" s="9"/>
    </row>
    <row r="505" spans="1:22" ht="13.5" customHeight="1">
      <c r="A505" s="1141"/>
      <c r="B505" s="293"/>
      <c r="C505" s="293"/>
      <c r="D505" s="293"/>
      <c r="E505" s="293"/>
      <c r="F505" s="293"/>
      <c r="G505" s="9"/>
      <c r="H505" s="9"/>
      <c r="I505" s="9"/>
      <c r="J505" s="480"/>
      <c r="K505" s="9"/>
      <c r="L505" s="9"/>
      <c r="M505" s="9"/>
      <c r="N505" s="9"/>
      <c r="O505" s="8"/>
      <c r="P505" s="8"/>
      <c r="Q505" s="9"/>
      <c r="R505" s="9"/>
      <c r="S505" s="9"/>
      <c r="T505" s="9"/>
      <c r="U505" s="9"/>
      <c r="V505" s="9"/>
    </row>
    <row r="506" spans="1:22" ht="13.5" customHeight="1">
      <c r="A506" s="1141"/>
      <c r="B506" s="293"/>
      <c r="C506" s="293"/>
      <c r="D506" s="293"/>
      <c r="E506" s="293"/>
      <c r="F506" s="293"/>
      <c r="G506" s="9"/>
      <c r="H506" s="9"/>
      <c r="I506" s="9"/>
      <c r="J506" s="480"/>
      <c r="K506" s="9"/>
      <c r="L506" s="9"/>
      <c r="M506" s="9"/>
      <c r="N506" s="9"/>
      <c r="O506" s="8"/>
      <c r="P506" s="8"/>
      <c r="Q506" s="9"/>
      <c r="R506" s="9"/>
      <c r="S506" s="9"/>
      <c r="T506" s="9"/>
      <c r="U506" s="9"/>
      <c r="V506" s="9"/>
    </row>
    <row r="507" spans="1:22" ht="13.5" customHeight="1">
      <c r="A507" s="1141"/>
      <c r="B507" s="293"/>
      <c r="C507" s="293"/>
      <c r="D507" s="293"/>
      <c r="E507" s="293"/>
      <c r="F507" s="293"/>
      <c r="G507" s="9"/>
      <c r="H507" s="9"/>
      <c r="I507" s="9"/>
      <c r="J507" s="480"/>
      <c r="K507" s="9"/>
      <c r="L507" s="9"/>
      <c r="M507" s="9"/>
      <c r="N507" s="9"/>
      <c r="O507" s="8"/>
      <c r="P507" s="8"/>
      <c r="Q507" s="9"/>
      <c r="R507" s="9"/>
      <c r="S507" s="9"/>
      <c r="T507" s="9"/>
      <c r="U507" s="9"/>
      <c r="V507" s="9"/>
    </row>
    <row r="508" spans="1:22" ht="13.5" customHeight="1">
      <c r="A508" s="1141"/>
      <c r="B508" s="293"/>
      <c r="C508" s="293"/>
      <c r="D508" s="293"/>
      <c r="E508" s="293"/>
      <c r="F508" s="293"/>
      <c r="G508" s="9"/>
      <c r="H508" s="9"/>
      <c r="I508" s="9"/>
      <c r="J508" s="480"/>
      <c r="K508" s="9"/>
      <c r="L508" s="9"/>
      <c r="M508" s="9"/>
      <c r="N508" s="9"/>
      <c r="O508" s="8"/>
      <c r="P508" s="8"/>
      <c r="Q508" s="9"/>
      <c r="R508" s="9"/>
      <c r="S508" s="9"/>
      <c r="T508" s="9"/>
      <c r="U508" s="9"/>
      <c r="V508" s="9"/>
    </row>
    <row r="509" spans="1:22" ht="13.5" customHeight="1">
      <c r="A509" s="1141"/>
      <c r="B509" s="293"/>
      <c r="C509" s="293"/>
      <c r="D509" s="293"/>
      <c r="E509" s="293"/>
      <c r="F509" s="293"/>
      <c r="G509" s="9"/>
      <c r="H509" s="9"/>
      <c r="I509" s="9"/>
      <c r="J509" s="480"/>
      <c r="K509" s="9"/>
      <c r="L509" s="9"/>
      <c r="M509" s="9"/>
      <c r="N509" s="9"/>
      <c r="O509" s="8"/>
      <c r="P509" s="8"/>
      <c r="Q509" s="9"/>
      <c r="R509" s="9"/>
      <c r="S509" s="9"/>
      <c r="T509" s="9"/>
      <c r="U509" s="9"/>
      <c r="V509" s="9"/>
    </row>
    <row r="510" spans="1:22" ht="13.5" customHeight="1">
      <c r="A510" s="1141"/>
      <c r="B510" s="293"/>
      <c r="C510" s="293"/>
      <c r="D510" s="293"/>
      <c r="E510" s="293"/>
      <c r="F510" s="293"/>
      <c r="G510" s="9"/>
      <c r="H510" s="9"/>
      <c r="I510" s="9"/>
      <c r="J510" s="480"/>
      <c r="K510" s="9"/>
      <c r="L510" s="9"/>
      <c r="M510" s="9"/>
      <c r="N510" s="9"/>
      <c r="O510" s="8"/>
      <c r="P510" s="8"/>
      <c r="Q510" s="9"/>
      <c r="R510" s="9"/>
      <c r="S510" s="9"/>
      <c r="T510" s="9"/>
      <c r="U510" s="9"/>
      <c r="V510" s="9"/>
    </row>
    <row r="511" spans="1:22" ht="13.5" customHeight="1">
      <c r="A511" s="1141"/>
      <c r="B511" s="293"/>
      <c r="C511" s="293"/>
      <c r="D511" s="293"/>
      <c r="E511" s="293"/>
      <c r="F511" s="293"/>
      <c r="G511" s="9"/>
      <c r="H511" s="9"/>
      <c r="I511" s="9"/>
      <c r="J511" s="480"/>
      <c r="K511" s="9"/>
      <c r="L511" s="9"/>
      <c r="M511" s="9"/>
      <c r="N511" s="9"/>
      <c r="O511" s="8"/>
      <c r="P511" s="8"/>
      <c r="Q511" s="9"/>
      <c r="R511" s="9"/>
      <c r="S511" s="9"/>
      <c r="T511" s="9"/>
      <c r="U511" s="9"/>
      <c r="V511" s="9"/>
    </row>
    <row r="512" spans="1:22" ht="13.5" customHeight="1">
      <c r="A512" s="1141"/>
      <c r="B512" s="293"/>
      <c r="C512" s="293"/>
      <c r="D512" s="293"/>
      <c r="E512" s="293"/>
      <c r="F512" s="293"/>
      <c r="G512" s="9"/>
      <c r="H512" s="9"/>
      <c r="I512" s="9"/>
      <c r="J512" s="480"/>
      <c r="K512" s="9"/>
      <c r="L512" s="9"/>
      <c r="M512" s="9"/>
      <c r="N512" s="9"/>
      <c r="O512" s="8"/>
      <c r="P512" s="8"/>
      <c r="Q512" s="9"/>
      <c r="R512" s="9"/>
      <c r="S512" s="9"/>
      <c r="T512" s="9"/>
      <c r="U512" s="9"/>
      <c r="V512" s="9"/>
    </row>
    <row r="513" spans="1:22" ht="13.5" customHeight="1">
      <c r="A513" s="1141"/>
      <c r="B513" s="293"/>
      <c r="C513" s="293"/>
      <c r="D513" s="293"/>
      <c r="E513" s="293"/>
      <c r="F513" s="293"/>
      <c r="G513" s="9"/>
      <c r="H513" s="9"/>
      <c r="I513" s="9"/>
      <c r="J513" s="480"/>
      <c r="K513" s="9"/>
      <c r="L513" s="9"/>
      <c r="M513" s="9"/>
      <c r="N513" s="9"/>
      <c r="O513" s="8"/>
      <c r="P513" s="8"/>
      <c r="Q513" s="9"/>
      <c r="R513" s="9"/>
      <c r="S513" s="9"/>
      <c r="T513" s="9"/>
      <c r="U513" s="9"/>
      <c r="V513" s="9"/>
    </row>
    <row r="514" spans="1:22" ht="13.5" customHeight="1">
      <c r="A514" s="1141"/>
      <c r="B514" s="293"/>
      <c r="C514" s="293"/>
      <c r="D514" s="293"/>
      <c r="E514" s="293"/>
      <c r="F514" s="293"/>
      <c r="G514" s="9"/>
      <c r="H514" s="9"/>
      <c r="I514" s="9"/>
      <c r="J514" s="480"/>
      <c r="K514" s="9"/>
      <c r="L514" s="9"/>
      <c r="M514" s="9"/>
      <c r="N514" s="9"/>
      <c r="O514" s="8"/>
      <c r="P514" s="8"/>
      <c r="Q514" s="9"/>
      <c r="R514" s="9"/>
      <c r="S514" s="9"/>
      <c r="T514" s="9"/>
      <c r="U514" s="9"/>
      <c r="V514" s="9"/>
    </row>
    <row r="515" spans="1:22" ht="13.5" customHeight="1">
      <c r="A515" s="1141"/>
      <c r="B515" s="293"/>
      <c r="C515" s="293"/>
      <c r="D515" s="293"/>
      <c r="E515" s="293"/>
      <c r="F515" s="293"/>
      <c r="G515" s="9"/>
      <c r="H515" s="9"/>
      <c r="I515" s="9"/>
      <c r="J515" s="480"/>
      <c r="K515" s="9"/>
      <c r="L515" s="9"/>
      <c r="M515" s="9"/>
      <c r="N515" s="9"/>
      <c r="O515" s="8"/>
      <c r="P515" s="8"/>
      <c r="Q515" s="9"/>
      <c r="R515" s="9"/>
      <c r="S515" s="9"/>
      <c r="T515" s="9"/>
      <c r="U515" s="9"/>
      <c r="V515" s="9"/>
    </row>
    <row r="516" spans="1:22" ht="13.5" customHeight="1">
      <c r="A516" s="1141"/>
      <c r="B516" s="293"/>
      <c r="C516" s="293"/>
      <c r="D516" s="293"/>
      <c r="E516" s="293"/>
      <c r="F516" s="293"/>
      <c r="G516" s="9"/>
      <c r="H516" s="9"/>
      <c r="I516" s="9"/>
      <c r="J516" s="480"/>
      <c r="K516" s="9"/>
      <c r="L516" s="9"/>
      <c r="M516" s="9"/>
      <c r="N516" s="9"/>
      <c r="O516" s="8"/>
      <c r="P516" s="8"/>
      <c r="Q516" s="9"/>
      <c r="R516" s="9"/>
      <c r="S516" s="9"/>
      <c r="T516" s="9"/>
      <c r="U516" s="9"/>
      <c r="V516" s="9"/>
    </row>
    <row r="517" spans="1:22" ht="13.5" customHeight="1">
      <c r="A517" s="1141"/>
      <c r="B517" s="293"/>
      <c r="C517" s="293"/>
      <c r="D517" s="293"/>
      <c r="E517" s="293"/>
      <c r="F517" s="293"/>
      <c r="G517" s="9"/>
      <c r="H517" s="9"/>
      <c r="I517" s="9"/>
      <c r="J517" s="480"/>
      <c r="K517" s="9"/>
      <c r="L517" s="9"/>
      <c r="M517" s="9"/>
      <c r="N517" s="9"/>
      <c r="O517" s="8"/>
      <c r="P517" s="8"/>
      <c r="Q517" s="9"/>
      <c r="R517" s="9"/>
      <c r="S517" s="9"/>
      <c r="T517" s="9"/>
      <c r="U517" s="9"/>
      <c r="V517" s="9"/>
    </row>
    <row r="518" spans="1:22" ht="13.5" customHeight="1">
      <c r="A518" s="1141"/>
      <c r="B518" s="293"/>
      <c r="C518" s="293"/>
      <c r="D518" s="293"/>
      <c r="E518" s="293"/>
      <c r="F518" s="293"/>
      <c r="G518" s="9"/>
      <c r="H518" s="9"/>
      <c r="I518" s="9"/>
      <c r="J518" s="480"/>
      <c r="K518" s="9"/>
      <c r="L518" s="9"/>
      <c r="M518" s="9"/>
      <c r="N518" s="9"/>
      <c r="O518" s="8"/>
      <c r="P518" s="8"/>
      <c r="Q518" s="9"/>
      <c r="R518" s="9"/>
      <c r="S518" s="9"/>
      <c r="T518" s="9"/>
      <c r="U518" s="9"/>
      <c r="V518" s="9"/>
    </row>
    <row r="519" spans="1:22" ht="13.5" customHeight="1">
      <c r="A519" s="1141"/>
      <c r="B519" s="293"/>
      <c r="C519" s="293"/>
      <c r="D519" s="293"/>
      <c r="E519" s="293"/>
      <c r="F519" s="293"/>
      <c r="G519" s="9"/>
      <c r="H519" s="9"/>
      <c r="I519" s="9"/>
      <c r="J519" s="480"/>
      <c r="K519" s="9"/>
      <c r="L519" s="9"/>
      <c r="M519" s="9"/>
      <c r="N519" s="9"/>
      <c r="O519" s="8"/>
      <c r="P519" s="8"/>
      <c r="Q519" s="9"/>
      <c r="R519" s="9"/>
      <c r="S519" s="9"/>
      <c r="T519" s="9"/>
      <c r="U519" s="9"/>
      <c r="V519" s="9"/>
    </row>
    <row r="520" spans="1:22" ht="13.5" customHeight="1">
      <c r="A520" s="1141"/>
      <c r="B520" s="293"/>
      <c r="C520" s="293"/>
      <c r="D520" s="293"/>
      <c r="E520" s="293"/>
      <c r="F520" s="293"/>
      <c r="G520" s="9"/>
      <c r="H520" s="9"/>
      <c r="I520" s="9"/>
      <c r="J520" s="480"/>
      <c r="K520" s="9"/>
      <c r="L520" s="9"/>
      <c r="M520" s="9"/>
      <c r="N520" s="9"/>
      <c r="O520" s="8"/>
      <c r="P520" s="8"/>
      <c r="Q520" s="9"/>
      <c r="R520" s="9"/>
      <c r="S520" s="9"/>
      <c r="T520" s="9"/>
      <c r="U520" s="9"/>
      <c r="V520" s="9"/>
    </row>
    <row r="521" spans="1:22" ht="13.5" customHeight="1">
      <c r="A521" s="1141"/>
      <c r="B521" s="293"/>
      <c r="C521" s="293"/>
      <c r="D521" s="293"/>
      <c r="E521" s="293"/>
      <c r="F521" s="293"/>
      <c r="G521" s="9"/>
      <c r="H521" s="9"/>
      <c r="I521" s="9"/>
      <c r="J521" s="480"/>
      <c r="K521" s="9"/>
      <c r="L521" s="9"/>
      <c r="M521" s="9"/>
      <c r="N521" s="9"/>
      <c r="O521" s="8"/>
      <c r="P521" s="8"/>
      <c r="Q521" s="9"/>
      <c r="R521" s="9"/>
      <c r="S521" s="9"/>
      <c r="T521" s="9"/>
      <c r="U521" s="9"/>
      <c r="V521" s="9"/>
    </row>
    <row r="522" spans="1:22" ht="13.5" customHeight="1">
      <c r="A522" s="1141"/>
      <c r="B522" s="293"/>
      <c r="C522" s="293"/>
      <c r="D522" s="293"/>
      <c r="E522" s="293"/>
      <c r="F522" s="293"/>
      <c r="G522" s="9"/>
      <c r="H522" s="9"/>
      <c r="I522" s="9"/>
      <c r="J522" s="480"/>
      <c r="K522" s="9"/>
      <c r="L522" s="9"/>
      <c r="M522" s="9"/>
      <c r="N522" s="9"/>
      <c r="O522" s="8"/>
      <c r="P522" s="8"/>
      <c r="Q522" s="9"/>
      <c r="R522" s="9"/>
      <c r="S522" s="9"/>
      <c r="T522" s="9"/>
      <c r="U522" s="9"/>
      <c r="V522" s="9"/>
    </row>
    <row r="523" spans="1:22" ht="13.5" customHeight="1">
      <c r="A523" s="1141"/>
      <c r="B523" s="293"/>
      <c r="C523" s="293"/>
      <c r="D523" s="293"/>
      <c r="E523" s="293"/>
      <c r="F523" s="293"/>
      <c r="G523" s="9"/>
      <c r="H523" s="9"/>
      <c r="I523" s="9"/>
      <c r="J523" s="480"/>
      <c r="K523" s="9"/>
      <c r="L523" s="9"/>
      <c r="M523" s="9"/>
      <c r="N523" s="9"/>
      <c r="O523" s="8"/>
      <c r="P523" s="8"/>
      <c r="Q523" s="9"/>
      <c r="R523" s="9"/>
      <c r="S523" s="9"/>
      <c r="T523" s="9"/>
      <c r="U523" s="9"/>
      <c r="V523" s="9"/>
    </row>
    <row r="524" spans="1:22" ht="13.5" customHeight="1">
      <c r="A524" s="1141"/>
      <c r="B524" s="293"/>
      <c r="C524" s="293"/>
      <c r="D524" s="293"/>
      <c r="E524" s="293"/>
      <c r="F524" s="293"/>
      <c r="G524" s="9"/>
      <c r="H524" s="9"/>
      <c r="I524" s="9"/>
      <c r="J524" s="480"/>
      <c r="K524" s="9"/>
      <c r="L524" s="9"/>
      <c r="M524" s="9"/>
      <c r="N524" s="9"/>
      <c r="O524" s="8"/>
      <c r="P524" s="8"/>
      <c r="Q524" s="9"/>
      <c r="R524" s="9"/>
      <c r="S524" s="9"/>
      <c r="T524" s="9"/>
      <c r="U524" s="9"/>
      <c r="V524" s="9"/>
    </row>
    <row r="525" spans="1:22" ht="13.5" customHeight="1">
      <c r="A525" s="1141"/>
      <c r="B525" s="293"/>
      <c r="C525" s="293"/>
      <c r="D525" s="293"/>
      <c r="E525" s="293"/>
      <c r="F525" s="293"/>
      <c r="G525" s="9"/>
      <c r="H525" s="9"/>
      <c r="I525" s="9"/>
      <c r="J525" s="480"/>
      <c r="K525" s="9"/>
      <c r="L525" s="9"/>
      <c r="M525" s="9"/>
      <c r="N525" s="9"/>
      <c r="O525" s="8"/>
      <c r="P525" s="8"/>
      <c r="Q525" s="9"/>
      <c r="R525" s="9"/>
      <c r="S525" s="9"/>
      <c r="T525" s="9"/>
      <c r="U525" s="9"/>
      <c r="V525" s="9"/>
    </row>
    <row r="526" spans="1:22" ht="13.5" customHeight="1">
      <c r="A526" s="1141"/>
      <c r="B526" s="293"/>
      <c r="C526" s="293"/>
      <c r="D526" s="293"/>
      <c r="E526" s="293"/>
      <c r="F526" s="293"/>
      <c r="G526" s="9"/>
      <c r="H526" s="9"/>
      <c r="I526" s="9"/>
      <c r="J526" s="480"/>
      <c r="K526" s="9"/>
      <c r="L526" s="9"/>
      <c r="M526" s="9"/>
      <c r="N526" s="9"/>
      <c r="O526" s="8"/>
      <c r="P526" s="8"/>
      <c r="Q526" s="9"/>
      <c r="R526" s="9"/>
      <c r="S526" s="9"/>
      <c r="T526" s="9"/>
      <c r="U526" s="9"/>
      <c r="V526" s="9"/>
    </row>
    <row r="527" spans="1:22" ht="13.5" customHeight="1">
      <c r="A527" s="1141"/>
      <c r="B527" s="293"/>
      <c r="C527" s="293"/>
      <c r="D527" s="293"/>
      <c r="E527" s="293"/>
      <c r="F527" s="293"/>
      <c r="G527" s="9"/>
      <c r="H527" s="9"/>
      <c r="I527" s="9"/>
      <c r="J527" s="480"/>
      <c r="K527" s="9"/>
      <c r="L527" s="9"/>
      <c r="M527" s="9"/>
      <c r="N527" s="9"/>
      <c r="O527" s="8"/>
      <c r="P527" s="8"/>
      <c r="Q527" s="9"/>
      <c r="R527" s="9"/>
      <c r="S527" s="9"/>
      <c r="T527" s="9"/>
      <c r="U527" s="9"/>
      <c r="V527" s="9"/>
    </row>
    <row r="528" spans="1:22" ht="13.5" customHeight="1">
      <c r="A528" s="1141"/>
      <c r="B528" s="293"/>
      <c r="C528" s="293"/>
      <c r="D528" s="293"/>
      <c r="E528" s="293"/>
      <c r="F528" s="293"/>
      <c r="G528" s="9"/>
      <c r="H528" s="9"/>
      <c r="I528" s="9"/>
      <c r="J528" s="480"/>
      <c r="K528" s="9"/>
      <c r="L528" s="9"/>
      <c r="M528" s="9"/>
      <c r="N528" s="9"/>
      <c r="O528" s="8"/>
      <c r="P528" s="8"/>
      <c r="Q528" s="9"/>
      <c r="R528" s="9"/>
      <c r="S528" s="9"/>
      <c r="T528" s="9"/>
      <c r="U528" s="9"/>
      <c r="V528" s="9"/>
    </row>
    <row r="529" spans="1:22" ht="13.5" customHeight="1">
      <c r="A529" s="1141"/>
      <c r="B529" s="293"/>
      <c r="C529" s="293"/>
      <c r="D529" s="293"/>
      <c r="E529" s="293"/>
      <c r="F529" s="293"/>
      <c r="G529" s="9"/>
      <c r="H529" s="9"/>
      <c r="I529" s="9"/>
      <c r="J529" s="480"/>
      <c r="K529" s="9"/>
      <c r="L529" s="9"/>
      <c r="M529" s="9"/>
      <c r="N529" s="9"/>
      <c r="O529" s="8"/>
      <c r="P529" s="8"/>
      <c r="Q529" s="9"/>
      <c r="R529" s="9"/>
      <c r="S529" s="9"/>
      <c r="T529" s="9"/>
      <c r="U529" s="9"/>
      <c r="V529" s="9"/>
    </row>
    <row r="530" spans="1:22" ht="13.5" customHeight="1">
      <c r="A530" s="1141"/>
      <c r="B530" s="293"/>
      <c r="C530" s="293"/>
      <c r="D530" s="293"/>
      <c r="E530" s="293"/>
      <c r="F530" s="293"/>
      <c r="G530" s="9"/>
      <c r="H530" s="9"/>
      <c r="I530" s="9"/>
      <c r="J530" s="480"/>
      <c r="K530" s="9"/>
      <c r="L530" s="9"/>
      <c r="M530" s="9"/>
      <c r="N530" s="9"/>
      <c r="O530" s="8"/>
      <c r="P530" s="8"/>
      <c r="Q530" s="9"/>
      <c r="R530" s="9"/>
      <c r="S530" s="9"/>
      <c r="T530" s="9"/>
      <c r="U530" s="9"/>
      <c r="V530" s="9"/>
    </row>
    <row r="531" spans="1:22" ht="13.5" customHeight="1">
      <c r="A531" s="1141"/>
      <c r="B531" s="293"/>
      <c r="C531" s="293"/>
      <c r="D531" s="293"/>
      <c r="E531" s="293"/>
      <c r="F531" s="293"/>
      <c r="G531" s="9"/>
      <c r="H531" s="9"/>
      <c r="I531" s="9"/>
      <c r="J531" s="480"/>
      <c r="K531" s="9"/>
      <c r="L531" s="9"/>
      <c r="M531" s="9"/>
      <c r="N531" s="9"/>
      <c r="O531" s="8"/>
      <c r="P531" s="8"/>
      <c r="Q531" s="9"/>
      <c r="R531" s="9"/>
      <c r="S531" s="9"/>
      <c r="T531" s="9"/>
      <c r="U531" s="9"/>
      <c r="V531" s="9"/>
    </row>
    <row r="532" spans="1:22" ht="13.5" customHeight="1">
      <c r="A532" s="1141"/>
      <c r="B532" s="293"/>
      <c r="C532" s="293"/>
      <c r="D532" s="293"/>
      <c r="E532" s="293"/>
      <c r="F532" s="293"/>
      <c r="G532" s="9"/>
      <c r="H532" s="9"/>
      <c r="I532" s="9"/>
      <c r="J532" s="480"/>
      <c r="K532" s="9"/>
      <c r="L532" s="9"/>
      <c r="M532" s="9"/>
      <c r="N532" s="9"/>
      <c r="O532" s="8"/>
      <c r="P532" s="8"/>
      <c r="Q532" s="9"/>
      <c r="R532" s="9"/>
      <c r="S532" s="9"/>
      <c r="T532" s="9"/>
      <c r="U532" s="9"/>
      <c r="V532" s="9"/>
    </row>
    <row r="533" spans="1:22" ht="13.5" customHeight="1">
      <c r="A533" s="1141"/>
      <c r="B533" s="293"/>
      <c r="C533" s="293"/>
      <c r="D533" s="293"/>
      <c r="E533" s="293"/>
      <c r="F533" s="293"/>
      <c r="G533" s="9"/>
      <c r="H533" s="9"/>
      <c r="I533" s="9"/>
      <c r="J533" s="480"/>
      <c r="K533" s="9"/>
      <c r="L533" s="9"/>
      <c r="M533" s="9"/>
      <c r="N533" s="9"/>
      <c r="O533" s="8"/>
      <c r="P533" s="8"/>
      <c r="Q533" s="9"/>
      <c r="R533" s="9"/>
      <c r="S533" s="9"/>
      <c r="T533" s="9"/>
      <c r="U533" s="9"/>
      <c r="V533" s="9"/>
    </row>
    <row r="534" spans="1:22" ht="13.5" customHeight="1">
      <c r="A534" s="1141"/>
      <c r="B534" s="293"/>
      <c r="C534" s="293"/>
      <c r="D534" s="293"/>
      <c r="E534" s="293"/>
      <c r="F534" s="293"/>
      <c r="G534" s="9"/>
      <c r="H534" s="9"/>
      <c r="I534" s="9"/>
      <c r="J534" s="480"/>
      <c r="K534" s="9"/>
      <c r="L534" s="9"/>
      <c r="M534" s="9"/>
      <c r="N534" s="9"/>
      <c r="O534" s="8"/>
      <c r="P534" s="8"/>
      <c r="Q534" s="9"/>
      <c r="R534" s="9"/>
      <c r="S534" s="9"/>
      <c r="T534" s="9"/>
      <c r="U534" s="9"/>
      <c r="V534" s="9"/>
    </row>
    <row r="535" spans="1:22" ht="13.5" customHeight="1">
      <c r="A535" s="1141"/>
      <c r="B535" s="293"/>
      <c r="C535" s="293"/>
      <c r="D535" s="293"/>
      <c r="E535" s="293"/>
      <c r="F535" s="293"/>
      <c r="G535" s="9"/>
      <c r="H535" s="9"/>
      <c r="I535" s="9"/>
      <c r="J535" s="480"/>
      <c r="K535" s="9"/>
      <c r="L535" s="9"/>
      <c r="M535" s="9"/>
      <c r="N535" s="9"/>
      <c r="O535" s="8"/>
      <c r="P535" s="8"/>
      <c r="Q535" s="9"/>
      <c r="R535" s="9"/>
      <c r="S535" s="9"/>
      <c r="T535" s="9"/>
      <c r="U535" s="9"/>
      <c r="V535" s="9"/>
    </row>
    <row r="536" spans="1:22" ht="13.5" customHeight="1">
      <c r="A536" s="1141"/>
      <c r="B536" s="293"/>
      <c r="C536" s="293"/>
      <c r="D536" s="293"/>
      <c r="E536" s="293"/>
      <c r="F536" s="293"/>
      <c r="G536" s="9"/>
      <c r="H536" s="9"/>
      <c r="I536" s="9"/>
      <c r="J536" s="480"/>
      <c r="K536" s="9"/>
      <c r="L536" s="9"/>
      <c r="M536" s="9"/>
      <c r="N536" s="9"/>
      <c r="O536" s="8"/>
      <c r="P536" s="8"/>
      <c r="Q536" s="9"/>
      <c r="R536" s="9"/>
      <c r="S536" s="9"/>
      <c r="T536" s="9"/>
      <c r="U536" s="9"/>
      <c r="V536" s="9"/>
    </row>
    <row r="537" spans="1:22" ht="13.5" customHeight="1">
      <c r="A537" s="1141"/>
      <c r="B537" s="293"/>
      <c r="C537" s="293"/>
      <c r="D537" s="293"/>
      <c r="E537" s="293"/>
      <c r="F537" s="293"/>
      <c r="G537" s="9"/>
      <c r="H537" s="9"/>
      <c r="I537" s="9"/>
      <c r="J537" s="480"/>
      <c r="K537" s="9"/>
      <c r="L537" s="9"/>
      <c r="M537" s="9"/>
      <c r="N537" s="9"/>
      <c r="O537" s="8"/>
      <c r="P537" s="8"/>
      <c r="Q537" s="9"/>
      <c r="R537" s="9"/>
      <c r="S537" s="9"/>
      <c r="T537" s="9"/>
      <c r="U537" s="9"/>
      <c r="V537" s="9"/>
    </row>
    <row r="538" spans="1:22" ht="13.5" customHeight="1">
      <c r="A538" s="1141"/>
      <c r="B538" s="293"/>
      <c r="C538" s="293"/>
      <c r="D538" s="293"/>
      <c r="E538" s="293"/>
      <c r="F538" s="293"/>
      <c r="G538" s="9"/>
      <c r="H538" s="9"/>
      <c r="I538" s="9"/>
      <c r="J538" s="480"/>
      <c r="K538" s="9"/>
      <c r="L538" s="9"/>
      <c r="M538" s="9"/>
      <c r="N538" s="9"/>
      <c r="O538" s="8"/>
      <c r="P538" s="8"/>
      <c r="Q538" s="9"/>
      <c r="R538" s="9"/>
      <c r="S538" s="9"/>
      <c r="T538" s="9"/>
      <c r="U538" s="9"/>
      <c r="V538" s="9"/>
    </row>
    <row r="539" spans="1:22" ht="13.5" customHeight="1">
      <c r="A539" s="1141"/>
      <c r="B539" s="293"/>
      <c r="C539" s="293"/>
      <c r="D539" s="293"/>
      <c r="E539" s="293"/>
      <c r="F539" s="293"/>
      <c r="G539" s="9"/>
      <c r="H539" s="9"/>
      <c r="I539" s="9"/>
      <c r="J539" s="480"/>
      <c r="K539" s="9"/>
      <c r="L539" s="9"/>
      <c r="M539" s="9"/>
      <c r="N539" s="9"/>
      <c r="O539" s="8"/>
      <c r="P539" s="8"/>
      <c r="Q539" s="9"/>
      <c r="R539" s="9"/>
      <c r="S539" s="9"/>
      <c r="T539" s="9"/>
      <c r="U539" s="9"/>
      <c r="V539" s="9"/>
    </row>
    <row r="540" spans="1:22" ht="13.5" customHeight="1">
      <c r="A540" s="1141"/>
      <c r="B540" s="293"/>
      <c r="C540" s="293"/>
      <c r="D540" s="293"/>
      <c r="E540" s="293"/>
      <c r="F540" s="293"/>
      <c r="G540" s="9"/>
      <c r="H540" s="9"/>
      <c r="I540" s="9"/>
      <c r="J540" s="480"/>
      <c r="K540" s="9"/>
      <c r="L540" s="9"/>
      <c r="M540" s="9"/>
      <c r="N540" s="9"/>
      <c r="O540" s="8"/>
      <c r="P540" s="8"/>
      <c r="Q540" s="9"/>
      <c r="R540" s="9"/>
      <c r="S540" s="9"/>
      <c r="T540" s="9"/>
      <c r="U540" s="9"/>
      <c r="V540" s="9"/>
    </row>
    <row r="541" spans="1:22" ht="13.5" customHeight="1">
      <c r="A541" s="1141"/>
      <c r="B541" s="293"/>
      <c r="C541" s="293"/>
      <c r="D541" s="293"/>
      <c r="E541" s="293"/>
      <c r="F541" s="293"/>
      <c r="G541" s="9"/>
      <c r="H541" s="9"/>
      <c r="I541" s="9"/>
      <c r="J541" s="480"/>
      <c r="K541" s="9"/>
      <c r="L541" s="9"/>
      <c r="M541" s="9"/>
      <c r="N541" s="9"/>
      <c r="O541" s="8"/>
      <c r="P541" s="8"/>
      <c r="Q541" s="9"/>
      <c r="R541" s="9"/>
      <c r="S541" s="9"/>
      <c r="T541" s="9"/>
      <c r="U541" s="9"/>
      <c r="V541" s="9"/>
    </row>
    <row r="542" spans="1:22" ht="13.5" customHeight="1">
      <c r="A542" s="1141"/>
      <c r="B542" s="293"/>
      <c r="C542" s="293"/>
      <c r="D542" s="293"/>
      <c r="E542" s="293"/>
      <c r="F542" s="293"/>
      <c r="G542" s="9"/>
      <c r="H542" s="9"/>
      <c r="I542" s="9"/>
      <c r="J542" s="480"/>
      <c r="K542" s="9"/>
      <c r="L542" s="9"/>
      <c r="M542" s="9"/>
      <c r="N542" s="9"/>
      <c r="O542" s="8"/>
      <c r="P542" s="8"/>
      <c r="Q542" s="9"/>
      <c r="R542" s="9"/>
      <c r="S542" s="9"/>
      <c r="T542" s="9"/>
      <c r="U542" s="9"/>
      <c r="V542" s="9"/>
    </row>
    <row r="543" spans="1:22" ht="13.5" customHeight="1">
      <c r="A543" s="1141"/>
      <c r="B543" s="293"/>
      <c r="C543" s="293"/>
      <c r="D543" s="293"/>
      <c r="E543" s="293"/>
      <c r="F543" s="293"/>
      <c r="G543" s="9"/>
      <c r="H543" s="9"/>
      <c r="I543" s="9"/>
      <c r="J543" s="480"/>
      <c r="K543" s="9"/>
      <c r="L543" s="9"/>
      <c r="M543" s="9"/>
      <c r="N543" s="9"/>
      <c r="O543" s="8"/>
      <c r="P543" s="8"/>
      <c r="Q543" s="9"/>
      <c r="R543" s="9"/>
      <c r="S543" s="9"/>
      <c r="T543" s="9"/>
      <c r="U543" s="9"/>
      <c r="V543" s="9"/>
    </row>
    <row r="544" spans="1:22" ht="13.5" customHeight="1">
      <c r="A544" s="1141"/>
      <c r="B544" s="293"/>
      <c r="C544" s="293"/>
      <c r="D544" s="293"/>
      <c r="E544" s="293"/>
      <c r="F544" s="293"/>
      <c r="G544" s="9"/>
      <c r="H544" s="9"/>
      <c r="I544" s="9"/>
      <c r="J544" s="480"/>
      <c r="K544" s="9"/>
      <c r="L544" s="9"/>
      <c r="M544" s="9"/>
      <c r="N544" s="9"/>
      <c r="O544" s="8"/>
      <c r="P544" s="8"/>
      <c r="Q544" s="9"/>
      <c r="R544" s="9"/>
      <c r="S544" s="9"/>
      <c r="T544" s="9"/>
      <c r="U544" s="9"/>
      <c r="V544" s="9"/>
    </row>
    <row r="545" spans="1:22" ht="13.5" customHeight="1">
      <c r="A545" s="1141"/>
      <c r="B545" s="293"/>
      <c r="C545" s="293"/>
      <c r="D545" s="293"/>
      <c r="E545" s="293"/>
      <c r="F545" s="293"/>
      <c r="G545" s="9"/>
      <c r="H545" s="9"/>
      <c r="I545" s="9"/>
      <c r="J545" s="480"/>
      <c r="K545" s="9"/>
      <c r="L545" s="9"/>
      <c r="M545" s="9"/>
      <c r="N545" s="9"/>
      <c r="O545" s="8"/>
      <c r="P545" s="8"/>
      <c r="Q545" s="9"/>
      <c r="R545" s="9"/>
      <c r="S545" s="9"/>
      <c r="T545" s="9"/>
      <c r="U545" s="9"/>
      <c r="V545" s="9"/>
    </row>
    <row r="546" spans="1:22" ht="13.5" customHeight="1">
      <c r="A546" s="1141"/>
      <c r="B546" s="293"/>
      <c r="C546" s="293"/>
      <c r="D546" s="293"/>
      <c r="E546" s="293"/>
      <c r="F546" s="293"/>
      <c r="G546" s="9"/>
      <c r="H546" s="9"/>
      <c r="I546" s="9"/>
      <c r="J546" s="480"/>
      <c r="K546" s="9"/>
      <c r="L546" s="9"/>
      <c r="M546" s="9"/>
      <c r="N546" s="9"/>
      <c r="O546" s="8"/>
      <c r="P546" s="8"/>
      <c r="Q546" s="9"/>
      <c r="R546" s="9"/>
      <c r="S546" s="9"/>
      <c r="T546" s="9"/>
      <c r="U546" s="9"/>
      <c r="V546" s="9"/>
    </row>
    <row r="547" spans="1:22" ht="13.5" customHeight="1">
      <c r="A547" s="1141"/>
      <c r="B547" s="293"/>
      <c r="C547" s="293"/>
      <c r="D547" s="293"/>
      <c r="E547" s="293"/>
      <c r="F547" s="293"/>
      <c r="G547" s="9"/>
      <c r="H547" s="9"/>
      <c r="I547" s="9"/>
      <c r="J547" s="480"/>
      <c r="K547" s="9"/>
      <c r="L547" s="9"/>
      <c r="M547" s="9"/>
      <c r="N547" s="9"/>
      <c r="O547" s="8"/>
      <c r="P547" s="8"/>
      <c r="Q547" s="9"/>
      <c r="R547" s="9"/>
      <c r="S547" s="9"/>
      <c r="T547" s="9"/>
      <c r="U547" s="9"/>
      <c r="V547" s="9"/>
    </row>
    <row r="548" spans="1:22" ht="13.5" customHeight="1">
      <c r="A548" s="1141"/>
      <c r="B548" s="293"/>
      <c r="C548" s="293"/>
      <c r="D548" s="293"/>
      <c r="E548" s="293"/>
      <c r="F548" s="293"/>
      <c r="G548" s="9"/>
      <c r="H548" s="9"/>
      <c r="I548" s="9"/>
      <c r="J548" s="480"/>
      <c r="K548" s="9"/>
      <c r="L548" s="9"/>
      <c r="M548" s="9"/>
      <c r="N548" s="9"/>
      <c r="O548" s="8"/>
      <c r="P548" s="8"/>
      <c r="Q548" s="9"/>
      <c r="R548" s="9"/>
      <c r="S548" s="9"/>
      <c r="T548" s="9"/>
      <c r="U548" s="9"/>
      <c r="V548" s="9"/>
    </row>
    <row r="549" spans="1:22" ht="13.5" customHeight="1">
      <c r="A549" s="1141"/>
      <c r="B549" s="293"/>
      <c r="C549" s="293"/>
      <c r="D549" s="293"/>
      <c r="E549" s="293"/>
      <c r="F549" s="293"/>
      <c r="G549" s="9"/>
      <c r="H549" s="9"/>
      <c r="I549" s="9"/>
      <c r="J549" s="480"/>
      <c r="K549" s="9"/>
      <c r="L549" s="9"/>
      <c r="M549" s="9"/>
      <c r="N549" s="9"/>
      <c r="O549" s="8"/>
      <c r="P549" s="8"/>
      <c r="Q549" s="9"/>
      <c r="R549" s="9"/>
      <c r="S549" s="9"/>
      <c r="T549" s="9"/>
      <c r="U549" s="9"/>
      <c r="V549" s="9"/>
    </row>
    <row r="550" spans="1:22" ht="13.5" customHeight="1">
      <c r="A550" s="1141"/>
      <c r="B550" s="293"/>
      <c r="C550" s="293"/>
      <c r="D550" s="293"/>
      <c r="E550" s="293"/>
      <c r="F550" s="293"/>
      <c r="G550" s="9"/>
      <c r="H550" s="9"/>
      <c r="I550" s="9"/>
      <c r="J550" s="480"/>
      <c r="K550" s="9"/>
      <c r="L550" s="9"/>
      <c r="M550" s="9"/>
      <c r="N550" s="9"/>
      <c r="O550" s="8"/>
      <c r="P550" s="8"/>
      <c r="Q550" s="9"/>
      <c r="R550" s="9"/>
      <c r="S550" s="9"/>
      <c r="T550" s="9"/>
      <c r="U550" s="9"/>
      <c r="V550" s="9"/>
    </row>
    <row r="551" spans="1:22" ht="13.5" customHeight="1">
      <c r="A551" s="1141"/>
      <c r="B551" s="293"/>
      <c r="C551" s="293"/>
      <c r="D551" s="293"/>
      <c r="E551" s="293"/>
      <c r="F551" s="293"/>
      <c r="G551" s="9"/>
      <c r="H551" s="9"/>
      <c r="I551" s="9"/>
      <c r="J551" s="480"/>
      <c r="K551" s="9"/>
      <c r="L551" s="9"/>
      <c r="M551" s="9"/>
      <c r="N551" s="9"/>
      <c r="O551" s="8"/>
      <c r="P551" s="8"/>
      <c r="Q551" s="9"/>
      <c r="R551" s="9"/>
      <c r="S551" s="9"/>
      <c r="T551" s="9"/>
      <c r="U551" s="9"/>
      <c r="V551" s="9"/>
    </row>
    <row r="552" spans="1:22" ht="13.5" customHeight="1">
      <c r="A552" s="1141"/>
      <c r="B552" s="293"/>
      <c r="C552" s="293"/>
      <c r="D552" s="293"/>
      <c r="E552" s="293"/>
      <c r="F552" s="293"/>
      <c r="G552" s="9"/>
      <c r="H552" s="9"/>
      <c r="I552" s="9"/>
      <c r="J552" s="480"/>
      <c r="K552" s="9"/>
      <c r="L552" s="9"/>
      <c r="M552" s="9"/>
      <c r="N552" s="9"/>
      <c r="O552" s="8"/>
      <c r="P552" s="8"/>
      <c r="Q552" s="9"/>
      <c r="R552" s="9"/>
      <c r="S552" s="9"/>
      <c r="T552" s="9"/>
      <c r="U552" s="9"/>
      <c r="V552" s="9"/>
    </row>
    <row r="553" spans="1:22" ht="13.5" customHeight="1">
      <c r="A553" s="1141"/>
      <c r="B553" s="293"/>
      <c r="C553" s="293"/>
      <c r="D553" s="293"/>
      <c r="E553" s="293"/>
      <c r="F553" s="293"/>
      <c r="G553" s="9"/>
      <c r="H553" s="9"/>
      <c r="I553" s="9"/>
      <c r="J553" s="480"/>
      <c r="K553" s="9"/>
      <c r="L553" s="9"/>
      <c r="M553" s="9"/>
      <c r="N553" s="9"/>
      <c r="O553" s="8"/>
      <c r="P553" s="8"/>
      <c r="Q553" s="9"/>
      <c r="R553" s="9"/>
      <c r="S553" s="9"/>
      <c r="T553" s="9"/>
      <c r="U553" s="9"/>
      <c r="V553" s="9"/>
    </row>
    <row r="554" spans="1:22" ht="13.5" customHeight="1">
      <c r="A554" s="1141"/>
      <c r="B554" s="293"/>
      <c r="C554" s="293"/>
      <c r="D554" s="293"/>
      <c r="E554" s="293"/>
      <c r="F554" s="293"/>
      <c r="G554" s="9"/>
      <c r="H554" s="9"/>
      <c r="I554" s="9"/>
      <c r="J554" s="480"/>
      <c r="K554" s="9"/>
      <c r="L554" s="9"/>
      <c r="M554" s="9"/>
      <c r="N554" s="9"/>
      <c r="O554" s="8"/>
      <c r="P554" s="8"/>
      <c r="Q554" s="9"/>
      <c r="R554" s="9"/>
      <c r="S554" s="9"/>
      <c r="T554" s="9"/>
      <c r="U554" s="9"/>
      <c r="V554" s="9"/>
    </row>
    <row r="555" spans="1:22" ht="13.5" customHeight="1">
      <c r="A555" s="1141"/>
      <c r="B555" s="293"/>
      <c r="C555" s="293"/>
      <c r="D555" s="293"/>
      <c r="E555" s="293"/>
      <c r="F555" s="293"/>
      <c r="G555" s="9"/>
      <c r="H555" s="9"/>
      <c r="I555" s="9"/>
      <c r="J555" s="480"/>
      <c r="K555" s="9"/>
      <c r="L555" s="9"/>
      <c r="M555" s="9"/>
      <c r="N555" s="9"/>
      <c r="O555" s="8"/>
      <c r="P555" s="8"/>
      <c r="Q555" s="9"/>
      <c r="R555" s="9"/>
      <c r="S555" s="9"/>
      <c r="T555" s="9"/>
      <c r="U555" s="9"/>
      <c r="V555" s="9"/>
    </row>
    <row r="556" spans="1:22" ht="13.5" customHeight="1">
      <c r="A556" s="1141"/>
      <c r="B556" s="293"/>
      <c r="C556" s="293"/>
      <c r="D556" s="293"/>
      <c r="E556" s="293"/>
      <c r="F556" s="293"/>
      <c r="G556" s="9"/>
      <c r="H556" s="9"/>
      <c r="I556" s="9"/>
      <c r="J556" s="480"/>
      <c r="K556" s="9"/>
      <c r="L556" s="9"/>
      <c r="M556" s="9"/>
      <c r="N556" s="9"/>
      <c r="O556" s="8"/>
      <c r="P556" s="8"/>
      <c r="Q556" s="9"/>
      <c r="R556" s="9"/>
      <c r="S556" s="9"/>
      <c r="T556" s="9"/>
      <c r="U556" s="9"/>
      <c r="V556" s="9"/>
    </row>
    <row r="557" spans="1:22" ht="13.5" customHeight="1">
      <c r="A557" s="1141"/>
      <c r="B557" s="293"/>
      <c r="C557" s="293"/>
      <c r="D557" s="293"/>
      <c r="E557" s="293"/>
      <c r="F557" s="293"/>
      <c r="G557" s="9"/>
      <c r="H557" s="9"/>
      <c r="I557" s="9"/>
      <c r="J557" s="480"/>
      <c r="K557" s="9"/>
      <c r="L557" s="9"/>
      <c r="M557" s="9"/>
      <c r="N557" s="9"/>
      <c r="O557" s="8"/>
      <c r="P557" s="8"/>
      <c r="Q557" s="9"/>
      <c r="R557" s="9"/>
      <c r="S557" s="9"/>
      <c r="T557" s="9"/>
      <c r="U557" s="9"/>
      <c r="V557" s="9"/>
    </row>
    <row r="558" spans="1:22" ht="13.5" customHeight="1">
      <c r="A558" s="1141"/>
      <c r="B558" s="293"/>
      <c r="C558" s="293"/>
      <c r="D558" s="293"/>
      <c r="E558" s="293"/>
      <c r="F558" s="293"/>
      <c r="G558" s="9"/>
      <c r="H558" s="9"/>
      <c r="I558" s="9"/>
      <c r="J558" s="480"/>
      <c r="K558" s="9"/>
      <c r="L558" s="9"/>
      <c r="M558" s="9"/>
      <c r="N558" s="9"/>
      <c r="O558" s="8"/>
      <c r="P558" s="8"/>
      <c r="Q558" s="9"/>
      <c r="R558" s="9"/>
      <c r="S558" s="9"/>
      <c r="T558" s="9"/>
      <c r="U558" s="9"/>
      <c r="V558" s="9"/>
    </row>
    <row r="559" spans="1:22" ht="13.5" customHeight="1">
      <c r="A559" s="1141"/>
      <c r="B559" s="293"/>
      <c r="C559" s="293"/>
      <c r="D559" s="293"/>
      <c r="E559" s="293"/>
      <c r="F559" s="293"/>
      <c r="G559" s="9"/>
      <c r="H559" s="9"/>
      <c r="I559" s="9"/>
      <c r="J559" s="480"/>
      <c r="K559" s="9"/>
      <c r="L559" s="9"/>
      <c r="M559" s="9"/>
      <c r="N559" s="9"/>
      <c r="O559" s="8"/>
      <c r="P559" s="8"/>
      <c r="Q559" s="9"/>
      <c r="R559" s="9"/>
      <c r="S559" s="9"/>
      <c r="T559" s="9"/>
      <c r="U559" s="9"/>
      <c r="V559" s="9"/>
    </row>
    <row r="560" spans="1:22" ht="13.5" customHeight="1">
      <c r="A560" s="1141"/>
      <c r="B560" s="293"/>
      <c r="C560" s="293"/>
      <c r="D560" s="293"/>
      <c r="E560" s="293"/>
      <c r="F560" s="293"/>
      <c r="G560" s="9"/>
      <c r="H560" s="9"/>
      <c r="I560" s="9"/>
      <c r="J560" s="480"/>
      <c r="K560" s="9"/>
      <c r="L560" s="9"/>
      <c r="M560" s="9"/>
      <c r="N560" s="9"/>
      <c r="O560" s="8"/>
      <c r="P560" s="8"/>
      <c r="Q560" s="9"/>
      <c r="R560" s="9"/>
      <c r="S560" s="9"/>
      <c r="T560" s="9"/>
      <c r="U560" s="9"/>
      <c r="V560" s="9"/>
    </row>
    <row r="561" spans="1:22" ht="13.5" customHeight="1">
      <c r="A561" s="1141"/>
      <c r="B561" s="293"/>
      <c r="C561" s="293"/>
      <c r="D561" s="293"/>
      <c r="E561" s="293"/>
      <c r="F561" s="293"/>
      <c r="G561" s="9"/>
      <c r="H561" s="9"/>
      <c r="I561" s="9"/>
      <c r="J561" s="480"/>
      <c r="K561" s="9"/>
      <c r="L561" s="9"/>
      <c r="M561" s="9"/>
      <c r="N561" s="9"/>
      <c r="O561" s="8"/>
      <c r="P561" s="8"/>
      <c r="Q561" s="9"/>
      <c r="R561" s="9"/>
      <c r="S561" s="9"/>
      <c r="T561" s="9"/>
      <c r="U561" s="9"/>
      <c r="V561" s="9"/>
    </row>
    <row r="562" spans="1:22" ht="13.5" customHeight="1">
      <c r="A562" s="1141"/>
      <c r="B562" s="293"/>
      <c r="C562" s="293"/>
      <c r="D562" s="293"/>
      <c r="E562" s="293"/>
      <c r="F562" s="293"/>
      <c r="G562" s="9"/>
      <c r="H562" s="9"/>
      <c r="I562" s="9"/>
      <c r="J562" s="480"/>
      <c r="K562" s="9"/>
      <c r="L562" s="9"/>
      <c r="M562" s="9"/>
      <c r="N562" s="9"/>
      <c r="O562" s="8"/>
      <c r="P562" s="8"/>
      <c r="Q562" s="9"/>
      <c r="R562" s="9"/>
      <c r="S562" s="9"/>
      <c r="T562" s="9"/>
      <c r="U562" s="9"/>
      <c r="V562" s="9"/>
    </row>
    <row r="563" spans="1:22" ht="13.5" customHeight="1">
      <c r="A563" s="1141"/>
      <c r="B563" s="293"/>
      <c r="C563" s="293"/>
      <c r="D563" s="293"/>
      <c r="E563" s="293"/>
      <c r="F563" s="293"/>
      <c r="G563" s="9"/>
      <c r="H563" s="9"/>
      <c r="I563" s="9"/>
      <c r="J563" s="480"/>
      <c r="K563" s="9"/>
      <c r="L563" s="9"/>
      <c r="M563" s="9"/>
      <c r="N563" s="9"/>
      <c r="O563" s="8"/>
      <c r="P563" s="8"/>
      <c r="Q563" s="9"/>
      <c r="R563" s="9"/>
      <c r="S563" s="9"/>
      <c r="T563" s="9"/>
      <c r="U563" s="9"/>
      <c r="V563" s="9"/>
    </row>
    <row r="564" spans="1:22" ht="13.5" customHeight="1">
      <c r="A564" s="1141"/>
      <c r="B564" s="293"/>
      <c r="C564" s="293"/>
      <c r="D564" s="293"/>
      <c r="E564" s="293"/>
      <c r="F564" s="293"/>
      <c r="G564" s="9"/>
      <c r="H564" s="9"/>
      <c r="I564" s="9"/>
      <c r="J564" s="480"/>
      <c r="K564" s="9"/>
      <c r="L564" s="9"/>
      <c r="M564" s="9"/>
      <c r="N564" s="9"/>
      <c r="O564" s="8"/>
      <c r="P564" s="8"/>
      <c r="Q564" s="9"/>
      <c r="R564" s="9"/>
      <c r="S564" s="9"/>
      <c r="T564" s="9"/>
      <c r="U564" s="9"/>
      <c r="V564" s="9"/>
    </row>
    <row r="565" spans="1:22" ht="13.5" customHeight="1">
      <c r="A565" s="1141"/>
      <c r="B565" s="293"/>
      <c r="C565" s="293"/>
      <c r="D565" s="293"/>
      <c r="E565" s="293"/>
      <c r="F565" s="293"/>
      <c r="G565" s="9"/>
      <c r="H565" s="9"/>
      <c r="I565" s="9"/>
      <c r="J565" s="480"/>
      <c r="K565" s="9"/>
      <c r="L565" s="9"/>
      <c r="M565" s="9"/>
      <c r="N565" s="9"/>
      <c r="O565" s="8"/>
      <c r="P565" s="8"/>
      <c r="Q565" s="9"/>
      <c r="R565" s="9"/>
      <c r="S565" s="9"/>
      <c r="T565" s="9"/>
      <c r="U565" s="9"/>
      <c r="V565" s="9"/>
    </row>
    <row r="566" spans="1:22" ht="13.5" customHeight="1">
      <c r="A566" s="1141"/>
      <c r="B566" s="293"/>
      <c r="C566" s="293"/>
      <c r="D566" s="293"/>
      <c r="E566" s="293"/>
      <c r="F566" s="293"/>
      <c r="G566" s="9"/>
      <c r="H566" s="9"/>
      <c r="I566" s="9"/>
      <c r="J566" s="480"/>
      <c r="K566" s="9"/>
      <c r="L566" s="9"/>
      <c r="M566" s="9"/>
      <c r="N566" s="9"/>
      <c r="O566" s="8"/>
      <c r="P566" s="8"/>
      <c r="Q566" s="9"/>
      <c r="R566" s="9"/>
      <c r="S566" s="9"/>
      <c r="T566" s="9"/>
      <c r="U566" s="9"/>
      <c r="V566" s="9"/>
    </row>
    <row r="567" spans="1:22" ht="13.5" customHeight="1">
      <c r="A567" s="1141"/>
      <c r="B567" s="293"/>
      <c r="C567" s="293"/>
      <c r="D567" s="293"/>
      <c r="E567" s="293"/>
      <c r="F567" s="293"/>
      <c r="G567" s="9"/>
      <c r="H567" s="9"/>
      <c r="I567" s="9"/>
      <c r="J567" s="480"/>
      <c r="K567" s="9"/>
      <c r="L567" s="9"/>
      <c r="M567" s="9"/>
      <c r="N567" s="9"/>
      <c r="O567" s="8"/>
      <c r="P567" s="8"/>
      <c r="Q567" s="9"/>
      <c r="R567" s="9"/>
      <c r="S567" s="9"/>
      <c r="T567" s="9"/>
      <c r="U567" s="9"/>
      <c r="V567" s="9"/>
    </row>
    <row r="568" spans="1:22" ht="13.5" customHeight="1">
      <c r="A568" s="1141"/>
      <c r="B568" s="293"/>
      <c r="C568" s="293"/>
      <c r="D568" s="293"/>
      <c r="E568" s="293"/>
      <c r="F568" s="293"/>
      <c r="G568" s="9"/>
      <c r="H568" s="9"/>
      <c r="I568" s="9"/>
      <c r="J568" s="480"/>
      <c r="K568" s="9"/>
      <c r="L568" s="9"/>
      <c r="M568" s="9"/>
      <c r="N568" s="9"/>
      <c r="O568" s="8"/>
      <c r="P568" s="8"/>
      <c r="Q568" s="9"/>
      <c r="R568" s="9"/>
      <c r="S568" s="9"/>
      <c r="T568" s="9"/>
      <c r="U568" s="9"/>
      <c r="V568" s="9"/>
    </row>
    <row r="569" spans="1:22" ht="13.5" customHeight="1">
      <c r="A569" s="1141"/>
      <c r="B569" s="293"/>
      <c r="C569" s="293"/>
      <c r="D569" s="293"/>
      <c r="E569" s="293"/>
      <c r="F569" s="293"/>
      <c r="G569" s="9"/>
      <c r="H569" s="9"/>
      <c r="I569" s="9"/>
      <c r="J569" s="480"/>
      <c r="K569" s="9"/>
      <c r="L569" s="9"/>
      <c r="M569" s="9"/>
      <c r="N569" s="9"/>
      <c r="O569" s="8"/>
      <c r="P569" s="8"/>
      <c r="Q569" s="9"/>
      <c r="R569" s="9"/>
      <c r="S569" s="9"/>
      <c r="T569" s="9"/>
      <c r="U569" s="9"/>
      <c r="V569" s="9"/>
    </row>
    <row r="570" spans="1:22" ht="13.5" customHeight="1">
      <c r="A570" s="1141"/>
      <c r="B570" s="293"/>
      <c r="C570" s="293"/>
      <c r="D570" s="293"/>
      <c r="E570" s="293"/>
      <c r="F570" s="293"/>
      <c r="G570" s="9"/>
      <c r="H570" s="9"/>
      <c r="I570" s="9"/>
      <c r="J570" s="480"/>
      <c r="K570" s="9"/>
      <c r="L570" s="9"/>
      <c r="M570" s="9"/>
      <c r="N570" s="9"/>
      <c r="O570" s="8"/>
      <c r="P570" s="8"/>
      <c r="Q570" s="9"/>
      <c r="R570" s="9"/>
      <c r="S570" s="9"/>
      <c r="T570" s="9"/>
      <c r="U570" s="9"/>
      <c r="V570" s="9"/>
    </row>
    <row r="571" spans="1:22" ht="13.5" customHeight="1">
      <c r="A571" s="1141"/>
      <c r="B571" s="293"/>
      <c r="C571" s="293"/>
      <c r="D571" s="293"/>
      <c r="E571" s="293"/>
      <c r="F571" s="293"/>
      <c r="G571" s="9"/>
      <c r="H571" s="9"/>
      <c r="I571" s="9"/>
      <c r="J571" s="480"/>
      <c r="K571" s="9"/>
      <c r="L571" s="9"/>
      <c r="M571" s="9"/>
      <c r="N571" s="9"/>
      <c r="O571" s="8"/>
      <c r="P571" s="8"/>
      <c r="Q571" s="9"/>
      <c r="R571" s="9"/>
      <c r="S571" s="9"/>
      <c r="T571" s="9"/>
      <c r="U571" s="9"/>
      <c r="V571" s="9"/>
    </row>
    <row r="572" spans="1:22" ht="13.5" customHeight="1">
      <c r="A572" s="1141"/>
      <c r="B572" s="293"/>
      <c r="C572" s="293"/>
      <c r="D572" s="293"/>
      <c r="E572" s="293"/>
      <c r="F572" s="293"/>
      <c r="G572" s="9"/>
      <c r="H572" s="9"/>
      <c r="I572" s="9"/>
      <c r="J572" s="480"/>
      <c r="K572" s="9"/>
      <c r="L572" s="9"/>
      <c r="M572" s="9"/>
      <c r="N572" s="9"/>
      <c r="O572" s="8"/>
      <c r="P572" s="8"/>
      <c r="Q572" s="9"/>
      <c r="R572" s="9"/>
      <c r="S572" s="9"/>
      <c r="T572" s="9"/>
      <c r="U572" s="9"/>
      <c r="V572" s="9"/>
    </row>
    <row r="573" spans="1:22" ht="13.5" customHeight="1">
      <c r="A573" s="1141"/>
      <c r="B573" s="293"/>
      <c r="C573" s="293"/>
      <c r="D573" s="293"/>
      <c r="E573" s="293"/>
      <c r="F573" s="293"/>
      <c r="G573" s="9"/>
      <c r="H573" s="9"/>
      <c r="I573" s="9"/>
      <c r="J573" s="480"/>
      <c r="K573" s="9"/>
      <c r="L573" s="9"/>
      <c r="M573" s="9"/>
      <c r="N573" s="9"/>
      <c r="O573" s="8"/>
      <c r="P573" s="8"/>
      <c r="Q573" s="9"/>
      <c r="R573" s="9"/>
      <c r="S573" s="9"/>
      <c r="T573" s="9"/>
      <c r="U573" s="9"/>
      <c r="V573" s="9"/>
    </row>
    <row r="574" spans="1:22" ht="13.5" customHeight="1">
      <c r="A574" s="1141"/>
      <c r="B574" s="293"/>
      <c r="C574" s="293"/>
      <c r="D574" s="293"/>
      <c r="E574" s="293"/>
      <c r="F574" s="293"/>
      <c r="G574" s="9"/>
      <c r="H574" s="9"/>
      <c r="I574" s="9"/>
      <c r="J574" s="480"/>
      <c r="K574" s="9"/>
      <c r="L574" s="9"/>
      <c r="M574" s="9"/>
      <c r="N574" s="9"/>
      <c r="O574" s="8"/>
      <c r="P574" s="8"/>
      <c r="Q574" s="9"/>
      <c r="R574" s="9"/>
      <c r="S574" s="9"/>
      <c r="T574" s="9"/>
      <c r="U574" s="9"/>
      <c r="V574" s="9"/>
    </row>
    <row r="575" spans="1:22" ht="13.5" customHeight="1">
      <c r="A575" s="1141"/>
      <c r="B575" s="293"/>
      <c r="C575" s="293"/>
      <c r="D575" s="293"/>
      <c r="E575" s="293"/>
      <c r="F575" s="293"/>
      <c r="G575" s="9"/>
      <c r="H575" s="9"/>
      <c r="I575" s="9"/>
      <c r="J575" s="480"/>
      <c r="K575" s="9"/>
      <c r="L575" s="9"/>
      <c r="M575" s="9"/>
      <c r="N575" s="9"/>
      <c r="O575" s="8"/>
      <c r="P575" s="8"/>
      <c r="Q575" s="9"/>
      <c r="R575" s="9"/>
      <c r="S575" s="9"/>
      <c r="T575" s="9"/>
      <c r="U575" s="9"/>
      <c r="V575" s="9"/>
    </row>
    <row r="576" spans="1:22" ht="13.5" customHeight="1">
      <c r="A576" s="1141"/>
      <c r="B576" s="293"/>
      <c r="C576" s="293"/>
      <c r="D576" s="293"/>
      <c r="E576" s="293"/>
      <c r="F576" s="293"/>
      <c r="G576" s="9"/>
      <c r="H576" s="9"/>
      <c r="I576" s="9"/>
      <c r="J576" s="480"/>
      <c r="K576" s="9"/>
      <c r="L576" s="9"/>
      <c r="M576" s="9"/>
      <c r="N576" s="9"/>
      <c r="O576" s="8"/>
      <c r="P576" s="8"/>
      <c r="Q576" s="9"/>
      <c r="R576" s="9"/>
      <c r="S576" s="9"/>
      <c r="T576" s="9"/>
      <c r="U576" s="9"/>
      <c r="V576" s="9"/>
    </row>
    <row r="577" spans="1:22" ht="13.5" customHeight="1">
      <c r="A577" s="1141"/>
      <c r="B577" s="293"/>
      <c r="C577" s="293"/>
      <c r="D577" s="293"/>
      <c r="E577" s="293"/>
      <c r="F577" s="293"/>
      <c r="G577" s="9"/>
      <c r="H577" s="9"/>
      <c r="I577" s="9"/>
      <c r="J577" s="480"/>
      <c r="K577" s="9"/>
      <c r="L577" s="9"/>
      <c r="M577" s="9"/>
      <c r="N577" s="9"/>
      <c r="O577" s="8"/>
      <c r="P577" s="8"/>
      <c r="Q577" s="9"/>
      <c r="R577" s="9"/>
      <c r="S577" s="9"/>
      <c r="T577" s="9"/>
      <c r="U577" s="9"/>
      <c r="V577" s="9"/>
    </row>
    <row r="578" spans="1:22" ht="13.5" customHeight="1">
      <c r="A578" s="1141"/>
      <c r="B578" s="293"/>
      <c r="C578" s="293"/>
      <c r="D578" s="293"/>
      <c r="E578" s="293"/>
      <c r="F578" s="293"/>
      <c r="G578" s="9"/>
      <c r="H578" s="9"/>
      <c r="I578" s="9"/>
      <c r="J578" s="480"/>
      <c r="K578" s="9"/>
      <c r="L578" s="9"/>
      <c r="M578" s="9"/>
      <c r="N578" s="9"/>
      <c r="O578" s="8"/>
      <c r="P578" s="8"/>
      <c r="Q578" s="9"/>
      <c r="R578" s="9"/>
      <c r="S578" s="9"/>
      <c r="T578" s="9"/>
      <c r="U578" s="9"/>
      <c r="V578" s="9"/>
    </row>
    <row r="579" spans="1:22" ht="13.5" customHeight="1">
      <c r="A579" s="1141"/>
      <c r="B579" s="293"/>
      <c r="C579" s="293"/>
      <c r="D579" s="293"/>
      <c r="E579" s="293"/>
      <c r="F579" s="293"/>
      <c r="G579" s="9"/>
      <c r="H579" s="9"/>
      <c r="I579" s="9"/>
      <c r="J579" s="480"/>
      <c r="K579" s="9"/>
      <c r="L579" s="9"/>
      <c r="M579" s="9"/>
      <c r="N579" s="9"/>
      <c r="O579" s="8"/>
      <c r="P579" s="8"/>
      <c r="Q579" s="9"/>
      <c r="R579" s="9"/>
      <c r="S579" s="9"/>
      <c r="T579" s="9"/>
      <c r="U579" s="9"/>
      <c r="V579" s="9"/>
    </row>
    <row r="580" spans="1:22" ht="13.5" customHeight="1">
      <c r="A580" s="1141"/>
      <c r="B580" s="293"/>
      <c r="C580" s="293"/>
      <c r="D580" s="293"/>
      <c r="E580" s="293"/>
      <c r="F580" s="293"/>
      <c r="G580" s="9"/>
      <c r="H580" s="9"/>
      <c r="I580" s="9"/>
      <c r="J580" s="480"/>
      <c r="K580" s="9"/>
      <c r="L580" s="9"/>
      <c r="M580" s="9"/>
      <c r="N580" s="9"/>
      <c r="O580" s="8"/>
      <c r="P580" s="8"/>
      <c r="Q580" s="9"/>
      <c r="R580" s="9"/>
      <c r="S580" s="9"/>
      <c r="T580" s="9"/>
      <c r="U580" s="9"/>
      <c r="V580" s="9"/>
    </row>
    <row r="581" spans="1:22" ht="13.5" customHeight="1">
      <c r="A581" s="1141"/>
      <c r="B581" s="293"/>
      <c r="C581" s="293"/>
      <c r="D581" s="293"/>
      <c r="E581" s="293"/>
      <c r="F581" s="293"/>
      <c r="G581" s="9"/>
      <c r="H581" s="9"/>
      <c r="I581" s="9"/>
      <c r="J581" s="480"/>
      <c r="K581" s="9"/>
      <c r="L581" s="9"/>
      <c r="M581" s="9"/>
      <c r="N581" s="9"/>
      <c r="O581" s="8"/>
      <c r="P581" s="8"/>
      <c r="Q581" s="9"/>
      <c r="R581" s="9"/>
      <c r="S581" s="9"/>
      <c r="T581" s="9"/>
      <c r="U581" s="9"/>
      <c r="V581" s="9"/>
    </row>
    <row r="582" spans="1:22" ht="13.5" customHeight="1">
      <c r="A582" s="1141"/>
      <c r="B582" s="293"/>
      <c r="C582" s="293"/>
      <c r="D582" s="293"/>
      <c r="E582" s="293"/>
      <c r="F582" s="293"/>
      <c r="G582" s="9"/>
      <c r="H582" s="9"/>
      <c r="I582" s="9"/>
      <c r="J582" s="480"/>
      <c r="K582" s="9"/>
      <c r="L582" s="9"/>
      <c r="M582" s="9"/>
      <c r="N582" s="9"/>
      <c r="O582" s="8"/>
      <c r="P582" s="8"/>
      <c r="Q582" s="9"/>
      <c r="R582" s="9"/>
      <c r="S582" s="9"/>
      <c r="T582" s="9"/>
      <c r="U582" s="9"/>
      <c r="V582" s="9"/>
    </row>
    <row r="583" spans="1:22" ht="13.5" customHeight="1">
      <c r="A583" s="1141"/>
      <c r="B583" s="293"/>
      <c r="C583" s="293"/>
      <c r="D583" s="293"/>
      <c r="E583" s="293"/>
      <c r="F583" s="293"/>
      <c r="G583" s="9"/>
      <c r="H583" s="9"/>
      <c r="I583" s="9"/>
      <c r="J583" s="480"/>
      <c r="K583" s="9"/>
      <c r="L583" s="9"/>
      <c r="M583" s="9"/>
      <c r="N583" s="9"/>
      <c r="O583" s="8"/>
      <c r="P583" s="8"/>
      <c r="Q583" s="9"/>
      <c r="R583" s="9"/>
      <c r="S583" s="9"/>
      <c r="T583" s="9"/>
      <c r="U583" s="9"/>
      <c r="V583" s="9"/>
    </row>
    <row r="584" spans="1:22" ht="13.5" customHeight="1">
      <c r="A584" s="1141"/>
      <c r="B584" s="293"/>
      <c r="C584" s="293"/>
      <c r="D584" s="293"/>
      <c r="E584" s="293"/>
      <c r="F584" s="293"/>
      <c r="G584" s="9"/>
      <c r="H584" s="9"/>
      <c r="I584" s="9"/>
      <c r="J584" s="480"/>
      <c r="K584" s="9"/>
      <c r="L584" s="9"/>
      <c r="M584" s="9"/>
      <c r="N584" s="9"/>
      <c r="O584" s="8"/>
      <c r="P584" s="8"/>
      <c r="Q584" s="9"/>
      <c r="R584" s="9"/>
      <c r="S584" s="9"/>
      <c r="T584" s="9"/>
      <c r="U584" s="9"/>
      <c r="V584" s="9"/>
    </row>
    <row r="585" spans="1:22" ht="13.5" customHeight="1">
      <c r="A585" s="1141"/>
      <c r="B585" s="293"/>
      <c r="C585" s="293"/>
      <c r="D585" s="293"/>
      <c r="E585" s="293"/>
      <c r="F585" s="293"/>
      <c r="G585" s="9"/>
      <c r="H585" s="9"/>
      <c r="I585" s="9"/>
      <c r="J585" s="480"/>
      <c r="K585" s="9"/>
      <c r="L585" s="9"/>
      <c r="M585" s="9"/>
      <c r="N585" s="9"/>
      <c r="O585" s="8"/>
      <c r="P585" s="8"/>
      <c r="Q585" s="9"/>
      <c r="R585" s="9"/>
      <c r="S585" s="9"/>
      <c r="T585" s="9"/>
      <c r="U585" s="9"/>
      <c r="V585" s="9"/>
    </row>
    <row r="586" spans="1:22" ht="13.5" customHeight="1">
      <c r="A586" s="1141"/>
      <c r="B586" s="293"/>
      <c r="C586" s="293"/>
      <c r="D586" s="293"/>
      <c r="E586" s="293"/>
      <c r="F586" s="293"/>
      <c r="G586" s="9"/>
      <c r="H586" s="9"/>
      <c r="I586" s="9"/>
      <c r="J586" s="480"/>
      <c r="K586" s="9"/>
      <c r="L586" s="9"/>
      <c r="M586" s="9"/>
      <c r="N586" s="9"/>
      <c r="O586" s="8"/>
      <c r="P586" s="8"/>
      <c r="Q586" s="9"/>
      <c r="R586" s="9"/>
      <c r="S586" s="9"/>
      <c r="T586" s="9"/>
      <c r="U586" s="9"/>
      <c r="V586" s="9"/>
    </row>
    <row r="587" spans="1:22" ht="13.5" customHeight="1">
      <c r="A587" s="1141"/>
      <c r="B587" s="293"/>
      <c r="C587" s="293"/>
      <c r="D587" s="293"/>
      <c r="E587" s="293"/>
      <c r="F587" s="293"/>
      <c r="G587" s="9"/>
      <c r="H587" s="9"/>
      <c r="I587" s="9"/>
      <c r="J587" s="480"/>
      <c r="K587" s="9"/>
      <c r="L587" s="9"/>
      <c r="M587" s="9"/>
      <c r="N587" s="9"/>
      <c r="O587" s="8"/>
      <c r="P587" s="8"/>
      <c r="Q587" s="9"/>
      <c r="R587" s="9"/>
      <c r="S587" s="9"/>
      <c r="T587" s="9"/>
      <c r="U587" s="9"/>
      <c r="V587" s="9"/>
    </row>
    <row r="588" spans="1:22" ht="13.5" customHeight="1">
      <c r="A588" s="1141"/>
      <c r="B588" s="293"/>
      <c r="C588" s="293"/>
      <c r="D588" s="293"/>
      <c r="E588" s="293"/>
      <c r="F588" s="293"/>
      <c r="G588" s="9"/>
      <c r="H588" s="9"/>
      <c r="I588" s="9"/>
      <c r="J588" s="480"/>
      <c r="K588" s="9"/>
      <c r="L588" s="9"/>
      <c r="M588" s="9"/>
      <c r="N588" s="9"/>
      <c r="O588" s="8"/>
      <c r="P588" s="8"/>
      <c r="Q588" s="9"/>
      <c r="R588" s="9"/>
      <c r="S588" s="9"/>
      <c r="T588" s="9"/>
      <c r="U588" s="9"/>
      <c r="V588" s="9"/>
    </row>
    <row r="589" spans="1:22" ht="13.5" customHeight="1">
      <c r="A589" s="1141"/>
      <c r="B589" s="293"/>
      <c r="C589" s="293"/>
      <c r="D589" s="293"/>
      <c r="E589" s="293"/>
      <c r="F589" s="293"/>
      <c r="G589" s="9"/>
      <c r="H589" s="9"/>
      <c r="I589" s="9"/>
      <c r="J589" s="480"/>
      <c r="K589" s="9"/>
      <c r="L589" s="9"/>
      <c r="M589" s="9"/>
      <c r="N589" s="9"/>
      <c r="O589" s="8"/>
      <c r="P589" s="8"/>
      <c r="Q589" s="9"/>
      <c r="R589" s="9"/>
      <c r="S589" s="9"/>
      <c r="T589" s="9"/>
      <c r="U589" s="9"/>
      <c r="V589" s="9"/>
    </row>
    <row r="590" spans="1:22" ht="13.5" customHeight="1">
      <c r="A590" s="1141"/>
      <c r="B590" s="293"/>
      <c r="C590" s="293"/>
      <c r="D590" s="293"/>
      <c r="E590" s="293"/>
      <c r="F590" s="293"/>
      <c r="G590" s="9"/>
      <c r="H590" s="9"/>
      <c r="I590" s="9"/>
      <c r="J590" s="480"/>
      <c r="K590" s="9"/>
      <c r="L590" s="9"/>
      <c r="M590" s="9"/>
      <c r="N590" s="9"/>
      <c r="O590" s="8"/>
      <c r="P590" s="8"/>
      <c r="Q590" s="9"/>
      <c r="R590" s="9"/>
      <c r="S590" s="9"/>
      <c r="T590" s="9"/>
      <c r="U590" s="9"/>
      <c r="V590" s="9"/>
    </row>
    <row r="591" spans="1:22" ht="13.5" customHeight="1">
      <c r="A591" s="1141"/>
      <c r="B591" s="293"/>
      <c r="C591" s="293"/>
      <c r="D591" s="293"/>
      <c r="E591" s="293"/>
      <c r="F591" s="293"/>
      <c r="G591" s="9"/>
      <c r="H591" s="9"/>
      <c r="I591" s="9"/>
      <c r="J591" s="480"/>
      <c r="K591" s="9"/>
      <c r="L591" s="9"/>
      <c r="M591" s="9"/>
      <c r="N591" s="9"/>
      <c r="O591" s="8"/>
      <c r="P591" s="8"/>
      <c r="Q591" s="9"/>
      <c r="R591" s="9"/>
      <c r="S591" s="9"/>
      <c r="T591" s="9"/>
      <c r="U591" s="9"/>
      <c r="V591" s="9"/>
    </row>
    <row r="592" spans="1:22" ht="13.5" customHeight="1">
      <c r="A592" s="1141"/>
      <c r="B592" s="293"/>
      <c r="C592" s="293"/>
      <c r="D592" s="293"/>
      <c r="E592" s="293"/>
      <c r="F592" s="293"/>
      <c r="G592" s="9"/>
      <c r="H592" s="9"/>
      <c r="I592" s="9"/>
      <c r="J592" s="480"/>
      <c r="K592" s="9"/>
      <c r="L592" s="9"/>
      <c r="M592" s="9"/>
      <c r="N592" s="9"/>
      <c r="O592" s="8"/>
      <c r="P592" s="8"/>
      <c r="Q592" s="9"/>
      <c r="R592" s="9"/>
      <c r="S592" s="9"/>
      <c r="T592" s="9"/>
      <c r="U592" s="9"/>
      <c r="V592" s="9"/>
    </row>
    <row r="593" spans="1:22" ht="13.5" customHeight="1">
      <c r="A593" s="1141"/>
      <c r="B593" s="293"/>
      <c r="C593" s="293"/>
      <c r="D593" s="293"/>
      <c r="E593" s="293"/>
      <c r="F593" s="293"/>
      <c r="G593" s="9"/>
      <c r="H593" s="9"/>
      <c r="I593" s="9"/>
      <c r="J593" s="480"/>
      <c r="K593" s="9"/>
      <c r="L593" s="9"/>
      <c r="M593" s="9"/>
      <c r="N593" s="9"/>
      <c r="O593" s="8"/>
      <c r="P593" s="8"/>
      <c r="Q593" s="9"/>
      <c r="R593" s="9"/>
      <c r="S593" s="9"/>
      <c r="T593" s="9"/>
      <c r="U593" s="9"/>
      <c r="V593" s="9"/>
    </row>
    <row r="594" spans="1:22" ht="13.5" customHeight="1">
      <c r="A594" s="1141"/>
      <c r="B594" s="293"/>
      <c r="C594" s="293"/>
      <c r="D594" s="293"/>
      <c r="E594" s="293"/>
      <c r="F594" s="293"/>
      <c r="G594" s="9"/>
      <c r="H594" s="9"/>
      <c r="I594" s="9"/>
      <c r="J594" s="480"/>
      <c r="K594" s="9"/>
      <c r="L594" s="9"/>
      <c r="M594" s="9"/>
      <c r="N594" s="9"/>
      <c r="O594" s="8"/>
      <c r="P594" s="8"/>
      <c r="Q594" s="9"/>
      <c r="R594" s="9"/>
      <c r="S594" s="9"/>
      <c r="T594" s="9"/>
      <c r="U594" s="9"/>
      <c r="V594" s="9"/>
    </row>
    <row r="595" spans="1:22" ht="13.5" customHeight="1">
      <c r="A595" s="1141"/>
      <c r="B595" s="293"/>
      <c r="C595" s="293"/>
      <c r="D595" s="293"/>
      <c r="E595" s="293"/>
      <c r="F595" s="293"/>
      <c r="G595" s="9"/>
      <c r="H595" s="9"/>
      <c r="I595" s="9"/>
      <c r="J595" s="480"/>
      <c r="K595" s="9"/>
      <c r="L595" s="9"/>
      <c r="M595" s="9"/>
      <c r="N595" s="9"/>
      <c r="O595" s="8"/>
      <c r="P595" s="8"/>
      <c r="Q595" s="9"/>
      <c r="R595" s="9"/>
      <c r="S595" s="9"/>
      <c r="T595" s="9"/>
      <c r="U595" s="9"/>
      <c r="V595" s="9"/>
    </row>
    <row r="596" spans="1:22" ht="13.5" customHeight="1">
      <c r="A596" s="1141"/>
      <c r="B596" s="293"/>
      <c r="C596" s="293"/>
      <c r="D596" s="293"/>
      <c r="E596" s="293"/>
      <c r="F596" s="293"/>
      <c r="G596" s="9"/>
      <c r="H596" s="9"/>
      <c r="I596" s="9"/>
      <c r="J596" s="480"/>
      <c r="K596" s="9"/>
      <c r="L596" s="9"/>
      <c r="M596" s="9"/>
      <c r="N596" s="9"/>
      <c r="O596" s="8"/>
      <c r="P596" s="8"/>
      <c r="Q596" s="9"/>
      <c r="R596" s="9"/>
      <c r="S596" s="9"/>
      <c r="T596" s="9"/>
      <c r="U596" s="9"/>
      <c r="V596" s="9"/>
    </row>
    <row r="597" spans="1:22" ht="13.5" customHeight="1">
      <c r="A597" s="1141"/>
      <c r="B597" s="293"/>
      <c r="C597" s="293"/>
      <c r="D597" s="293"/>
      <c r="E597" s="293"/>
      <c r="F597" s="293"/>
      <c r="G597" s="9"/>
      <c r="H597" s="9"/>
      <c r="I597" s="9"/>
      <c r="J597" s="480"/>
      <c r="K597" s="9"/>
      <c r="L597" s="9"/>
      <c r="M597" s="9"/>
      <c r="N597" s="9"/>
      <c r="O597" s="8"/>
      <c r="P597" s="8"/>
      <c r="Q597" s="9"/>
      <c r="R597" s="9"/>
      <c r="S597" s="9"/>
      <c r="T597" s="9"/>
      <c r="U597" s="9"/>
      <c r="V597" s="9"/>
    </row>
    <row r="598" spans="1:22" ht="13.5" customHeight="1">
      <c r="A598" s="1141"/>
      <c r="B598" s="293"/>
      <c r="C598" s="293"/>
      <c r="D598" s="293"/>
      <c r="E598" s="293"/>
      <c r="F598" s="293"/>
      <c r="G598" s="9"/>
      <c r="H598" s="9"/>
      <c r="I598" s="9"/>
      <c r="J598" s="480"/>
      <c r="K598" s="9"/>
      <c r="L598" s="9"/>
      <c r="M598" s="9"/>
      <c r="N598" s="9"/>
      <c r="O598" s="8"/>
      <c r="P598" s="8"/>
      <c r="Q598" s="9"/>
      <c r="R598" s="9"/>
      <c r="S598" s="9"/>
      <c r="T598" s="9"/>
      <c r="U598" s="9"/>
      <c r="V598" s="9"/>
    </row>
    <row r="599" spans="1:22" ht="13.5" customHeight="1">
      <c r="A599" s="1141"/>
      <c r="B599" s="293"/>
      <c r="C599" s="293"/>
      <c r="D599" s="293"/>
      <c r="E599" s="293"/>
      <c r="F599" s="293"/>
      <c r="G599" s="9"/>
      <c r="H599" s="9"/>
      <c r="I599" s="9"/>
      <c r="J599" s="480"/>
      <c r="K599" s="9"/>
      <c r="L599" s="9"/>
      <c r="M599" s="9"/>
      <c r="N599" s="9"/>
      <c r="O599" s="8"/>
      <c r="P599" s="8"/>
      <c r="Q599" s="9"/>
      <c r="R599" s="9"/>
      <c r="S599" s="9"/>
      <c r="T599" s="9"/>
      <c r="U599" s="9"/>
      <c r="V599" s="9"/>
    </row>
    <row r="600" spans="1:22" ht="13.5" customHeight="1">
      <c r="A600" s="1141"/>
      <c r="B600" s="293"/>
      <c r="C600" s="293"/>
      <c r="D600" s="293"/>
      <c r="E600" s="293"/>
      <c r="F600" s="293"/>
      <c r="G600" s="9"/>
      <c r="H600" s="9"/>
      <c r="I600" s="9"/>
      <c r="J600" s="480"/>
      <c r="K600" s="9"/>
      <c r="L600" s="9"/>
      <c r="M600" s="9"/>
      <c r="N600" s="9"/>
      <c r="O600" s="8"/>
      <c r="P600" s="8"/>
      <c r="Q600" s="9"/>
      <c r="R600" s="9"/>
      <c r="S600" s="9"/>
      <c r="T600" s="9"/>
      <c r="U600" s="9"/>
      <c r="V600" s="9"/>
    </row>
    <row r="601" spans="1:22" ht="13.5" customHeight="1">
      <c r="A601" s="1141"/>
      <c r="B601" s="293"/>
      <c r="C601" s="293"/>
      <c r="D601" s="293"/>
      <c r="E601" s="293"/>
      <c r="F601" s="293"/>
      <c r="G601" s="9"/>
      <c r="H601" s="9"/>
      <c r="I601" s="9"/>
      <c r="J601" s="480"/>
      <c r="K601" s="9"/>
      <c r="L601" s="9"/>
      <c r="M601" s="9"/>
      <c r="N601" s="9"/>
      <c r="O601" s="8"/>
      <c r="P601" s="8"/>
      <c r="Q601" s="9"/>
      <c r="R601" s="9"/>
      <c r="S601" s="9"/>
      <c r="T601" s="9"/>
      <c r="U601" s="9"/>
      <c r="V601" s="9"/>
    </row>
    <row r="602" spans="1:22" ht="13.5" customHeight="1">
      <c r="A602" s="1141"/>
      <c r="B602" s="293"/>
      <c r="C602" s="293"/>
      <c r="D602" s="293"/>
      <c r="E602" s="293"/>
      <c r="F602" s="293"/>
      <c r="G602" s="9"/>
      <c r="H602" s="9"/>
      <c r="I602" s="9"/>
      <c r="J602" s="480"/>
      <c r="K602" s="9"/>
      <c r="L602" s="9"/>
      <c r="M602" s="9"/>
      <c r="N602" s="9"/>
      <c r="O602" s="8"/>
      <c r="P602" s="8"/>
      <c r="Q602" s="9"/>
      <c r="R602" s="9"/>
      <c r="S602" s="9"/>
      <c r="T602" s="9"/>
      <c r="U602" s="9"/>
      <c r="V602" s="9"/>
    </row>
    <row r="603" spans="1:22" ht="13.5" customHeight="1">
      <c r="A603" s="1141"/>
      <c r="B603" s="293"/>
      <c r="C603" s="293"/>
      <c r="D603" s="293"/>
      <c r="E603" s="293"/>
      <c r="F603" s="293"/>
      <c r="G603" s="9"/>
      <c r="H603" s="9"/>
      <c r="I603" s="9"/>
      <c r="J603" s="480"/>
      <c r="K603" s="9"/>
      <c r="L603" s="9"/>
      <c r="M603" s="9"/>
      <c r="N603" s="9"/>
      <c r="O603" s="8"/>
      <c r="P603" s="8"/>
      <c r="Q603" s="9"/>
      <c r="R603" s="9"/>
      <c r="S603" s="9"/>
      <c r="T603" s="9"/>
      <c r="U603" s="9"/>
      <c r="V603" s="9"/>
    </row>
    <row r="604" spans="1:22" ht="13.5" customHeight="1">
      <c r="A604" s="1141"/>
      <c r="B604" s="293"/>
      <c r="C604" s="293"/>
      <c r="D604" s="293"/>
      <c r="E604" s="293"/>
      <c r="F604" s="293"/>
      <c r="G604" s="9"/>
      <c r="H604" s="9"/>
      <c r="I604" s="9"/>
      <c r="J604" s="480"/>
      <c r="K604" s="9"/>
      <c r="L604" s="9"/>
      <c r="M604" s="9"/>
      <c r="N604" s="9"/>
      <c r="O604" s="8"/>
      <c r="P604" s="8"/>
      <c r="Q604" s="9"/>
      <c r="R604" s="9"/>
      <c r="S604" s="9"/>
      <c r="T604" s="9"/>
      <c r="U604" s="9"/>
      <c r="V604" s="9"/>
    </row>
    <row r="605" spans="1:22" ht="13.5" customHeight="1">
      <c r="A605" s="1141"/>
      <c r="B605" s="293"/>
      <c r="C605" s="293"/>
      <c r="D605" s="293"/>
      <c r="E605" s="293"/>
      <c r="F605" s="293"/>
      <c r="G605" s="9"/>
      <c r="H605" s="9"/>
      <c r="I605" s="9"/>
      <c r="J605" s="480"/>
      <c r="K605" s="9"/>
      <c r="L605" s="9"/>
      <c r="M605" s="9"/>
      <c r="N605" s="9"/>
      <c r="O605" s="8"/>
      <c r="P605" s="8"/>
      <c r="Q605" s="9"/>
      <c r="R605" s="9"/>
      <c r="S605" s="9"/>
      <c r="T605" s="9"/>
      <c r="U605" s="9"/>
      <c r="V605" s="9"/>
    </row>
    <row r="606" spans="1:22" ht="13.5" customHeight="1">
      <c r="A606" s="1141"/>
      <c r="B606" s="293"/>
      <c r="C606" s="293"/>
      <c r="D606" s="293"/>
      <c r="E606" s="293"/>
      <c r="F606" s="293"/>
      <c r="G606" s="9"/>
      <c r="H606" s="9"/>
      <c r="I606" s="9"/>
      <c r="J606" s="480"/>
      <c r="K606" s="9"/>
      <c r="L606" s="9"/>
      <c r="M606" s="9"/>
      <c r="N606" s="9"/>
      <c r="O606" s="8"/>
      <c r="P606" s="8"/>
      <c r="Q606" s="9"/>
      <c r="R606" s="9"/>
      <c r="S606" s="9"/>
      <c r="T606" s="9"/>
      <c r="U606" s="9"/>
      <c r="V606" s="9"/>
    </row>
    <row r="607" spans="1:22" ht="13.5" customHeight="1">
      <c r="A607" s="1141"/>
      <c r="B607" s="293"/>
      <c r="C607" s="293"/>
      <c r="D607" s="293"/>
      <c r="E607" s="293"/>
      <c r="F607" s="293"/>
      <c r="G607" s="9"/>
      <c r="H607" s="9"/>
      <c r="I607" s="9"/>
      <c r="J607" s="480"/>
      <c r="K607" s="9"/>
      <c r="L607" s="9"/>
      <c r="M607" s="9"/>
      <c r="N607" s="9"/>
      <c r="O607" s="8"/>
      <c r="P607" s="8"/>
      <c r="Q607" s="9"/>
      <c r="R607" s="9"/>
      <c r="S607" s="9"/>
      <c r="T607" s="9"/>
      <c r="U607" s="9"/>
      <c r="V607" s="9"/>
    </row>
    <row r="608" spans="1:22" ht="13.5" customHeight="1">
      <c r="A608" s="1141"/>
      <c r="B608" s="293"/>
      <c r="C608" s="293"/>
      <c r="D608" s="293"/>
      <c r="E608" s="293"/>
      <c r="F608" s="293"/>
      <c r="G608" s="9"/>
      <c r="H608" s="9"/>
      <c r="I608" s="9"/>
      <c r="J608" s="480"/>
      <c r="K608" s="9"/>
      <c r="L608" s="9"/>
      <c r="M608" s="9"/>
      <c r="N608" s="9"/>
      <c r="O608" s="8"/>
      <c r="P608" s="8"/>
      <c r="Q608" s="9"/>
      <c r="R608" s="9"/>
      <c r="S608" s="9"/>
      <c r="T608" s="9"/>
      <c r="U608" s="9"/>
      <c r="V608" s="9"/>
    </row>
    <row r="609" spans="1:22" ht="13.5" customHeight="1">
      <c r="A609" s="1141"/>
      <c r="B609" s="293"/>
      <c r="C609" s="293"/>
      <c r="D609" s="293"/>
      <c r="E609" s="293"/>
      <c r="F609" s="293"/>
      <c r="G609" s="9"/>
      <c r="H609" s="9"/>
      <c r="I609" s="9"/>
      <c r="J609" s="480"/>
      <c r="K609" s="9"/>
      <c r="L609" s="9"/>
      <c r="M609" s="9"/>
      <c r="N609" s="9"/>
      <c r="O609" s="8"/>
      <c r="P609" s="8"/>
      <c r="Q609" s="9"/>
      <c r="R609" s="9"/>
      <c r="S609" s="9"/>
      <c r="T609" s="9"/>
      <c r="U609" s="9"/>
      <c r="V609" s="9"/>
    </row>
    <row r="610" spans="1:22" ht="13.5" customHeight="1">
      <c r="A610" s="1141"/>
      <c r="B610" s="293"/>
      <c r="C610" s="293"/>
      <c r="D610" s="293"/>
      <c r="E610" s="293"/>
      <c r="F610" s="293"/>
      <c r="G610" s="9"/>
      <c r="H610" s="9"/>
      <c r="I610" s="9"/>
      <c r="J610" s="480"/>
      <c r="K610" s="9"/>
      <c r="L610" s="9"/>
      <c r="M610" s="9"/>
      <c r="N610" s="9"/>
      <c r="O610" s="8"/>
      <c r="P610" s="8"/>
      <c r="Q610" s="9"/>
      <c r="R610" s="9"/>
      <c r="S610" s="9"/>
      <c r="T610" s="9"/>
      <c r="U610" s="9"/>
      <c r="V610" s="9"/>
    </row>
    <row r="611" spans="1:22" ht="13.5" customHeight="1">
      <c r="A611" s="1141"/>
      <c r="B611" s="293"/>
      <c r="C611" s="293"/>
      <c r="D611" s="293"/>
      <c r="E611" s="293"/>
      <c r="F611" s="293"/>
      <c r="G611" s="9"/>
      <c r="H611" s="9"/>
      <c r="I611" s="9"/>
      <c r="J611" s="480"/>
      <c r="K611" s="9"/>
      <c r="L611" s="9"/>
      <c r="M611" s="9"/>
      <c r="N611" s="9"/>
      <c r="O611" s="8"/>
      <c r="P611" s="8"/>
      <c r="Q611" s="9"/>
      <c r="R611" s="9"/>
      <c r="S611" s="9"/>
      <c r="T611" s="9"/>
      <c r="U611" s="9"/>
      <c r="V611" s="9"/>
    </row>
    <row r="612" spans="1:22" ht="13.5" customHeight="1">
      <c r="A612" s="1141"/>
      <c r="B612" s="293"/>
      <c r="C612" s="293"/>
      <c r="D612" s="293"/>
      <c r="E612" s="293"/>
      <c r="F612" s="293"/>
      <c r="G612" s="9"/>
      <c r="H612" s="9"/>
      <c r="I612" s="9"/>
      <c r="J612" s="480"/>
      <c r="K612" s="9"/>
      <c r="L612" s="9"/>
      <c r="M612" s="9"/>
      <c r="N612" s="9"/>
      <c r="O612" s="8"/>
      <c r="P612" s="8"/>
      <c r="Q612" s="9"/>
      <c r="R612" s="9"/>
      <c r="S612" s="9"/>
      <c r="T612" s="9"/>
      <c r="U612" s="9"/>
      <c r="V612" s="9"/>
    </row>
    <row r="613" spans="1:22" ht="13.5" customHeight="1">
      <c r="A613" s="1141"/>
      <c r="B613" s="293"/>
      <c r="C613" s="293"/>
      <c r="D613" s="293"/>
      <c r="E613" s="293"/>
      <c r="F613" s="293"/>
      <c r="G613" s="9"/>
      <c r="H613" s="9"/>
      <c r="I613" s="9"/>
      <c r="J613" s="480"/>
      <c r="K613" s="9"/>
      <c r="L613" s="9"/>
      <c r="M613" s="9"/>
      <c r="N613" s="9"/>
      <c r="O613" s="8"/>
      <c r="P613" s="8"/>
      <c r="Q613" s="9"/>
      <c r="R613" s="9"/>
      <c r="S613" s="9"/>
      <c r="T613" s="9"/>
      <c r="U613" s="9"/>
      <c r="V613" s="9"/>
    </row>
    <row r="614" spans="1:22" ht="13.5" customHeight="1">
      <c r="A614" s="1141"/>
      <c r="B614" s="293"/>
      <c r="C614" s="293"/>
      <c r="D614" s="293"/>
      <c r="E614" s="293"/>
      <c r="F614" s="293"/>
      <c r="G614" s="9"/>
      <c r="H614" s="9"/>
      <c r="I614" s="9"/>
      <c r="J614" s="480"/>
      <c r="K614" s="9"/>
      <c r="L614" s="9"/>
      <c r="M614" s="9"/>
      <c r="N614" s="9"/>
      <c r="O614" s="8"/>
      <c r="P614" s="8"/>
      <c r="Q614" s="9"/>
      <c r="R614" s="9"/>
      <c r="S614" s="9"/>
      <c r="T614" s="9"/>
      <c r="U614" s="9"/>
      <c r="V614" s="9"/>
    </row>
    <row r="615" spans="1:22" ht="13.5" customHeight="1">
      <c r="A615" s="1141"/>
      <c r="B615" s="293"/>
      <c r="C615" s="293"/>
      <c r="D615" s="293"/>
      <c r="E615" s="293"/>
      <c r="F615" s="293"/>
      <c r="G615" s="9"/>
      <c r="H615" s="9"/>
      <c r="I615" s="9"/>
      <c r="J615" s="480"/>
      <c r="K615" s="9"/>
      <c r="L615" s="9"/>
      <c r="M615" s="9"/>
      <c r="N615" s="9"/>
      <c r="O615" s="8"/>
      <c r="P615" s="8"/>
      <c r="Q615" s="9"/>
      <c r="R615" s="9"/>
      <c r="S615" s="9"/>
      <c r="T615" s="9"/>
      <c r="U615" s="9"/>
      <c r="V615" s="9"/>
    </row>
    <row r="616" spans="1:22" ht="13.5" customHeight="1">
      <c r="A616" s="1141"/>
      <c r="B616" s="293"/>
      <c r="C616" s="293"/>
      <c r="D616" s="293"/>
      <c r="E616" s="293"/>
      <c r="F616" s="293"/>
      <c r="G616" s="9"/>
      <c r="H616" s="9"/>
      <c r="I616" s="9"/>
      <c r="J616" s="480"/>
      <c r="K616" s="9"/>
      <c r="L616" s="9"/>
      <c r="M616" s="9"/>
      <c r="N616" s="9"/>
      <c r="O616" s="8"/>
      <c r="P616" s="8"/>
      <c r="Q616" s="9"/>
      <c r="R616" s="9"/>
      <c r="S616" s="9"/>
      <c r="T616" s="9"/>
      <c r="U616" s="9"/>
      <c r="V616" s="9"/>
    </row>
    <row r="617" spans="1:22" ht="13.5" customHeight="1">
      <c r="A617" s="1141"/>
      <c r="B617" s="293"/>
      <c r="C617" s="293"/>
      <c r="D617" s="293"/>
      <c r="E617" s="293"/>
      <c r="F617" s="293"/>
      <c r="G617" s="9"/>
      <c r="H617" s="9"/>
      <c r="I617" s="9"/>
      <c r="J617" s="480"/>
      <c r="K617" s="9"/>
      <c r="L617" s="9"/>
      <c r="M617" s="9"/>
      <c r="N617" s="9"/>
      <c r="O617" s="8"/>
      <c r="P617" s="8"/>
      <c r="Q617" s="9"/>
      <c r="R617" s="9"/>
      <c r="S617" s="9"/>
      <c r="T617" s="9"/>
      <c r="U617" s="9"/>
      <c r="V617" s="9"/>
    </row>
    <row r="618" spans="1:22" ht="13.5" customHeight="1">
      <c r="A618" s="1141"/>
      <c r="B618" s="293"/>
      <c r="C618" s="293"/>
      <c r="D618" s="293"/>
      <c r="E618" s="293"/>
      <c r="F618" s="293"/>
      <c r="G618" s="9"/>
      <c r="H618" s="9"/>
      <c r="I618" s="9"/>
      <c r="J618" s="480"/>
      <c r="K618" s="9"/>
      <c r="L618" s="9"/>
      <c r="M618" s="9"/>
      <c r="N618" s="9"/>
      <c r="O618" s="8"/>
      <c r="P618" s="8"/>
      <c r="Q618" s="9"/>
      <c r="R618" s="9"/>
      <c r="S618" s="9"/>
      <c r="T618" s="9"/>
      <c r="U618" s="9"/>
      <c r="V618" s="9"/>
    </row>
    <row r="619" spans="1:22" ht="13.5" customHeight="1">
      <c r="A619" s="1141"/>
      <c r="B619" s="293"/>
      <c r="C619" s="293"/>
      <c r="D619" s="293"/>
      <c r="E619" s="293"/>
      <c r="F619" s="293"/>
      <c r="G619" s="9"/>
      <c r="H619" s="9"/>
      <c r="I619" s="9"/>
      <c r="J619" s="480"/>
      <c r="K619" s="9"/>
      <c r="L619" s="9"/>
      <c r="M619" s="9"/>
      <c r="N619" s="9"/>
      <c r="O619" s="8"/>
      <c r="P619" s="8"/>
      <c r="Q619" s="9"/>
      <c r="R619" s="9"/>
      <c r="S619" s="9"/>
      <c r="T619" s="9"/>
      <c r="U619" s="9"/>
      <c r="V619" s="9"/>
    </row>
    <row r="620" spans="1:22" ht="13.5" customHeight="1">
      <c r="A620" s="1141"/>
      <c r="B620" s="293"/>
      <c r="C620" s="293"/>
      <c r="D620" s="293"/>
      <c r="E620" s="293"/>
      <c r="F620" s="293"/>
      <c r="G620" s="9"/>
      <c r="H620" s="9"/>
      <c r="I620" s="9"/>
      <c r="J620" s="480"/>
      <c r="K620" s="9"/>
      <c r="L620" s="9"/>
      <c r="M620" s="9"/>
      <c r="N620" s="9"/>
      <c r="O620" s="8"/>
      <c r="P620" s="8"/>
      <c r="Q620" s="9"/>
      <c r="R620" s="9"/>
      <c r="S620" s="9"/>
      <c r="T620" s="9"/>
      <c r="U620" s="9"/>
      <c r="V620" s="9"/>
    </row>
    <row r="621" spans="1:22" ht="13.5" customHeight="1">
      <c r="A621" s="1141"/>
      <c r="B621" s="293"/>
      <c r="C621" s="293"/>
      <c r="D621" s="293"/>
      <c r="E621" s="293"/>
      <c r="F621" s="293"/>
      <c r="G621" s="9"/>
      <c r="H621" s="9"/>
      <c r="I621" s="9"/>
      <c r="J621" s="480"/>
      <c r="K621" s="9"/>
      <c r="L621" s="9"/>
      <c r="M621" s="9"/>
      <c r="N621" s="9"/>
      <c r="O621" s="8"/>
      <c r="P621" s="8"/>
      <c r="Q621" s="9"/>
      <c r="R621" s="9"/>
      <c r="S621" s="9"/>
      <c r="T621" s="9"/>
      <c r="U621" s="9"/>
      <c r="V621" s="9"/>
    </row>
    <row r="622" spans="1:22" ht="13.5" customHeight="1">
      <c r="A622" s="1141"/>
      <c r="B622" s="293"/>
      <c r="C622" s="293"/>
      <c r="D622" s="293"/>
      <c r="E622" s="293"/>
      <c r="F622" s="293"/>
      <c r="G622" s="9"/>
      <c r="H622" s="9"/>
      <c r="I622" s="9"/>
      <c r="J622" s="480"/>
      <c r="K622" s="9"/>
      <c r="L622" s="9"/>
      <c r="M622" s="9"/>
      <c r="N622" s="9"/>
      <c r="O622" s="8"/>
      <c r="P622" s="8"/>
      <c r="Q622" s="9"/>
      <c r="R622" s="9"/>
      <c r="S622" s="9"/>
      <c r="T622" s="9"/>
      <c r="U622" s="9"/>
      <c r="V622" s="9"/>
    </row>
    <row r="623" spans="1:22" ht="13.5" customHeight="1">
      <c r="A623" s="1141"/>
      <c r="B623" s="293"/>
      <c r="C623" s="293"/>
      <c r="D623" s="293"/>
      <c r="E623" s="293"/>
      <c r="F623" s="293"/>
      <c r="G623" s="9"/>
      <c r="H623" s="9"/>
      <c r="I623" s="9"/>
      <c r="J623" s="480"/>
      <c r="K623" s="9"/>
      <c r="L623" s="9"/>
      <c r="M623" s="9"/>
      <c r="N623" s="9"/>
      <c r="O623" s="8"/>
      <c r="P623" s="8"/>
      <c r="Q623" s="9"/>
      <c r="R623" s="9"/>
      <c r="S623" s="9"/>
      <c r="T623" s="9"/>
      <c r="U623" s="9"/>
      <c r="V623" s="9"/>
    </row>
    <row r="624" spans="1:22" ht="13.5" customHeight="1">
      <c r="A624" s="1141"/>
      <c r="B624" s="293"/>
      <c r="C624" s="293"/>
      <c r="D624" s="293"/>
      <c r="E624" s="293"/>
      <c r="F624" s="293"/>
      <c r="G624" s="9"/>
      <c r="H624" s="9"/>
      <c r="I624" s="9"/>
      <c r="J624" s="480"/>
      <c r="K624" s="9"/>
      <c r="L624" s="9"/>
      <c r="M624" s="9"/>
      <c r="N624" s="9"/>
      <c r="O624" s="8"/>
      <c r="P624" s="8"/>
      <c r="Q624" s="9"/>
      <c r="R624" s="9"/>
      <c r="S624" s="9"/>
      <c r="T624" s="9"/>
      <c r="U624" s="9"/>
      <c r="V624" s="9"/>
    </row>
    <row r="625" spans="1:22" ht="13.5" customHeight="1">
      <c r="A625" s="1141"/>
      <c r="B625" s="293"/>
      <c r="C625" s="293"/>
      <c r="D625" s="293"/>
      <c r="E625" s="293"/>
      <c r="F625" s="293"/>
      <c r="G625" s="9"/>
      <c r="H625" s="9"/>
      <c r="I625" s="9"/>
      <c r="J625" s="480"/>
      <c r="K625" s="9"/>
      <c r="L625" s="9"/>
      <c r="M625" s="9"/>
      <c r="N625" s="9"/>
      <c r="O625" s="8"/>
      <c r="P625" s="8"/>
      <c r="Q625" s="9"/>
      <c r="R625" s="9"/>
      <c r="S625" s="9"/>
      <c r="T625" s="9"/>
      <c r="U625" s="9"/>
      <c r="V625" s="9"/>
    </row>
    <row r="626" spans="1:22" ht="13.5" customHeight="1">
      <c r="A626" s="1141"/>
      <c r="B626" s="293"/>
      <c r="C626" s="293"/>
      <c r="D626" s="293"/>
      <c r="E626" s="293"/>
      <c r="F626" s="293"/>
      <c r="G626" s="9"/>
      <c r="H626" s="9"/>
      <c r="I626" s="9"/>
      <c r="J626" s="480"/>
      <c r="K626" s="9"/>
      <c r="L626" s="9"/>
      <c r="M626" s="9"/>
      <c r="N626" s="9"/>
      <c r="O626" s="8"/>
      <c r="P626" s="8"/>
      <c r="Q626" s="9"/>
      <c r="R626" s="9"/>
      <c r="S626" s="9"/>
      <c r="T626" s="9"/>
      <c r="U626" s="9"/>
      <c r="V626" s="9"/>
    </row>
    <row r="627" spans="1:22" ht="13.5" customHeight="1">
      <c r="A627" s="1141"/>
      <c r="B627" s="293"/>
      <c r="C627" s="293"/>
      <c r="D627" s="293"/>
      <c r="E627" s="293"/>
      <c r="F627" s="293"/>
      <c r="G627" s="9"/>
      <c r="H627" s="9"/>
      <c r="I627" s="9"/>
      <c r="J627" s="480"/>
      <c r="K627" s="9"/>
      <c r="L627" s="9"/>
      <c r="M627" s="9"/>
      <c r="N627" s="9"/>
      <c r="O627" s="8"/>
      <c r="P627" s="8"/>
      <c r="Q627" s="9"/>
      <c r="R627" s="9"/>
      <c r="S627" s="9"/>
      <c r="T627" s="9"/>
      <c r="U627" s="9"/>
      <c r="V627" s="9"/>
    </row>
    <row r="628" spans="1:22" ht="13.5" customHeight="1">
      <c r="A628" s="1141"/>
      <c r="B628" s="293"/>
      <c r="C628" s="293"/>
      <c r="D628" s="293"/>
      <c r="E628" s="293"/>
      <c r="F628" s="293"/>
      <c r="G628" s="9"/>
      <c r="H628" s="9"/>
      <c r="I628" s="9"/>
      <c r="J628" s="480"/>
      <c r="K628" s="9"/>
      <c r="L628" s="9"/>
      <c r="M628" s="9"/>
      <c r="N628" s="9"/>
      <c r="O628" s="8"/>
      <c r="P628" s="8"/>
      <c r="Q628" s="9"/>
      <c r="R628" s="9"/>
      <c r="S628" s="9"/>
      <c r="T628" s="9"/>
      <c r="U628" s="9"/>
      <c r="V628" s="9"/>
    </row>
    <row r="629" spans="1:22" ht="13.5" customHeight="1">
      <c r="A629" s="1141"/>
      <c r="B629" s="293"/>
      <c r="C629" s="293"/>
      <c r="D629" s="293"/>
      <c r="E629" s="293"/>
      <c r="F629" s="293"/>
      <c r="G629" s="9"/>
      <c r="H629" s="9"/>
      <c r="I629" s="9"/>
      <c r="J629" s="480"/>
      <c r="K629" s="9"/>
      <c r="L629" s="9"/>
      <c r="M629" s="9"/>
      <c r="N629" s="9"/>
      <c r="O629" s="8"/>
      <c r="P629" s="8"/>
      <c r="Q629" s="9"/>
      <c r="R629" s="9"/>
      <c r="S629" s="9"/>
      <c r="T629" s="9"/>
      <c r="U629" s="9"/>
      <c r="V629" s="9"/>
    </row>
    <row r="630" spans="1:22" ht="13.5" customHeight="1">
      <c r="A630" s="1141"/>
      <c r="B630" s="293"/>
      <c r="C630" s="293"/>
      <c r="D630" s="293"/>
      <c r="E630" s="293"/>
      <c r="F630" s="293"/>
      <c r="G630" s="9"/>
      <c r="H630" s="9"/>
      <c r="I630" s="9"/>
      <c r="J630" s="480"/>
      <c r="K630" s="9"/>
      <c r="L630" s="9"/>
      <c r="M630" s="9"/>
      <c r="N630" s="9"/>
      <c r="O630" s="8"/>
      <c r="P630" s="8"/>
      <c r="Q630" s="9"/>
      <c r="R630" s="9"/>
      <c r="S630" s="9"/>
      <c r="T630" s="9"/>
      <c r="U630" s="9"/>
      <c r="V630" s="9"/>
    </row>
    <row r="631" spans="1:22" ht="13.5" customHeight="1">
      <c r="A631" s="1141"/>
      <c r="B631" s="293"/>
      <c r="C631" s="293"/>
      <c r="D631" s="293"/>
      <c r="E631" s="293"/>
      <c r="F631" s="293"/>
      <c r="G631" s="9"/>
      <c r="H631" s="9"/>
      <c r="I631" s="9"/>
      <c r="J631" s="480"/>
      <c r="K631" s="9"/>
      <c r="L631" s="9"/>
      <c r="M631" s="9"/>
      <c r="N631" s="9"/>
      <c r="O631" s="8"/>
      <c r="P631" s="8"/>
      <c r="Q631" s="9"/>
      <c r="R631" s="9"/>
      <c r="S631" s="9"/>
      <c r="T631" s="9"/>
      <c r="U631" s="9"/>
      <c r="V631" s="9"/>
    </row>
    <row r="632" spans="1:22" ht="13.5" customHeight="1">
      <c r="A632" s="1141"/>
      <c r="B632" s="293"/>
      <c r="C632" s="293"/>
      <c r="D632" s="293"/>
      <c r="E632" s="293"/>
      <c r="F632" s="293"/>
      <c r="G632" s="9"/>
      <c r="H632" s="9"/>
      <c r="I632" s="9"/>
      <c r="J632" s="480"/>
      <c r="K632" s="9"/>
      <c r="L632" s="9"/>
      <c r="M632" s="9"/>
      <c r="N632" s="9"/>
      <c r="O632" s="8"/>
      <c r="P632" s="8"/>
      <c r="Q632" s="9"/>
      <c r="R632" s="9"/>
      <c r="S632" s="9"/>
      <c r="T632" s="9"/>
      <c r="U632" s="9"/>
      <c r="V632" s="9"/>
    </row>
    <row r="633" spans="1:22" ht="13.5" customHeight="1">
      <c r="A633" s="1141"/>
      <c r="B633" s="293"/>
      <c r="C633" s="293"/>
      <c r="D633" s="293"/>
      <c r="E633" s="293"/>
      <c r="F633" s="293"/>
      <c r="G633" s="9"/>
      <c r="H633" s="9"/>
      <c r="I633" s="9"/>
      <c r="J633" s="480"/>
      <c r="K633" s="9"/>
      <c r="L633" s="9"/>
      <c r="M633" s="9"/>
      <c r="N633" s="9"/>
      <c r="O633" s="8"/>
      <c r="P633" s="8"/>
      <c r="Q633" s="9"/>
      <c r="R633" s="9"/>
      <c r="S633" s="9"/>
      <c r="T633" s="9"/>
      <c r="U633" s="9"/>
      <c r="V633" s="9"/>
    </row>
    <row r="634" spans="1:22" ht="13.5" customHeight="1">
      <c r="A634" s="1141"/>
      <c r="B634" s="293"/>
      <c r="C634" s="293"/>
      <c r="D634" s="293"/>
      <c r="E634" s="293"/>
      <c r="F634" s="293"/>
      <c r="G634" s="9"/>
      <c r="H634" s="9"/>
      <c r="I634" s="9"/>
      <c r="J634" s="480"/>
      <c r="K634" s="9"/>
      <c r="L634" s="9"/>
      <c r="M634" s="9"/>
      <c r="N634" s="9"/>
      <c r="O634" s="8"/>
      <c r="P634" s="8"/>
      <c r="Q634" s="9"/>
      <c r="R634" s="9"/>
      <c r="S634" s="9"/>
      <c r="T634" s="9"/>
      <c r="U634" s="9"/>
      <c r="V634" s="9"/>
    </row>
    <row r="635" spans="1:22" ht="13.5" customHeight="1">
      <c r="A635" s="1141"/>
      <c r="B635" s="293"/>
      <c r="C635" s="293"/>
      <c r="D635" s="293"/>
      <c r="E635" s="293"/>
      <c r="F635" s="293"/>
      <c r="G635" s="9"/>
      <c r="H635" s="9"/>
      <c r="I635" s="9"/>
      <c r="J635" s="480"/>
      <c r="K635" s="9"/>
      <c r="L635" s="9"/>
      <c r="M635" s="9"/>
      <c r="N635" s="9"/>
      <c r="O635" s="8"/>
      <c r="P635" s="8"/>
      <c r="Q635" s="9"/>
      <c r="R635" s="9"/>
      <c r="S635" s="9"/>
      <c r="T635" s="9"/>
      <c r="U635" s="9"/>
      <c r="V635" s="9"/>
    </row>
    <row r="636" spans="1:22" ht="13.5" customHeight="1">
      <c r="A636" s="1141"/>
      <c r="B636" s="293"/>
      <c r="C636" s="293"/>
      <c r="D636" s="293"/>
      <c r="E636" s="293"/>
      <c r="F636" s="293"/>
      <c r="G636" s="9"/>
      <c r="H636" s="9"/>
      <c r="I636" s="9"/>
      <c r="J636" s="480"/>
      <c r="K636" s="9"/>
      <c r="L636" s="9"/>
      <c r="M636" s="9"/>
      <c r="N636" s="9"/>
      <c r="O636" s="8"/>
      <c r="P636" s="8"/>
      <c r="Q636" s="9"/>
      <c r="R636" s="9"/>
      <c r="S636" s="9"/>
      <c r="T636" s="9"/>
      <c r="U636" s="9"/>
      <c r="V636" s="9"/>
    </row>
    <row r="637" spans="1:22" ht="13.5" customHeight="1">
      <c r="A637" s="1141"/>
      <c r="B637" s="293"/>
      <c r="C637" s="293"/>
      <c r="D637" s="293"/>
      <c r="E637" s="293"/>
      <c r="F637" s="293"/>
      <c r="G637" s="9"/>
      <c r="H637" s="9"/>
      <c r="I637" s="9"/>
      <c r="J637" s="480"/>
      <c r="K637" s="9"/>
      <c r="L637" s="9"/>
      <c r="M637" s="9"/>
      <c r="N637" s="9"/>
      <c r="O637" s="8"/>
      <c r="P637" s="8"/>
      <c r="Q637" s="9"/>
      <c r="R637" s="9"/>
      <c r="S637" s="9"/>
      <c r="T637" s="9"/>
      <c r="U637" s="9"/>
      <c r="V637" s="9"/>
    </row>
    <row r="638" spans="1:22" ht="13.5" customHeight="1">
      <c r="A638" s="1141"/>
      <c r="B638" s="293"/>
      <c r="C638" s="293"/>
      <c r="D638" s="293"/>
      <c r="E638" s="293"/>
      <c r="F638" s="293"/>
      <c r="G638" s="9"/>
      <c r="H638" s="9"/>
      <c r="I638" s="9"/>
      <c r="J638" s="480"/>
      <c r="K638" s="9"/>
      <c r="L638" s="9"/>
      <c r="M638" s="9"/>
      <c r="N638" s="9"/>
      <c r="O638" s="8"/>
      <c r="P638" s="8"/>
      <c r="Q638" s="9"/>
      <c r="R638" s="9"/>
      <c r="S638" s="9"/>
      <c r="T638" s="9"/>
      <c r="U638" s="9"/>
      <c r="V638" s="9"/>
    </row>
    <row r="639" spans="1:22" ht="13.5" customHeight="1">
      <c r="A639" s="1141"/>
      <c r="B639" s="293"/>
      <c r="C639" s="293"/>
      <c r="D639" s="293"/>
      <c r="E639" s="293"/>
      <c r="F639" s="293"/>
      <c r="G639" s="9"/>
      <c r="H639" s="9"/>
      <c r="I639" s="9"/>
      <c r="J639" s="480"/>
      <c r="K639" s="9"/>
      <c r="L639" s="9"/>
      <c r="M639" s="9"/>
      <c r="N639" s="9"/>
      <c r="O639" s="8"/>
      <c r="P639" s="8"/>
      <c r="Q639" s="9"/>
      <c r="R639" s="9"/>
      <c r="S639" s="9"/>
      <c r="T639" s="9"/>
      <c r="U639" s="9"/>
      <c r="V639" s="9"/>
    </row>
    <row r="640" spans="1:22" ht="13.5" customHeight="1">
      <c r="A640" s="1141"/>
      <c r="B640" s="293"/>
      <c r="C640" s="293"/>
      <c r="D640" s="293"/>
      <c r="E640" s="293"/>
      <c r="F640" s="293"/>
      <c r="G640" s="9"/>
      <c r="H640" s="9"/>
      <c r="I640" s="9"/>
      <c r="J640" s="480"/>
      <c r="K640" s="9"/>
      <c r="L640" s="9"/>
      <c r="M640" s="9"/>
      <c r="N640" s="9"/>
      <c r="O640" s="8"/>
      <c r="P640" s="8"/>
      <c r="Q640" s="9"/>
      <c r="R640" s="9"/>
      <c r="S640" s="9"/>
      <c r="T640" s="9"/>
      <c r="U640" s="9"/>
      <c r="V640" s="9"/>
    </row>
    <row r="641" spans="1:22" ht="13.5" customHeight="1">
      <c r="A641" s="1141"/>
      <c r="B641" s="293"/>
      <c r="C641" s="293"/>
      <c r="D641" s="293"/>
      <c r="E641" s="293"/>
      <c r="F641" s="293"/>
      <c r="G641" s="9"/>
      <c r="H641" s="9"/>
      <c r="I641" s="9"/>
      <c r="J641" s="480"/>
      <c r="K641" s="9"/>
      <c r="L641" s="9"/>
      <c r="M641" s="9"/>
      <c r="N641" s="9"/>
      <c r="O641" s="8"/>
      <c r="P641" s="8"/>
      <c r="Q641" s="9"/>
      <c r="R641" s="9"/>
      <c r="S641" s="9"/>
      <c r="T641" s="9"/>
      <c r="U641" s="9"/>
      <c r="V641" s="9"/>
    </row>
    <row r="642" spans="1:22" ht="13.5" customHeight="1">
      <c r="A642" s="1141"/>
      <c r="B642" s="293"/>
      <c r="C642" s="293"/>
      <c r="D642" s="293"/>
      <c r="E642" s="293"/>
      <c r="F642" s="293"/>
      <c r="G642" s="9"/>
      <c r="H642" s="9"/>
      <c r="I642" s="9"/>
      <c r="J642" s="480"/>
      <c r="K642" s="9"/>
      <c r="L642" s="9"/>
      <c r="M642" s="9"/>
      <c r="N642" s="9"/>
      <c r="O642" s="8"/>
      <c r="P642" s="8"/>
      <c r="Q642" s="9"/>
      <c r="R642" s="9"/>
      <c r="S642" s="9"/>
      <c r="T642" s="9"/>
      <c r="U642" s="9"/>
      <c r="V642" s="9"/>
    </row>
    <row r="643" spans="1:22" ht="13.5" customHeight="1">
      <c r="A643" s="1141"/>
      <c r="B643" s="293"/>
      <c r="C643" s="293"/>
      <c r="D643" s="293"/>
      <c r="E643" s="293"/>
      <c r="F643" s="293"/>
      <c r="G643" s="9"/>
      <c r="H643" s="9"/>
      <c r="I643" s="9"/>
      <c r="J643" s="480"/>
      <c r="K643" s="9"/>
      <c r="L643" s="9"/>
      <c r="M643" s="9"/>
      <c r="N643" s="9"/>
      <c r="O643" s="8"/>
      <c r="P643" s="8"/>
      <c r="Q643" s="9"/>
      <c r="R643" s="9"/>
      <c r="S643" s="9"/>
      <c r="T643" s="9"/>
      <c r="U643" s="9"/>
      <c r="V643" s="9"/>
    </row>
    <row r="644" spans="1:22" ht="13.5" customHeight="1">
      <c r="A644" s="1141"/>
      <c r="B644" s="293"/>
      <c r="C644" s="293"/>
      <c r="D644" s="293"/>
      <c r="E644" s="293"/>
      <c r="F644" s="293"/>
      <c r="G644" s="9"/>
      <c r="H644" s="9"/>
      <c r="I644" s="9"/>
      <c r="J644" s="480"/>
      <c r="K644" s="9"/>
      <c r="L644" s="9"/>
      <c r="M644" s="9"/>
      <c r="N644" s="9"/>
      <c r="O644" s="8"/>
      <c r="P644" s="8"/>
      <c r="Q644" s="9"/>
      <c r="R644" s="9"/>
      <c r="S644" s="9"/>
      <c r="T644" s="9"/>
      <c r="U644" s="9"/>
      <c r="V644" s="9"/>
    </row>
    <row r="645" spans="1:22" ht="13.5" customHeight="1">
      <c r="A645" s="1141"/>
      <c r="B645" s="293"/>
      <c r="C645" s="293"/>
      <c r="D645" s="293"/>
      <c r="E645" s="293"/>
      <c r="F645" s="293"/>
      <c r="G645" s="9"/>
      <c r="H645" s="9"/>
      <c r="I645" s="9"/>
      <c r="J645" s="480"/>
      <c r="K645" s="9"/>
      <c r="L645" s="9"/>
      <c r="M645" s="9"/>
      <c r="N645" s="9"/>
      <c r="O645" s="8"/>
      <c r="P645" s="8"/>
      <c r="Q645" s="9"/>
      <c r="R645" s="9"/>
      <c r="S645" s="9"/>
      <c r="T645" s="9"/>
      <c r="U645" s="9"/>
      <c r="V645" s="9"/>
    </row>
    <row r="646" spans="1:22" ht="13.5" customHeight="1">
      <c r="A646" s="1141"/>
      <c r="B646" s="293"/>
      <c r="C646" s="293"/>
      <c r="D646" s="293"/>
      <c r="E646" s="293"/>
      <c r="F646" s="293"/>
      <c r="G646" s="9"/>
      <c r="H646" s="9"/>
      <c r="I646" s="9"/>
      <c r="J646" s="480"/>
      <c r="K646" s="9"/>
      <c r="L646" s="9"/>
      <c r="M646" s="9"/>
      <c r="N646" s="9"/>
      <c r="O646" s="8"/>
      <c r="P646" s="8"/>
      <c r="Q646" s="9"/>
      <c r="R646" s="9"/>
      <c r="S646" s="9"/>
      <c r="T646" s="9"/>
      <c r="U646" s="9"/>
      <c r="V646" s="9"/>
    </row>
    <row r="647" spans="1:22" ht="13.5" customHeight="1">
      <c r="A647" s="1141"/>
      <c r="B647" s="293"/>
      <c r="C647" s="293"/>
      <c r="D647" s="293"/>
      <c r="E647" s="293"/>
      <c r="F647" s="293"/>
      <c r="G647" s="9"/>
      <c r="H647" s="9"/>
      <c r="I647" s="9"/>
      <c r="J647" s="480"/>
      <c r="K647" s="9"/>
      <c r="L647" s="9"/>
      <c r="M647" s="9"/>
      <c r="N647" s="9"/>
      <c r="O647" s="8"/>
      <c r="P647" s="8"/>
      <c r="Q647" s="9"/>
      <c r="R647" s="9"/>
      <c r="S647" s="9"/>
      <c r="T647" s="9"/>
      <c r="U647" s="9"/>
      <c r="V647" s="9"/>
    </row>
    <row r="648" spans="1:22" ht="13.5" customHeight="1">
      <c r="A648" s="1141"/>
      <c r="B648" s="293"/>
      <c r="C648" s="293"/>
      <c r="D648" s="293"/>
      <c r="E648" s="293"/>
      <c r="F648" s="293"/>
      <c r="G648" s="9"/>
      <c r="H648" s="9"/>
      <c r="I648" s="9"/>
      <c r="J648" s="480"/>
      <c r="K648" s="9"/>
      <c r="L648" s="9"/>
      <c r="M648" s="9"/>
      <c r="N648" s="9"/>
      <c r="O648" s="8"/>
      <c r="P648" s="8"/>
      <c r="Q648" s="9"/>
      <c r="R648" s="9"/>
      <c r="S648" s="9"/>
      <c r="T648" s="9"/>
      <c r="U648" s="9"/>
      <c r="V648" s="9"/>
    </row>
    <row r="649" spans="1:22" ht="13.5" customHeight="1">
      <c r="A649" s="1141"/>
      <c r="B649" s="293"/>
      <c r="C649" s="293"/>
      <c r="D649" s="293"/>
      <c r="E649" s="293"/>
      <c r="F649" s="293"/>
      <c r="G649" s="9"/>
      <c r="H649" s="9"/>
      <c r="I649" s="9"/>
      <c r="J649" s="480"/>
      <c r="K649" s="9"/>
      <c r="L649" s="9"/>
      <c r="M649" s="9"/>
      <c r="N649" s="9"/>
      <c r="O649" s="8"/>
      <c r="P649" s="8"/>
      <c r="Q649" s="9"/>
      <c r="R649" s="9"/>
      <c r="S649" s="9"/>
      <c r="T649" s="9"/>
      <c r="U649" s="9"/>
      <c r="V649" s="9"/>
    </row>
    <row r="650" spans="1:22" ht="13.5" customHeight="1">
      <c r="A650" s="1141"/>
      <c r="B650" s="293"/>
      <c r="C650" s="293"/>
      <c r="D650" s="293"/>
      <c r="E650" s="293"/>
      <c r="F650" s="293"/>
      <c r="G650" s="9"/>
      <c r="H650" s="9"/>
      <c r="I650" s="9"/>
      <c r="J650" s="480"/>
      <c r="K650" s="9"/>
      <c r="L650" s="9"/>
      <c r="M650" s="9"/>
      <c r="N650" s="9"/>
      <c r="O650" s="8"/>
      <c r="P650" s="8"/>
      <c r="Q650" s="9"/>
      <c r="R650" s="9"/>
      <c r="S650" s="9"/>
      <c r="T650" s="9"/>
      <c r="U650" s="9"/>
      <c r="V650" s="9"/>
    </row>
    <row r="651" spans="1:22" ht="13.5" customHeight="1">
      <c r="A651" s="1141"/>
      <c r="B651" s="293"/>
      <c r="C651" s="293"/>
      <c r="D651" s="293"/>
      <c r="E651" s="293"/>
      <c r="F651" s="293"/>
      <c r="G651" s="9"/>
      <c r="H651" s="9"/>
      <c r="I651" s="9"/>
      <c r="J651" s="480"/>
      <c r="K651" s="9"/>
      <c r="L651" s="9"/>
      <c r="M651" s="9"/>
      <c r="N651" s="9"/>
      <c r="O651" s="8"/>
      <c r="P651" s="8"/>
      <c r="Q651" s="9"/>
      <c r="R651" s="9"/>
      <c r="S651" s="9"/>
      <c r="T651" s="9"/>
      <c r="U651" s="9"/>
      <c r="V651" s="9"/>
    </row>
    <row r="652" spans="1:22" ht="13.5" customHeight="1">
      <c r="A652" s="1141"/>
      <c r="B652" s="293"/>
      <c r="C652" s="293"/>
      <c r="D652" s="293"/>
      <c r="E652" s="293"/>
      <c r="F652" s="293"/>
      <c r="G652" s="9"/>
      <c r="H652" s="9"/>
      <c r="I652" s="9"/>
      <c r="J652" s="480"/>
      <c r="K652" s="9"/>
      <c r="L652" s="9"/>
      <c r="M652" s="9"/>
      <c r="N652" s="9"/>
      <c r="O652" s="8"/>
      <c r="P652" s="8"/>
      <c r="Q652" s="9"/>
      <c r="R652" s="9"/>
      <c r="S652" s="9"/>
      <c r="T652" s="9"/>
      <c r="U652" s="9"/>
      <c r="V652" s="9"/>
    </row>
    <row r="653" spans="1:22" ht="13.5" customHeight="1">
      <c r="A653" s="1141"/>
      <c r="B653" s="293"/>
      <c r="C653" s="293"/>
      <c r="D653" s="293"/>
      <c r="E653" s="293"/>
      <c r="F653" s="293"/>
      <c r="G653" s="9"/>
      <c r="H653" s="9"/>
      <c r="I653" s="9"/>
      <c r="J653" s="480"/>
      <c r="K653" s="9"/>
      <c r="L653" s="9"/>
      <c r="M653" s="9"/>
      <c r="N653" s="9"/>
      <c r="O653" s="8"/>
      <c r="P653" s="8"/>
      <c r="Q653" s="9"/>
      <c r="R653" s="9"/>
      <c r="S653" s="9"/>
      <c r="T653" s="9"/>
      <c r="U653" s="9"/>
      <c r="V653" s="9"/>
    </row>
    <row r="654" spans="1:22" ht="13.5" customHeight="1">
      <c r="A654" s="1141"/>
      <c r="B654" s="293"/>
      <c r="C654" s="293"/>
      <c r="D654" s="293"/>
      <c r="E654" s="293"/>
      <c r="F654" s="293"/>
      <c r="G654" s="9"/>
      <c r="H654" s="9"/>
      <c r="I654" s="9"/>
      <c r="J654" s="480"/>
      <c r="K654" s="9"/>
      <c r="L654" s="9"/>
      <c r="M654" s="9"/>
      <c r="N654" s="9"/>
      <c r="O654" s="8"/>
      <c r="P654" s="8"/>
      <c r="Q654" s="9"/>
      <c r="R654" s="9"/>
      <c r="S654" s="9"/>
      <c r="T654" s="9"/>
      <c r="U654" s="9"/>
      <c r="V654" s="9"/>
    </row>
    <row r="655" spans="1:22" ht="13.5" customHeight="1">
      <c r="A655" s="1141"/>
      <c r="B655" s="293"/>
      <c r="C655" s="293"/>
      <c r="D655" s="293"/>
      <c r="E655" s="293"/>
      <c r="F655" s="293"/>
      <c r="G655" s="9"/>
      <c r="H655" s="9"/>
      <c r="I655" s="9"/>
      <c r="J655" s="480"/>
      <c r="K655" s="9"/>
      <c r="L655" s="9"/>
      <c r="M655" s="9"/>
      <c r="N655" s="9"/>
      <c r="O655" s="8"/>
      <c r="P655" s="8"/>
      <c r="Q655" s="9"/>
      <c r="R655" s="9"/>
      <c r="S655" s="9"/>
      <c r="T655" s="9"/>
      <c r="U655" s="9"/>
      <c r="V655" s="9"/>
    </row>
    <row r="656" spans="1:22" ht="13.5" customHeight="1">
      <c r="A656" s="1141"/>
      <c r="B656" s="293"/>
      <c r="C656" s="293"/>
      <c r="D656" s="293"/>
      <c r="E656" s="293"/>
      <c r="F656" s="293"/>
      <c r="G656" s="9"/>
      <c r="H656" s="9"/>
      <c r="I656" s="9"/>
      <c r="J656" s="480"/>
      <c r="K656" s="9"/>
      <c r="L656" s="9"/>
      <c r="M656" s="9"/>
      <c r="N656" s="9"/>
      <c r="O656" s="8"/>
      <c r="P656" s="8"/>
      <c r="Q656" s="9"/>
      <c r="R656" s="9"/>
      <c r="S656" s="9"/>
      <c r="T656" s="9"/>
      <c r="U656" s="9"/>
      <c r="V656" s="9"/>
    </row>
  </sheetData>
  <sheetProtection password="CAD9" sheet="1" formatCells="0" formatColumns="0" formatRows="0" insertColumns="0" insertRows="0" insertHyperlinks="0" deleteColumns="0" deleteRows="0" sort="0" autoFilter="0" pivotTables="0"/>
  <mergeCells count="18">
    <mergeCell ref="E49:F49"/>
    <mergeCell ref="A47:B48"/>
    <mergeCell ref="C47:D48"/>
    <mergeCell ref="E84:F84"/>
    <mergeCell ref="E100:F100"/>
    <mergeCell ref="E81:F81"/>
    <mergeCell ref="I47:J47"/>
    <mergeCell ref="K47:O48"/>
    <mergeCell ref="A2:B3"/>
    <mergeCell ref="C2:D3"/>
    <mergeCell ref="E2:F3"/>
    <mergeCell ref="I2:J2"/>
    <mergeCell ref="K2:O3"/>
    <mergeCell ref="A4:F4"/>
    <mergeCell ref="E47:F48"/>
    <mergeCell ref="E5:F5"/>
    <mergeCell ref="E23:F23"/>
    <mergeCell ref="E26:F26"/>
  </mergeCells>
  <phoneticPr fontId="106" type="noConversion"/>
  <printOptions horizontalCentered="1" verticalCentered="1"/>
  <pageMargins left="0.27559055118110237" right="0.19685039370078741" top="0.31496062992125984" bottom="0.27559055118110237" header="0" footer="0"/>
  <pageSetup paperSize="9" scale="65" orientation="landscape" r:id="rId1"/>
  <headerFooter>
    <oddFooter>&amp;C&amp;P</oddFooter>
  </headerFooter>
  <rowBreaks count="1" manualBreakCount="1">
    <brk id="46" max="14" man="1"/>
  </rowBreaks>
  <ignoredErrors>
    <ignoredError sqref="O22 O8" 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V1029"/>
  <sheetViews>
    <sheetView view="pageBreakPreview" zoomScale="85" zoomScaleNormal="100" zoomScaleSheetLayoutView="85" workbookViewId="0">
      <pane ySplit="4" topLeftCell="A5" activePane="bottomLeft" state="frozen"/>
      <selection activeCell="I86" sqref="I86"/>
      <selection pane="bottomLeft" activeCell="I15" sqref="I15"/>
    </sheetView>
  </sheetViews>
  <sheetFormatPr defaultColWidth="14.42578125" defaultRowHeight="15" customHeight="1"/>
  <cols>
    <col min="1" max="1" width="3.7109375" style="1892" bestFit="1" customWidth="1"/>
    <col min="2" max="2" width="16.140625" bestFit="1" customWidth="1"/>
    <col min="3" max="3" width="3.7109375" style="1892" bestFit="1" customWidth="1"/>
    <col min="4" max="4" width="14.5703125" bestFit="1" customWidth="1"/>
    <col min="5" max="5" width="7.7109375" style="1892" customWidth="1"/>
    <col min="6" max="6" width="27.5703125" bestFit="1" customWidth="1"/>
    <col min="7" max="8" width="19.28515625" style="1892" bestFit="1" customWidth="1"/>
    <col min="9" max="9" width="15.7109375" style="1892" bestFit="1" customWidth="1"/>
    <col min="10" max="10" width="18.85546875" style="1892" bestFit="1" customWidth="1"/>
    <col min="11" max="11" width="34.140625" customWidth="1"/>
    <col min="12" max="12" width="15.7109375" customWidth="1"/>
    <col min="13" max="13" width="19" bestFit="1" customWidth="1"/>
    <col min="14" max="14" width="14.42578125" customWidth="1"/>
    <col min="15" max="15" width="22.7109375" customWidth="1"/>
    <col min="16" max="16" width="6.5703125" customWidth="1"/>
    <col min="17" max="22" width="8.85546875" customWidth="1"/>
  </cols>
  <sheetData>
    <row r="1" spans="1:22" ht="14.25" customHeight="1">
      <c r="A1" s="2682"/>
      <c r="B1" s="2683"/>
      <c r="C1" s="2683"/>
      <c r="D1" s="2683"/>
      <c r="E1" s="2683"/>
      <c r="F1" s="2683"/>
      <c r="G1" s="2683"/>
      <c r="H1" s="6"/>
      <c r="I1" s="6"/>
      <c r="J1" s="6"/>
      <c r="K1" s="6"/>
      <c r="L1" s="6"/>
      <c r="M1" s="6"/>
      <c r="N1" s="6"/>
      <c r="O1" s="6"/>
      <c r="P1" s="8"/>
      <c r="Q1" s="9"/>
      <c r="R1" s="9"/>
      <c r="S1" s="9"/>
      <c r="T1" s="9"/>
      <c r="U1" s="9"/>
      <c r="V1" s="9"/>
    </row>
    <row r="2" spans="1:22" ht="24.2" customHeight="1">
      <c r="A2" s="2661" t="s">
        <v>4</v>
      </c>
      <c r="B2" s="2657"/>
      <c r="C2" s="2669" t="s">
        <v>6</v>
      </c>
      <c r="D2" s="2657"/>
      <c r="E2" s="2670" t="s">
        <v>8</v>
      </c>
      <c r="F2" s="2657"/>
      <c r="G2" s="1034" t="s">
        <v>1060</v>
      </c>
      <c r="H2" s="1034" t="s">
        <v>1061</v>
      </c>
      <c r="I2" s="2671" t="s">
        <v>15</v>
      </c>
      <c r="J2" s="2862"/>
      <c r="K2" s="2664" t="s">
        <v>1066</v>
      </c>
      <c r="L2" s="2634"/>
      <c r="M2" s="2634"/>
      <c r="N2" s="2634"/>
      <c r="O2" s="2635"/>
      <c r="P2" s="8"/>
      <c r="Q2" s="9"/>
      <c r="R2" s="9"/>
      <c r="S2" s="9"/>
      <c r="T2" s="9"/>
      <c r="U2" s="9"/>
      <c r="V2" s="9"/>
    </row>
    <row r="3" spans="1:22" ht="24.2" customHeight="1">
      <c r="A3" s="2662"/>
      <c r="B3" s="2569"/>
      <c r="C3" s="2575"/>
      <c r="D3" s="2569"/>
      <c r="E3" s="2575"/>
      <c r="F3" s="2569"/>
      <c r="G3" s="20" t="s">
        <v>29</v>
      </c>
      <c r="H3" s="20" t="s">
        <v>30</v>
      </c>
      <c r="I3" s="24" t="s">
        <v>33</v>
      </c>
      <c r="J3" s="24" t="s">
        <v>35</v>
      </c>
      <c r="K3" s="2575"/>
      <c r="L3" s="2590"/>
      <c r="M3" s="2590"/>
      <c r="N3" s="2590"/>
      <c r="O3" s="2637"/>
      <c r="P3" s="8"/>
      <c r="Q3" s="9"/>
      <c r="R3" s="9"/>
      <c r="S3" s="9"/>
      <c r="T3" s="9"/>
      <c r="U3" s="9"/>
      <c r="V3" s="9"/>
    </row>
    <row r="4" spans="1:22" ht="30.75" customHeight="1">
      <c r="A4" s="2684" t="s">
        <v>1182</v>
      </c>
      <c r="B4" s="2685"/>
      <c r="C4" s="2685"/>
      <c r="D4" s="2685"/>
      <c r="E4" s="2685"/>
      <c r="F4" s="2686"/>
      <c r="G4" s="29">
        <f>SUM(G6+G97+G107+G147+G158+G324+G326)</f>
        <v>1862073604</v>
      </c>
      <c r="H4" s="29">
        <f>SUM(H6+H97+H107+H147+H158+H324+H326)</f>
        <v>1884954904</v>
      </c>
      <c r="I4" s="29">
        <f>SUM(I6+I97+I107+I147+I158+I324+I326)</f>
        <v>22881300</v>
      </c>
      <c r="J4" s="42">
        <f t="shared" ref="J4:J7" si="0">I4/G4</f>
        <v>1.2288074945505753E-2</v>
      </c>
      <c r="K4" s="45"/>
      <c r="L4" s="47"/>
      <c r="M4" s="47"/>
      <c r="N4" s="47"/>
      <c r="O4" s="52">
        <f>SUM(H4)</f>
        <v>1884954904</v>
      </c>
      <c r="P4" s="8"/>
      <c r="Q4" s="9"/>
      <c r="R4" s="9"/>
      <c r="S4" s="9"/>
      <c r="T4" s="9"/>
      <c r="U4" s="9"/>
      <c r="V4" s="9"/>
    </row>
    <row r="5" spans="1:22" ht="30.75" customHeight="1">
      <c r="A5" s="703" t="s">
        <v>51</v>
      </c>
      <c r="B5" s="53" t="s">
        <v>54</v>
      </c>
      <c r="C5" s="2687" t="s">
        <v>55</v>
      </c>
      <c r="D5" s="2886"/>
      <c r="E5" s="2886"/>
      <c r="F5" s="2863"/>
      <c r="G5" s="1636">
        <f>G6+'세출1(2026)'!G97+'세출1(2026)'!G107</f>
        <v>860685259</v>
      </c>
      <c r="H5" s="1636">
        <f>H6+'세출1(2026)'!H97+'세출1(2026)'!H107</f>
        <v>849166249</v>
      </c>
      <c r="I5" s="1636">
        <f t="shared" ref="I5:I7" si="1">H5-G5</f>
        <v>-11519010</v>
      </c>
      <c r="J5" s="63">
        <f t="shared" si="0"/>
        <v>-1.3383533503738096E-2</v>
      </c>
      <c r="K5" s="64"/>
      <c r="L5" s="66"/>
      <c r="M5" s="66"/>
      <c r="N5" s="68"/>
      <c r="O5" s="62">
        <f>O6+'세출1(2026)'!O97+'세출1(2026)'!O107</f>
        <v>849166249</v>
      </c>
      <c r="P5" s="8"/>
      <c r="Q5" s="9"/>
      <c r="R5" s="9"/>
      <c r="S5" s="9"/>
      <c r="T5" s="9"/>
      <c r="U5" s="9"/>
      <c r="V5" s="9"/>
    </row>
    <row r="6" spans="1:22" ht="30.75" customHeight="1">
      <c r="A6" s="1895"/>
      <c r="B6" s="1891"/>
      <c r="C6" s="957">
        <v>11</v>
      </c>
      <c r="D6" s="81" t="s">
        <v>59</v>
      </c>
      <c r="E6" s="2687" t="s">
        <v>55</v>
      </c>
      <c r="F6" s="2863"/>
      <c r="G6" s="1636">
        <f>G7+G42+G78+G85+G91</f>
        <v>755405110</v>
      </c>
      <c r="H6" s="1636">
        <f>H7+H42+H78+H85+H91</f>
        <v>743706100</v>
      </c>
      <c r="I6" s="1636">
        <f t="shared" si="1"/>
        <v>-11699010</v>
      </c>
      <c r="J6" s="63">
        <f t="shared" si="0"/>
        <v>-1.5487067594763822E-2</v>
      </c>
      <c r="K6" s="1786"/>
      <c r="L6" s="1787"/>
      <c r="M6" s="1787"/>
      <c r="N6" s="1789"/>
      <c r="O6" s="62">
        <f>SUM(O7+O42+O78+O85+O91)</f>
        <v>743706100</v>
      </c>
      <c r="P6" s="8"/>
      <c r="Q6" s="9"/>
      <c r="R6" s="9"/>
      <c r="S6" s="9"/>
      <c r="T6" s="9"/>
      <c r="U6" s="9"/>
      <c r="V6" s="9"/>
    </row>
    <row r="7" spans="1:22" ht="30.75" customHeight="1">
      <c r="A7" s="1895"/>
      <c r="B7" s="1891"/>
      <c r="C7" s="1804"/>
      <c r="D7" s="102"/>
      <c r="E7" s="24">
        <v>111</v>
      </c>
      <c r="F7" s="24" t="s">
        <v>63</v>
      </c>
      <c r="G7" s="78">
        <v>532726830</v>
      </c>
      <c r="H7" s="78">
        <f>O7</f>
        <v>526373700</v>
      </c>
      <c r="I7" s="78">
        <f t="shared" si="1"/>
        <v>-6353130</v>
      </c>
      <c r="J7" s="1791">
        <f t="shared" si="0"/>
        <v>-1.1925680559396643E-2</v>
      </c>
      <c r="K7" s="2896" t="s">
        <v>64</v>
      </c>
      <c r="L7" s="2873"/>
      <c r="M7" s="2873"/>
      <c r="N7" s="2885"/>
      <c r="O7" s="2539">
        <f>SUM(O8,O39,O40)</f>
        <v>526373700</v>
      </c>
      <c r="P7" s="8"/>
      <c r="Q7" s="9"/>
      <c r="R7" s="9"/>
      <c r="S7" s="9"/>
      <c r="T7" s="9"/>
      <c r="U7" s="9"/>
      <c r="V7" s="9"/>
    </row>
    <row r="8" spans="1:22" ht="24.2" customHeight="1">
      <c r="A8" s="1895"/>
      <c r="B8" s="1891"/>
      <c r="C8" s="1804"/>
      <c r="D8" s="117"/>
      <c r="E8" s="117"/>
      <c r="F8" s="117"/>
      <c r="G8" s="320"/>
      <c r="H8" s="320"/>
      <c r="I8" s="320"/>
      <c r="J8" s="2078" t="s">
        <v>20</v>
      </c>
      <c r="K8" s="2076"/>
      <c r="L8" s="2077"/>
      <c r="M8" s="2077"/>
      <c r="N8" s="2077"/>
      <c r="O8" s="1911">
        <f>SUM(O9:O38)</f>
        <v>521580780</v>
      </c>
      <c r="P8" s="8"/>
      <c r="Q8" s="9"/>
      <c r="R8" s="9"/>
      <c r="S8" s="9"/>
      <c r="T8" s="9"/>
      <c r="U8" s="9"/>
      <c r="V8" s="9"/>
    </row>
    <row r="9" spans="1:22" ht="24.2" customHeight="1">
      <c r="A9" s="1895"/>
      <c r="B9" s="1891"/>
      <c r="C9" s="1804"/>
      <c r="D9" s="117"/>
      <c r="E9" s="117"/>
      <c r="F9" s="117"/>
      <c r="G9" s="320"/>
      <c r="H9" s="320"/>
      <c r="I9" s="320"/>
      <c r="J9" s="2079"/>
      <c r="K9" s="2072" t="s">
        <v>821</v>
      </c>
      <c r="L9" s="2073"/>
      <c r="M9" s="2074">
        <v>3582800</v>
      </c>
      <c r="N9" s="2075">
        <v>3</v>
      </c>
      <c r="O9" s="138">
        <f t="shared" ref="O9:O19" si="2">PRODUCT(M9:N9)</f>
        <v>10748400</v>
      </c>
      <c r="P9" s="8"/>
      <c r="Q9" s="9"/>
      <c r="R9" s="9"/>
      <c r="S9" s="9"/>
      <c r="T9" s="9"/>
      <c r="U9" s="9"/>
      <c r="V9" s="9"/>
    </row>
    <row r="10" spans="1:22" ht="24.2" customHeight="1">
      <c r="A10" s="1895"/>
      <c r="B10" s="1891"/>
      <c r="C10" s="1804"/>
      <c r="D10" s="117"/>
      <c r="E10" s="117"/>
      <c r="F10" s="117"/>
      <c r="G10" s="320"/>
      <c r="H10" s="320"/>
      <c r="I10" s="320"/>
      <c r="J10" s="2079"/>
      <c r="K10" s="301" t="s">
        <v>1109</v>
      </c>
      <c r="L10" s="158"/>
      <c r="M10" s="135">
        <v>3724600</v>
      </c>
      <c r="N10" s="136">
        <v>9</v>
      </c>
      <c r="O10" s="159">
        <f t="shared" si="2"/>
        <v>33521400</v>
      </c>
      <c r="P10" s="8"/>
      <c r="Q10" s="9"/>
      <c r="R10" s="9"/>
      <c r="S10" s="9"/>
      <c r="T10" s="9"/>
      <c r="U10" s="9"/>
      <c r="V10" s="9"/>
    </row>
    <row r="11" spans="1:22" ht="24.2" customHeight="1">
      <c r="A11" s="1895"/>
      <c r="B11" s="1891"/>
      <c r="C11" s="1896"/>
      <c r="D11" s="320"/>
      <c r="E11" s="1885"/>
      <c r="F11" s="1878"/>
      <c r="G11" s="150"/>
      <c r="H11" s="320"/>
      <c r="I11" s="320"/>
      <c r="J11" s="1152"/>
      <c r="K11" s="301" t="s">
        <v>1110</v>
      </c>
      <c r="L11" s="158"/>
      <c r="M11" s="135">
        <v>4998800</v>
      </c>
      <c r="N11" s="136">
        <v>12</v>
      </c>
      <c r="O11" s="159">
        <f t="shared" si="2"/>
        <v>59985600</v>
      </c>
      <c r="P11" s="8"/>
      <c r="Q11" s="9"/>
      <c r="R11" s="9"/>
      <c r="S11" s="9"/>
      <c r="T11" s="9"/>
      <c r="U11" s="9"/>
      <c r="V11" s="9"/>
    </row>
    <row r="12" spans="1:22" ht="24.2" customHeight="1">
      <c r="A12" s="1895"/>
      <c r="B12" s="1891"/>
      <c r="C12" s="1896"/>
      <c r="D12" s="320"/>
      <c r="E12" s="1885"/>
      <c r="F12" s="1878"/>
      <c r="G12" s="150"/>
      <c r="H12" s="320"/>
      <c r="I12" s="320"/>
      <c r="J12" s="1152"/>
      <c r="K12" s="301" t="s">
        <v>823</v>
      </c>
      <c r="L12" s="158"/>
      <c r="M12" s="135">
        <v>3828600</v>
      </c>
      <c r="N12" s="136">
        <v>2</v>
      </c>
      <c r="O12" s="159">
        <f t="shared" si="2"/>
        <v>7657200</v>
      </c>
      <c r="P12" s="8"/>
      <c r="Q12" s="9"/>
      <c r="R12" s="9"/>
      <c r="S12" s="9"/>
      <c r="T12" s="9"/>
      <c r="U12" s="9"/>
      <c r="V12" s="9"/>
    </row>
    <row r="13" spans="1:22" ht="24.2" customHeight="1">
      <c r="A13" s="1895"/>
      <c r="B13" s="1891"/>
      <c r="C13" s="1896"/>
      <c r="D13" s="320"/>
      <c r="E13" s="1885"/>
      <c r="F13" s="1878"/>
      <c r="G13" s="150"/>
      <c r="H13" s="320"/>
      <c r="I13" s="320"/>
      <c r="J13" s="1152"/>
      <c r="K13" s="301" t="s">
        <v>1111</v>
      </c>
      <c r="L13" s="158"/>
      <c r="M13" s="135">
        <v>3914000</v>
      </c>
      <c r="N13" s="136">
        <v>10</v>
      </c>
      <c r="O13" s="159">
        <f t="shared" si="2"/>
        <v>39140000</v>
      </c>
      <c r="P13" s="8"/>
      <c r="Q13" s="9"/>
      <c r="R13" s="9"/>
      <c r="S13" s="9"/>
      <c r="T13" s="9"/>
      <c r="U13" s="9"/>
      <c r="V13" s="9"/>
    </row>
    <row r="14" spans="1:22" ht="24.2" customHeight="1">
      <c r="A14" s="1895"/>
      <c r="B14" s="1891"/>
      <c r="C14" s="1896"/>
      <c r="D14" s="320"/>
      <c r="E14" s="1885"/>
      <c r="F14" s="1878"/>
      <c r="G14" s="150"/>
      <c r="H14" s="320"/>
      <c r="I14" s="320"/>
      <c r="J14" s="1152"/>
      <c r="K14" s="301" t="s">
        <v>823</v>
      </c>
      <c r="L14" s="158"/>
      <c r="M14" s="135">
        <v>3828600</v>
      </c>
      <c r="N14" s="136">
        <v>5</v>
      </c>
      <c r="O14" s="159">
        <f t="shared" si="2"/>
        <v>19143000</v>
      </c>
      <c r="P14" s="8"/>
      <c r="Q14" s="9"/>
      <c r="R14" s="9"/>
      <c r="S14" s="9"/>
      <c r="T14" s="9"/>
      <c r="U14" s="9"/>
      <c r="V14" s="9"/>
    </row>
    <row r="15" spans="1:22" ht="24.2" customHeight="1">
      <c r="A15" s="1895"/>
      <c r="B15" s="1891"/>
      <c r="C15" s="1896"/>
      <c r="D15" s="320"/>
      <c r="E15" s="1885"/>
      <c r="F15" s="1878"/>
      <c r="G15" s="150"/>
      <c r="H15" s="320"/>
      <c r="I15" s="320"/>
      <c r="J15" s="1152"/>
      <c r="K15" s="301" t="s">
        <v>1111</v>
      </c>
      <c r="L15" s="158"/>
      <c r="M15" s="135">
        <v>3914000</v>
      </c>
      <c r="N15" s="136">
        <v>7</v>
      </c>
      <c r="O15" s="159">
        <f t="shared" si="2"/>
        <v>27398000</v>
      </c>
      <c r="P15" s="8"/>
      <c r="Q15" s="9"/>
      <c r="R15" s="9"/>
      <c r="S15" s="9"/>
      <c r="T15" s="9"/>
      <c r="U15" s="9"/>
      <c r="V15" s="9"/>
    </row>
    <row r="16" spans="1:22" ht="24.2" customHeight="1">
      <c r="A16" s="1895"/>
      <c r="B16" s="1891"/>
      <c r="C16" s="1896"/>
      <c r="D16" s="320"/>
      <c r="E16" s="1885"/>
      <c r="F16" s="1878"/>
      <c r="G16" s="150"/>
      <c r="H16" s="320"/>
      <c r="I16" s="320"/>
      <c r="J16" s="1152"/>
      <c r="K16" s="301" t="s">
        <v>830</v>
      </c>
      <c r="L16" s="158"/>
      <c r="M16" s="135">
        <v>3561300</v>
      </c>
      <c r="N16" s="136">
        <v>10</v>
      </c>
      <c r="O16" s="159">
        <f t="shared" si="2"/>
        <v>35613000</v>
      </c>
      <c r="P16" s="8"/>
      <c r="Q16" s="9"/>
      <c r="R16" s="9"/>
      <c r="S16" s="9"/>
      <c r="T16" s="9"/>
      <c r="U16" s="9"/>
      <c r="V16" s="9"/>
    </row>
    <row r="17" spans="1:22" ht="24.2" customHeight="1">
      <c r="A17" s="1895"/>
      <c r="B17" s="1891"/>
      <c r="C17" s="1896"/>
      <c r="D17" s="320"/>
      <c r="E17" s="1885"/>
      <c r="F17" s="1878"/>
      <c r="G17" s="150"/>
      <c r="H17" s="320"/>
      <c r="I17" s="320"/>
      <c r="J17" s="1152"/>
      <c r="K17" s="301" t="s">
        <v>1112</v>
      </c>
      <c r="L17" s="158"/>
      <c r="M17" s="135">
        <v>3636700</v>
      </c>
      <c r="N17" s="136">
        <v>2</v>
      </c>
      <c r="O17" s="159">
        <f t="shared" si="2"/>
        <v>7273400</v>
      </c>
      <c r="P17" s="8"/>
      <c r="Q17" s="9"/>
      <c r="R17" s="9"/>
      <c r="S17" s="9"/>
      <c r="T17" s="9"/>
      <c r="U17" s="9"/>
      <c r="V17" s="9"/>
    </row>
    <row r="18" spans="1:22" ht="24.2" customHeight="1">
      <c r="A18" s="1895"/>
      <c r="B18" s="1891"/>
      <c r="C18" s="1896"/>
      <c r="D18" s="320"/>
      <c r="E18" s="1885"/>
      <c r="F18" s="1878"/>
      <c r="G18" s="150"/>
      <c r="H18" s="320"/>
      <c r="I18" s="320"/>
      <c r="J18" s="1152"/>
      <c r="K18" s="301" t="s">
        <v>1113</v>
      </c>
      <c r="L18" s="158"/>
      <c r="M18" s="135">
        <v>3237200</v>
      </c>
      <c r="N18" s="136">
        <v>7</v>
      </c>
      <c r="O18" s="159">
        <f t="shared" si="2"/>
        <v>22660400</v>
      </c>
      <c r="P18" s="8"/>
      <c r="Q18" s="9"/>
      <c r="R18" s="9"/>
      <c r="S18" s="9"/>
      <c r="T18" s="9"/>
      <c r="U18" s="9"/>
      <c r="V18" s="9"/>
    </row>
    <row r="19" spans="1:22" ht="24.2" customHeight="1">
      <c r="A19" s="1895"/>
      <c r="B19" s="1891"/>
      <c r="C19" s="1896"/>
      <c r="D19" s="320"/>
      <c r="E19" s="1885"/>
      <c r="F19" s="1878"/>
      <c r="G19" s="150"/>
      <c r="H19" s="320"/>
      <c r="I19" s="320"/>
      <c r="J19" s="1152"/>
      <c r="K19" s="301" t="s">
        <v>99</v>
      </c>
      <c r="L19" s="158"/>
      <c r="M19" s="135">
        <v>3326300</v>
      </c>
      <c r="N19" s="136">
        <v>5</v>
      </c>
      <c r="O19" s="159">
        <f t="shared" si="2"/>
        <v>16631500</v>
      </c>
      <c r="P19" s="8"/>
      <c r="Q19" s="9"/>
      <c r="R19" s="9"/>
      <c r="S19" s="9"/>
      <c r="T19" s="9"/>
      <c r="U19" s="9"/>
      <c r="V19" s="9"/>
    </row>
    <row r="20" spans="1:22" ht="24.2" customHeight="1">
      <c r="A20" s="1895"/>
      <c r="B20" s="1891"/>
      <c r="C20" s="1896"/>
      <c r="D20" s="320"/>
      <c r="E20" s="1885"/>
      <c r="F20" s="1878"/>
      <c r="G20" s="320"/>
      <c r="H20" s="320"/>
      <c r="I20" s="320"/>
      <c r="J20" s="1879"/>
      <c r="K20" s="1158" t="s">
        <v>1115</v>
      </c>
      <c r="L20" s="201"/>
      <c r="M20" s="135">
        <v>3636700</v>
      </c>
      <c r="N20" s="136">
        <v>3</v>
      </c>
      <c r="O20" s="159">
        <f>M20*N20</f>
        <v>10910100</v>
      </c>
      <c r="P20" s="8"/>
      <c r="Q20" s="9"/>
      <c r="R20" s="9"/>
      <c r="S20" s="9"/>
      <c r="T20" s="9"/>
      <c r="U20" s="9"/>
      <c r="V20" s="9"/>
    </row>
    <row r="21" spans="1:22" ht="24.2" customHeight="1">
      <c r="A21" s="1895"/>
      <c r="B21" s="1891"/>
      <c r="C21" s="1896"/>
      <c r="D21" s="320"/>
      <c r="E21" s="1885"/>
      <c r="F21" s="1878"/>
      <c r="G21" s="320"/>
      <c r="H21" s="320"/>
      <c r="I21" s="320"/>
      <c r="J21" s="1879"/>
      <c r="K21" s="1158" t="s">
        <v>1116</v>
      </c>
      <c r="L21" s="201"/>
      <c r="M21" s="135">
        <v>3707600</v>
      </c>
      <c r="N21" s="136">
        <v>4</v>
      </c>
      <c r="O21" s="159">
        <f>PRODUCT(M21:N21)+1674400</f>
        <v>16504800</v>
      </c>
      <c r="P21" s="8"/>
      <c r="Q21" s="9"/>
      <c r="R21" s="9"/>
      <c r="S21" s="9"/>
      <c r="T21" s="9"/>
      <c r="U21" s="9"/>
      <c r="V21" s="9"/>
    </row>
    <row r="22" spans="1:22" ht="24.2" customHeight="1">
      <c r="A22" s="1895"/>
      <c r="B22" s="1891"/>
      <c r="C22" s="1896"/>
      <c r="D22" s="320"/>
      <c r="E22" s="1885"/>
      <c r="F22" s="1878"/>
      <c r="G22" s="320"/>
      <c r="H22" s="320"/>
      <c r="I22" s="320"/>
      <c r="J22" s="1879"/>
      <c r="K22" s="1158" t="s">
        <v>1117</v>
      </c>
      <c r="L22" s="201"/>
      <c r="M22" s="135">
        <v>2475400</v>
      </c>
      <c r="N22" s="136">
        <v>5</v>
      </c>
      <c r="O22" s="159">
        <f t="shared" ref="O22:O23" si="3">PRODUCT(M22:N22)</f>
        <v>12377000</v>
      </c>
      <c r="P22" s="8"/>
      <c r="Q22" s="9"/>
      <c r="R22" s="9"/>
      <c r="S22" s="9"/>
      <c r="T22" s="9"/>
      <c r="U22" s="9"/>
      <c r="V22" s="9"/>
    </row>
    <row r="23" spans="1:22" ht="24.2" customHeight="1">
      <c r="A23" s="1895"/>
      <c r="B23" s="1891"/>
      <c r="C23" s="1896"/>
      <c r="D23" s="320"/>
      <c r="E23" s="1885"/>
      <c r="F23" s="1878"/>
      <c r="G23" s="320"/>
      <c r="H23" s="320"/>
      <c r="I23" s="320"/>
      <c r="J23" s="1879"/>
      <c r="K23" s="1158" t="s">
        <v>1118</v>
      </c>
      <c r="L23" s="201"/>
      <c r="M23" s="135">
        <v>2324300</v>
      </c>
      <c r="N23" s="136">
        <v>4</v>
      </c>
      <c r="O23" s="159">
        <f t="shared" si="3"/>
        <v>9297200</v>
      </c>
      <c r="P23" s="8"/>
      <c r="Q23" s="9"/>
      <c r="R23" s="9"/>
      <c r="S23" s="9"/>
      <c r="T23" s="9"/>
      <c r="U23" s="9"/>
      <c r="V23" s="9"/>
    </row>
    <row r="24" spans="1:22" ht="24.2" customHeight="1">
      <c r="A24" s="1895"/>
      <c r="B24" s="1891"/>
      <c r="C24" s="1896"/>
      <c r="D24" s="320"/>
      <c r="E24" s="1885"/>
      <c r="F24" s="1878"/>
      <c r="G24" s="320"/>
      <c r="H24" s="320"/>
      <c r="I24" s="320"/>
      <c r="J24" s="1879"/>
      <c r="K24" s="1158" t="s">
        <v>1119</v>
      </c>
      <c r="L24" s="201"/>
      <c r="M24" s="135">
        <v>2366500</v>
      </c>
      <c r="N24" s="136">
        <v>2</v>
      </c>
      <c r="O24" s="159">
        <f>PRODUCT(M24:N24)-867710</f>
        <v>3865290</v>
      </c>
      <c r="P24" s="8"/>
      <c r="Q24" s="9"/>
      <c r="R24" s="9"/>
      <c r="S24" s="9"/>
      <c r="T24" s="9"/>
      <c r="U24" s="9"/>
      <c r="V24" s="9"/>
    </row>
    <row r="25" spans="1:22" ht="24.2" customHeight="1">
      <c r="A25" s="1895"/>
      <c r="B25" s="1891"/>
      <c r="C25" s="1896"/>
      <c r="D25" s="320"/>
      <c r="E25" s="1885"/>
      <c r="F25" s="1878"/>
      <c r="G25" s="320"/>
      <c r="H25" s="320"/>
      <c r="I25" s="320"/>
      <c r="J25" s="1879"/>
      <c r="K25" s="1158" t="s">
        <v>133</v>
      </c>
      <c r="L25" s="201"/>
      <c r="M25" s="135">
        <v>2366500</v>
      </c>
      <c r="N25" s="136">
        <v>6</v>
      </c>
      <c r="O25" s="159">
        <f t="shared" ref="O25:O29" si="4">PRODUCT(M25:N25)</f>
        <v>14199000</v>
      </c>
      <c r="P25" s="8"/>
      <c r="Q25" s="9"/>
      <c r="R25" s="9"/>
      <c r="S25" s="9"/>
      <c r="T25" s="9"/>
      <c r="U25" s="9"/>
      <c r="V25" s="9"/>
    </row>
    <row r="26" spans="1:22" ht="24.2" customHeight="1">
      <c r="A26" s="1895"/>
      <c r="B26" s="1891"/>
      <c r="C26" s="1896"/>
      <c r="D26" s="320"/>
      <c r="E26" s="1885"/>
      <c r="F26" s="1878"/>
      <c r="G26" s="320"/>
      <c r="H26" s="320"/>
      <c r="I26" s="320"/>
      <c r="J26" s="1879"/>
      <c r="K26" s="1158" t="s">
        <v>125</v>
      </c>
      <c r="L26" s="201"/>
      <c r="M26" s="135">
        <v>2411500</v>
      </c>
      <c r="N26" s="136">
        <v>6</v>
      </c>
      <c r="O26" s="159">
        <f t="shared" si="4"/>
        <v>14469000</v>
      </c>
      <c r="P26" s="8"/>
      <c r="Q26" s="9"/>
      <c r="R26" s="9"/>
      <c r="S26" s="9"/>
      <c r="T26" s="9"/>
      <c r="U26" s="9"/>
      <c r="V26" s="9"/>
    </row>
    <row r="27" spans="1:22" ht="24.2" customHeight="1">
      <c r="A27" s="1895"/>
      <c r="B27" s="1891"/>
      <c r="C27" s="1896"/>
      <c r="D27" s="320"/>
      <c r="E27" s="1885"/>
      <c r="F27" s="1878"/>
      <c r="G27" s="320"/>
      <c r="H27" s="320"/>
      <c r="I27" s="320"/>
      <c r="J27" s="1879"/>
      <c r="K27" s="1158" t="s">
        <v>125</v>
      </c>
      <c r="L27" s="201"/>
      <c r="M27" s="135">
        <v>2411500</v>
      </c>
      <c r="N27" s="136">
        <v>7</v>
      </c>
      <c r="O27" s="159">
        <f t="shared" si="4"/>
        <v>16880500</v>
      </c>
      <c r="P27" s="8"/>
      <c r="Q27" s="9"/>
      <c r="R27" s="9"/>
      <c r="S27" s="9"/>
      <c r="T27" s="9"/>
      <c r="U27" s="9"/>
      <c r="V27" s="9"/>
    </row>
    <row r="28" spans="1:22" ht="24.2" customHeight="1">
      <c r="A28" s="1895"/>
      <c r="B28" s="1891"/>
      <c r="C28" s="1896"/>
      <c r="D28" s="320"/>
      <c r="E28" s="1885"/>
      <c r="F28" s="1878"/>
      <c r="G28" s="320"/>
      <c r="H28" s="320"/>
      <c r="I28" s="320"/>
      <c r="J28" s="1879"/>
      <c r="K28" s="1158" t="s">
        <v>119</v>
      </c>
      <c r="L28" s="201"/>
      <c r="M28" s="135">
        <v>2475400</v>
      </c>
      <c r="N28" s="136">
        <v>5</v>
      </c>
      <c r="O28" s="159">
        <f t="shared" si="4"/>
        <v>12377000</v>
      </c>
      <c r="P28" s="8"/>
      <c r="Q28" s="9"/>
      <c r="R28" s="9"/>
      <c r="S28" s="9"/>
      <c r="T28" s="9"/>
      <c r="U28" s="9"/>
      <c r="V28" s="9"/>
    </row>
    <row r="29" spans="1:22" ht="24.2" customHeight="1">
      <c r="A29" s="1895"/>
      <c r="B29" s="1891"/>
      <c r="C29" s="1896"/>
      <c r="D29" s="320"/>
      <c r="E29" s="1885"/>
      <c r="F29" s="1878"/>
      <c r="G29" s="320"/>
      <c r="H29" s="320"/>
      <c r="I29" s="320"/>
      <c r="J29" s="1879"/>
      <c r="K29" s="1158" t="s">
        <v>133</v>
      </c>
      <c r="L29" s="201"/>
      <c r="M29" s="135">
        <v>2366500</v>
      </c>
      <c r="N29" s="136">
        <v>12</v>
      </c>
      <c r="O29" s="159">
        <f t="shared" si="4"/>
        <v>28398000</v>
      </c>
      <c r="P29" s="8"/>
      <c r="Q29" s="9"/>
      <c r="R29" s="9"/>
      <c r="S29" s="9"/>
      <c r="T29" s="9"/>
      <c r="U29" s="9"/>
      <c r="V29" s="9"/>
    </row>
    <row r="30" spans="1:22" ht="24.2" customHeight="1">
      <c r="A30" s="1895"/>
      <c r="B30" s="1891"/>
      <c r="C30" s="1896"/>
      <c r="D30" s="320"/>
      <c r="E30" s="1885"/>
      <c r="F30" s="1878"/>
      <c r="G30" s="320"/>
      <c r="H30" s="320"/>
      <c r="I30" s="320"/>
      <c r="J30" s="1879"/>
      <c r="K30" s="1158" t="s">
        <v>1119</v>
      </c>
      <c r="L30" s="201"/>
      <c r="M30" s="135">
        <v>2366500</v>
      </c>
      <c r="N30" s="1165">
        <v>4</v>
      </c>
      <c r="O30" s="159">
        <f>PRODUCT(M30:N30)-1262130</f>
        <v>8203870</v>
      </c>
      <c r="P30" s="8"/>
      <c r="Q30" s="9"/>
      <c r="R30" s="9"/>
      <c r="S30" s="9"/>
      <c r="T30" s="9"/>
      <c r="U30" s="9"/>
      <c r="V30" s="9"/>
    </row>
    <row r="31" spans="1:22" ht="24.2" customHeight="1">
      <c r="A31" s="1895"/>
      <c r="B31" s="1891"/>
      <c r="C31" s="1896"/>
      <c r="D31" s="320"/>
      <c r="E31" s="1885"/>
      <c r="F31" s="1878"/>
      <c r="G31" s="320"/>
      <c r="H31" s="320"/>
      <c r="I31" s="320"/>
      <c r="J31" s="1879"/>
      <c r="K31" s="1158" t="s">
        <v>111</v>
      </c>
      <c r="L31" s="201"/>
      <c r="M31" s="135">
        <v>2281800</v>
      </c>
      <c r="N31" s="1165">
        <v>5</v>
      </c>
      <c r="O31" s="159">
        <f t="shared" ref="O31:O34" si="5">PRODUCT(M31:N31)</f>
        <v>11409000</v>
      </c>
      <c r="P31" s="8"/>
      <c r="Q31" s="9"/>
      <c r="R31" s="9"/>
      <c r="S31" s="9"/>
      <c r="T31" s="9"/>
      <c r="U31" s="9"/>
      <c r="V31" s="9"/>
    </row>
    <row r="32" spans="1:22" ht="24.2" customHeight="1">
      <c r="A32" s="1895"/>
      <c r="B32" s="1891"/>
      <c r="C32" s="1896"/>
      <c r="D32" s="320"/>
      <c r="E32" s="1885"/>
      <c r="F32" s="1878"/>
      <c r="G32" s="320"/>
      <c r="H32" s="320"/>
      <c r="I32" s="320"/>
      <c r="J32" s="1879"/>
      <c r="K32" s="1158" t="s">
        <v>114</v>
      </c>
      <c r="L32" s="201"/>
      <c r="M32" s="135">
        <v>2324300</v>
      </c>
      <c r="N32" s="1165">
        <v>7</v>
      </c>
      <c r="O32" s="159">
        <f t="shared" si="5"/>
        <v>16270100</v>
      </c>
      <c r="P32" s="8"/>
      <c r="Q32" s="9"/>
      <c r="R32" s="9"/>
      <c r="S32" s="9"/>
      <c r="T32" s="9"/>
      <c r="U32" s="9"/>
      <c r="V32" s="9"/>
    </row>
    <row r="33" spans="1:22" ht="24.2" customHeight="1">
      <c r="A33" s="1895"/>
      <c r="B33" s="1891"/>
      <c r="C33" s="1896"/>
      <c r="D33" s="320"/>
      <c r="E33" s="1885"/>
      <c r="F33" s="1878"/>
      <c r="G33" s="320"/>
      <c r="H33" s="320"/>
      <c r="I33" s="320"/>
      <c r="J33" s="1879"/>
      <c r="K33" s="230" t="s">
        <v>111</v>
      </c>
      <c r="L33" s="232"/>
      <c r="M33" s="135">
        <v>2281800</v>
      </c>
      <c r="N33" s="1165">
        <v>8</v>
      </c>
      <c r="O33" s="159">
        <f t="shared" si="5"/>
        <v>18254400</v>
      </c>
      <c r="P33" s="8"/>
      <c r="Q33" s="9"/>
      <c r="R33" s="9"/>
      <c r="S33" s="9"/>
      <c r="T33" s="9"/>
      <c r="U33" s="9"/>
      <c r="V33" s="9"/>
    </row>
    <row r="34" spans="1:22" ht="24.2" customHeight="1">
      <c r="A34" s="1895"/>
      <c r="B34" s="1891"/>
      <c r="C34" s="1896"/>
      <c r="D34" s="320"/>
      <c r="E34" s="1885"/>
      <c r="F34" s="1878"/>
      <c r="G34" s="320"/>
      <c r="H34" s="320"/>
      <c r="I34" s="320"/>
      <c r="J34" s="1879"/>
      <c r="K34" s="230" t="s">
        <v>1118</v>
      </c>
      <c r="L34" s="232"/>
      <c r="M34" s="135">
        <v>1199640</v>
      </c>
      <c r="N34" s="1165">
        <v>1</v>
      </c>
      <c r="O34" s="159">
        <f t="shared" si="5"/>
        <v>1199640</v>
      </c>
      <c r="P34" s="8"/>
      <c r="Q34" s="9"/>
      <c r="R34" s="9"/>
      <c r="S34" s="9"/>
      <c r="T34" s="9"/>
      <c r="U34" s="9"/>
      <c r="V34" s="9"/>
    </row>
    <row r="35" spans="1:22" ht="24.2" customHeight="1">
      <c r="A35" s="1895"/>
      <c r="B35" s="1891"/>
      <c r="C35" s="1896"/>
      <c r="D35" s="320"/>
      <c r="E35" s="1885"/>
      <c r="F35" s="1878"/>
      <c r="G35" s="320"/>
      <c r="H35" s="320"/>
      <c r="I35" s="320"/>
      <c r="J35" s="1879"/>
      <c r="K35" s="1158" t="s">
        <v>1121</v>
      </c>
      <c r="L35" s="201"/>
      <c r="M35" s="135">
        <v>2281800</v>
      </c>
      <c r="N35" s="136">
        <v>2</v>
      </c>
      <c r="O35" s="159">
        <f>PRODUCT(M35:N35)-532420</f>
        <v>4031180</v>
      </c>
      <c r="P35" s="8"/>
      <c r="Q35" s="9"/>
      <c r="R35" s="9"/>
      <c r="S35" s="9"/>
      <c r="T35" s="9"/>
      <c r="U35" s="9"/>
      <c r="V35" s="9"/>
    </row>
    <row r="36" spans="1:22" ht="24.2" customHeight="1">
      <c r="A36" s="2207"/>
      <c r="B36" s="2090"/>
      <c r="C36" s="2091"/>
      <c r="D36" s="2056"/>
      <c r="E36" s="2092"/>
      <c r="F36" s="2093"/>
      <c r="G36" s="2056"/>
      <c r="H36" s="2056"/>
      <c r="I36" s="2056"/>
      <c r="J36" s="2094"/>
      <c r="K36" s="2095" t="s">
        <v>111</v>
      </c>
      <c r="L36" s="2096"/>
      <c r="M36" s="2074">
        <v>2281800</v>
      </c>
      <c r="N36" s="2075">
        <v>6</v>
      </c>
      <c r="O36" s="2059">
        <f t="shared" ref="O36:O38" si="6">PRODUCT(M36:N36)</f>
        <v>13690800</v>
      </c>
      <c r="P36" s="8"/>
      <c r="Q36" s="9"/>
      <c r="R36" s="9"/>
      <c r="S36" s="9"/>
      <c r="T36" s="9"/>
      <c r="U36" s="9"/>
      <c r="V36" s="9"/>
    </row>
    <row r="37" spans="1:22" ht="24.2" customHeight="1">
      <c r="A37" s="2207"/>
      <c r="B37" s="2090"/>
      <c r="C37" s="2091"/>
      <c r="D37" s="2056"/>
      <c r="E37" s="2092"/>
      <c r="F37" s="2093"/>
      <c r="G37" s="2056"/>
      <c r="H37" s="2056"/>
      <c r="I37" s="2056"/>
      <c r="J37" s="2094"/>
      <c r="K37" s="2095" t="s">
        <v>125</v>
      </c>
      <c r="L37" s="2096"/>
      <c r="M37" s="2074">
        <v>2411500</v>
      </c>
      <c r="N37" s="2075">
        <v>5</v>
      </c>
      <c r="O37" s="2059">
        <f t="shared" si="6"/>
        <v>12057500</v>
      </c>
      <c r="P37" s="8"/>
      <c r="Q37" s="9"/>
      <c r="R37" s="9"/>
      <c r="S37" s="9"/>
      <c r="T37" s="9"/>
      <c r="U37" s="9"/>
      <c r="V37" s="9"/>
    </row>
    <row r="38" spans="1:22" ht="24.2" customHeight="1">
      <c r="A38" s="2207"/>
      <c r="B38" s="2090"/>
      <c r="C38" s="2091"/>
      <c r="D38" s="2056"/>
      <c r="E38" s="2092"/>
      <c r="F38" s="2093"/>
      <c r="G38" s="2056"/>
      <c r="H38" s="2056"/>
      <c r="I38" s="2056"/>
      <c r="J38" s="2094"/>
      <c r="K38" s="2097" t="s">
        <v>97</v>
      </c>
      <c r="L38" s="2098"/>
      <c r="M38" s="2099">
        <v>3482900</v>
      </c>
      <c r="N38" s="2100">
        <v>5</v>
      </c>
      <c r="O38" s="2101">
        <f t="shared" si="6"/>
        <v>17414500</v>
      </c>
      <c r="P38" s="8"/>
      <c r="Q38" s="9"/>
      <c r="R38" s="9"/>
      <c r="S38" s="9"/>
      <c r="T38" s="9"/>
      <c r="U38" s="9"/>
      <c r="V38" s="9"/>
    </row>
    <row r="39" spans="1:22" ht="24.2" customHeight="1">
      <c r="A39" s="2207"/>
      <c r="B39" s="2090"/>
      <c r="C39" s="2087"/>
      <c r="D39" s="2056"/>
      <c r="E39" s="2092"/>
      <c r="F39" s="2093"/>
      <c r="G39" s="2056"/>
      <c r="H39" s="2056"/>
      <c r="I39" s="2056"/>
      <c r="J39" s="2102" t="s">
        <v>158</v>
      </c>
      <c r="K39" s="2103" t="s">
        <v>160</v>
      </c>
      <c r="L39" s="2098"/>
      <c r="M39" s="2104">
        <v>4</v>
      </c>
      <c r="N39" s="2105">
        <v>12</v>
      </c>
      <c r="O39" s="2527">
        <v>597190</v>
      </c>
      <c r="P39" s="8"/>
      <c r="Q39" s="9"/>
      <c r="R39" s="9"/>
      <c r="S39" s="9"/>
      <c r="T39" s="9"/>
      <c r="U39" s="9"/>
      <c r="V39" s="9"/>
    </row>
    <row r="40" spans="1:22" ht="24.2" customHeight="1" thickBot="1">
      <c r="A40" s="2208"/>
      <c r="B40" s="2107"/>
      <c r="C40" s="2108"/>
      <c r="D40" s="2063"/>
      <c r="E40" s="2109"/>
      <c r="F40" s="2110"/>
      <c r="G40" s="2063"/>
      <c r="H40" s="2063"/>
      <c r="I40" s="2063"/>
      <c r="J40" s="2111" t="s">
        <v>1122</v>
      </c>
      <c r="K40" s="2112" t="s">
        <v>1123</v>
      </c>
      <c r="L40" s="2113"/>
      <c r="M40" s="2114">
        <v>5</v>
      </c>
      <c r="N40" s="2115">
        <v>12</v>
      </c>
      <c r="O40" s="2528">
        <v>4195730</v>
      </c>
      <c r="P40" s="8"/>
      <c r="Q40" s="9"/>
      <c r="R40" s="9"/>
      <c r="S40" s="9"/>
      <c r="T40" s="9"/>
      <c r="U40" s="9"/>
      <c r="V40" s="9"/>
    </row>
    <row r="41" spans="1:22" ht="5.25" customHeight="1" thickBot="1">
      <c r="A41" s="2087"/>
      <c r="B41" s="2087"/>
      <c r="C41" s="2087"/>
      <c r="D41" s="2073"/>
      <c r="E41" s="2088"/>
      <c r="F41" s="2089"/>
      <c r="G41" s="2073"/>
      <c r="H41" s="2073"/>
      <c r="I41" s="2073"/>
      <c r="J41" s="2073"/>
      <c r="K41" s="2116"/>
      <c r="L41" s="2116"/>
      <c r="M41" s="2116"/>
      <c r="N41" s="2117"/>
      <c r="O41" s="2118"/>
      <c r="P41" s="8"/>
      <c r="Q41" s="9"/>
      <c r="R41" s="9"/>
      <c r="S41" s="9"/>
      <c r="T41" s="9"/>
      <c r="U41" s="9"/>
      <c r="V41" s="9"/>
    </row>
    <row r="42" spans="1:22" ht="20.100000000000001" customHeight="1">
      <c r="A42" s="2289" t="s">
        <v>51</v>
      </c>
      <c r="B42" s="2290" t="s">
        <v>54</v>
      </c>
      <c r="C42" s="2291">
        <v>11</v>
      </c>
      <c r="D42" s="2292" t="s">
        <v>59</v>
      </c>
      <c r="E42" s="2292">
        <v>112</v>
      </c>
      <c r="F42" s="2292" t="s">
        <v>26</v>
      </c>
      <c r="G42" s="2293">
        <v>98296330</v>
      </c>
      <c r="H42" s="2293">
        <f>O42</f>
        <v>96310100</v>
      </c>
      <c r="I42" s="2293">
        <f>H42-G42</f>
        <v>-1986230</v>
      </c>
      <c r="J42" s="2294">
        <f>I42/G42</f>
        <v>-2.0206552981174374E-2</v>
      </c>
      <c r="K42" s="2897" t="s">
        <v>164</v>
      </c>
      <c r="L42" s="2898"/>
      <c r="M42" s="2898"/>
      <c r="N42" s="2898"/>
      <c r="O42" s="2529">
        <f>SUM(O43,O70,O71,O72,O76,O69)</f>
        <v>96310100</v>
      </c>
      <c r="P42" s="8"/>
      <c r="Q42" s="9"/>
      <c r="R42" s="9"/>
      <c r="S42" s="9"/>
      <c r="T42" s="9"/>
      <c r="U42" s="9"/>
      <c r="V42" s="9"/>
    </row>
    <row r="43" spans="1:22" ht="20.100000000000001" customHeight="1">
      <c r="A43" s="2207"/>
      <c r="B43" s="2090"/>
      <c r="C43" s="2091"/>
      <c r="D43" s="2056"/>
      <c r="E43" s="2092"/>
      <c r="F43" s="2093"/>
      <c r="G43" s="2056"/>
      <c r="H43" s="2056"/>
      <c r="I43" s="2056"/>
      <c r="J43" s="97" t="s">
        <v>41</v>
      </c>
      <c r="K43" s="2899" t="s">
        <v>168</v>
      </c>
      <c r="L43" s="2812"/>
      <c r="M43" s="2812"/>
      <c r="N43" s="2812"/>
      <c r="O43" s="2280">
        <f>SUM(O44:O68)</f>
        <v>52044720</v>
      </c>
      <c r="P43" s="8"/>
      <c r="Q43" s="9"/>
      <c r="R43" s="9"/>
      <c r="S43" s="9"/>
      <c r="T43" s="9"/>
      <c r="U43" s="9"/>
      <c r="V43" s="9"/>
    </row>
    <row r="44" spans="1:22" ht="20.100000000000001" customHeight="1">
      <c r="A44" s="2207"/>
      <c r="B44" s="2090"/>
      <c r="C44" s="2091"/>
      <c r="D44" s="2056"/>
      <c r="E44" s="2092"/>
      <c r="F44" s="2093"/>
      <c r="G44" s="2056"/>
      <c r="H44" s="2056"/>
      <c r="I44" s="2056"/>
      <c r="J44" s="2210"/>
      <c r="K44" s="2295" t="s">
        <v>821</v>
      </c>
      <c r="L44" s="2296"/>
      <c r="M44" s="2297">
        <v>3582800</v>
      </c>
      <c r="N44" s="2298">
        <v>0.6</v>
      </c>
      <c r="O44" s="2247">
        <f t="shared" ref="O44:O68" si="7">ROUNDUP((M44*N44),-1)</f>
        <v>2149680</v>
      </c>
      <c r="P44" s="8"/>
      <c r="Q44" s="9"/>
      <c r="R44" s="9"/>
      <c r="S44" s="9"/>
      <c r="T44" s="9"/>
      <c r="U44" s="9"/>
      <c r="V44" s="9"/>
    </row>
    <row r="45" spans="1:22" ht="20.100000000000001" customHeight="1">
      <c r="A45" s="2207"/>
      <c r="B45" s="2090"/>
      <c r="C45" s="2091"/>
      <c r="D45" s="2056"/>
      <c r="E45" s="2092"/>
      <c r="F45" s="2093"/>
      <c r="G45" s="2056"/>
      <c r="H45" s="2056"/>
      <c r="I45" s="2056"/>
      <c r="J45" s="2210"/>
      <c r="K45" s="2072" t="s">
        <v>1109</v>
      </c>
      <c r="L45" s="2073"/>
      <c r="M45" s="2074">
        <v>3724600</v>
      </c>
      <c r="N45" s="2299">
        <v>0.6</v>
      </c>
      <c r="O45" s="2236">
        <f t="shared" si="7"/>
        <v>2234760</v>
      </c>
      <c r="P45" s="8"/>
      <c r="Q45" s="9"/>
      <c r="R45" s="9"/>
      <c r="S45" s="9"/>
      <c r="T45" s="9"/>
      <c r="U45" s="9"/>
      <c r="V45" s="9"/>
    </row>
    <row r="46" spans="1:22" ht="20.100000000000001" customHeight="1">
      <c r="A46" s="2207"/>
      <c r="B46" s="2090"/>
      <c r="C46" s="2091"/>
      <c r="D46" s="2056"/>
      <c r="E46" s="2092"/>
      <c r="F46" s="2093"/>
      <c r="G46" s="2056"/>
      <c r="H46" s="2056"/>
      <c r="I46" s="2056"/>
      <c r="J46" s="2210"/>
      <c r="K46" s="2072" t="s">
        <v>1110</v>
      </c>
      <c r="L46" s="2073"/>
      <c r="M46" s="2074">
        <v>4998800</v>
      </c>
      <c r="N46" s="2299">
        <v>1.2</v>
      </c>
      <c r="O46" s="2236">
        <f t="shared" si="7"/>
        <v>5998560</v>
      </c>
      <c r="P46" s="8"/>
      <c r="Q46" s="9"/>
      <c r="R46" s="9"/>
      <c r="S46" s="9"/>
      <c r="T46" s="9"/>
      <c r="U46" s="9"/>
      <c r="V46" s="9"/>
    </row>
    <row r="47" spans="1:22" ht="20.100000000000001" customHeight="1">
      <c r="A47" s="2207"/>
      <c r="B47" s="2090"/>
      <c r="C47" s="2091"/>
      <c r="D47" s="2056"/>
      <c r="E47" s="2092"/>
      <c r="F47" s="2093"/>
      <c r="G47" s="2056"/>
      <c r="H47" s="2056"/>
      <c r="I47" s="2056"/>
      <c r="J47" s="2300" t="s">
        <v>173</v>
      </c>
      <c r="K47" s="2072" t="s">
        <v>823</v>
      </c>
      <c r="L47" s="2073"/>
      <c r="M47" s="2074">
        <v>3828600</v>
      </c>
      <c r="N47" s="2299">
        <v>0.6</v>
      </c>
      <c r="O47" s="2236">
        <f t="shared" si="7"/>
        <v>2297160</v>
      </c>
      <c r="P47" s="8"/>
      <c r="Q47" s="9"/>
      <c r="R47" s="9"/>
      <c r="S47" s="9"/>
      <c r="T47" s="9"/>
      <c r="U47" s="9"/>
      <c r="V47" s="9"/>
    </row>
    <row r="48" spans="1:22" ht="20.100000000000001" customHeight="1">
      <c r="A48" s="2207"/>
      <c r="B48" s="2090"/>
      <c r="C48" s="2091"/>
      <c r="D48" s="2056"/>
      <c r="E48" s="2092"/>
      <c r="F48" s="2093"/>
      <c r="G48" s="2056"/>
      <c r="H48" s="2056"/>
      <c r="I48" s="2056"/>
      <c r="J48" s="2300" t="s">
        <v>67</v>
      </c>
      <c r="K48" s="2072" t="s">
        <v>1111</v>
      </c>
      <c r="L48" s="2073"/>
      <c r="M48" s="2074">
        <v>3914000</v>
      </c>
      <c r="N48" s="2299">
        <v>0.6</v>
      </c>
      <c r="O48" s="2236">
        <f t="shared" si="7"/>
        <v>2348400</v>
      </c>
      <c r="P48" s="8"/>
      <c r="Q48" s="9"/>
      <c r="R48" s="9"/>
      <c r="S48" s="9"/>
      <c r="T48" s="9"/>
      <c r="U48" s="9"/>
      <c r="V48" s="9"/>
    </row>
    <row r="49" spans="1:22" ht="20.100000000000001" customHeight="1">
      <c r="A49" s="2207"/>
      <c r="B49" s="2090"/>
      <c r="C49" s="2091"/>
      <c r="D49" s="2056"/>
      <c r="E49" s="2092"/>
      <c r="F49" s="2093"/>
      <c r="G49" s="2056"/>
      <c r="H49" s="2056"/>
      <c r="I49" s="2056"/>
      <c r="J49" s="2300" t="s">
        <v>70</v>
      </c>
      <c r="K49" s="2072" t="s">
        <v>823</v>
      </c>
      <c r="L49" s="2073"/>
      <c r="M49" s="2074">
        <v>3828600</v>
      </c>
      <c r="N49" s="2299">
        <v>0.6</v>
      </c>
      <c r="O49" s="2236">
        <f t="shared" si="7"/>
        <v>2297160</v>
      </c>
      <c r="P49" s="8"/>
      <c r="Q49" s="9"/>
      <c r="R49" s="9"/>
      <c r="S49" s="9"/>
      <c r="T49" s="9"/>
      <c r="U49" s="9"/>
      <c r="V49" s="9"/>
    </row>
    <row r="50" spans="1:22" ht="20.100000000000001" customHeight="1">
      <c r="A50" s="2207"/>
      <c r="B50" s="2090"/>
      <c r="C50" s="2091"/>
      <c r="D50" s="2056"/>
      <c r="E50" s="2092"/>
      <c r="F50" s="2093"/>
      <c r="G50" s="2056"/>
      <c r="H50" s="2056"/>
      <c r="I50" s="2056"/>
      <c r="J50" s="2300"/>
      <c r="K50" s="2072" t="s">
        <v>1111</v>
      </c>
      <c r="L50" s="2073"/>
      <c r="M50" s="2074">
        <v>3914000</v>
      </c>
      <c r="N50" s="2299">
        <v>0.6</v>
      </c>
      <c r="O50" s="2236">
        <f t="shared" si="7"/>
        <v>2348400</v>
      </c>
      <c r="P50" s="8"/>
      <c r="Q50" s="9"/>
      <c r="R50" s="9"/>
      <c r="S50" s="9"/>
      <c r="T50" s="9"/>
      <c r="U50" s="9"/>
      <c r="V50" s="9"/>
    </row>
    <row r="51" spans="1:22" ht="20.100000000000001" customHeight="1">
      <c r="A51" s="2207"/>
      <c r="B51" s="2090"/>
      <c r="C51" s="2091"/>
      <c r="D51" s="2056"/>
      <c r="E51" s="2092"/>
      <c r="F51" s="2093"/>
      <c r="G51" s="2056"/>
      <c r="H51" s="2056"/>
      <c r="I51" s="2056"/>
      <c r="J51" s="2300" t="s">
        <v>80</v>
      </c>
      <c r="K51" s="2072" t="s">
        <v>830</v>
      </c>
      <c r="L51" s="2073"/>
      <c r="M51" s="2074">
        <v>3561300</v>
      </c>
      <c r="N51" s="2299">
        <v>1.2</v>
      </c>
      <c r="O51" s="2236">
        <f t="shared" si="7"/>
        <v>4273560</v>
      </c>
      <c r="P51" s="8"/>
      <c r="Q51" s="9"/>
      <c r="R51" s="9"/>
      <c r="S51" s="9"/>
      <c r="T51" s="9"/>
      <c r="U51" s="9"/>
      <c r="V51" s="9"/>
    </row>
    <row r="52" spans="1:22" ht="20.100000000000001" customHeight="1">
      <c r="A52" s="2207"/>
      <c r="B52" s="2090"/>
      <c r="C52" s="2091"/>
      <c r="D52" s="2056"/>
      <c r="E52" s="2092"/>
      <c r="F52" s="2093"/>
      <c r="G52" s="2056"/>
      <c r="H52" s="2056"/>
      <c r="I52" s="2056"/>
      <c r="J52" s="2300"/>
      <c r="K52" s="2072" t="s">
        <v>1113</v>
      </c>
      <c r="L52" s="2096"/>
      <c r="M52" s="2074">
        <v>3237200</v>
      </c>
      <c r="N52" s="2299">
        <v>0.6</v>
      </c>
      <c r="O52" s="2236">
        <f t="shared" si="7"/>
        <v>1942320</v>
      </c>
      <c r="P52" s="8"/>
      <c r="Q52" s="9"/>
      <c r="R52" s="9"/>
      <c r="S52" s="9"/>
      <c r="T52" s="9"/>
      <c r="U52" s="9"/>
      <c r="V52" s="9"/>
    </row>
    <row r="53" spans="1:22" ht="20.100000000000001" customHeight="1">
      <c r="A53" s="2207"/>
      <c r="B53" s="2090"/>
      <c r="C53" s="2091"/>
      <c r="D53" s="2056"/>
      <c r="E53" s="2092"/>
      <c r="F53" s="2093"/>
      <c r="G53" s="2056"/>
      <c r="H53" s="2056"/>
      <c r="I53" s="2056"/>
      <c r="J53" s="2300"/>
      <c r="K53" s="2072" t="s">
        <v>99</v>
      </c>
      <c r="L53" s="2096"/>
      <c r="M53" s="2074">
        <v>3326300</v>
      </c>
      <c r="N53" s="2299">
        <v>0.6</v>
      </c>
      <c r="O53" s="2236">
        <f t="shared" si="7"/>
        <v>1995780</v>
      </c>
      <c r="P53" s="8"/>
      <c r="Q53" s="9"/>
      <c r="R53" s="9"/>
      <c r="S53" s="9"/>
      <c r="T53" s="9"/>
      <c r="U53" s="9"/>
      <c r="V53" s="9"/>
    </row>
    <row r="54" spans="1:22" ht="20.100000000000001" customHeight="1">
      <c r="A54" s="2207"/>
      <c r="B54" s="2090"/>
      <c r="C54" s="2091"/>
      <c r="D54" s="2056"/>
      <c r="E54" s="2092"/>
      <c r="F54" s="2093"/>
      <c r="G54" s="2056"/>
      <c r="H54" s="2056"/>
      <c r="I54" s="2056"/>
      <c r="J54" s="2300"/>
      <c r="K54" s="2095" t="s">
        <v>116</v>
      </c>
      <c r="L54" s="2301"/>
      <c r="M54" s="2074">
        <v>3636700</v>
      </c>
      <c r="N54" s="2299">
        <v>0.6</v>
      </c>
      <c r="O54" s="2236">
        <f t="shared" si="7"/>
        <v>2182020</v>
      </c>
      <c r="P54" s="8"/>
      <c r="Q54" s="9"/>
      <c r="R54" s="9"/>
      <c r="S54" s="9"/>
      <c r="T54" s="9"/>
      <c r="U54" s="9"/>
      <c r="V54" s="9"/>
    </row>
    <row r="55" spans="1:22" ht="20.100000000000001" customHeight="1">
      <c r="A55" s="2207"/>
      <c r="B55" s="2090"/>
      <c r="C55" s="2091"/>
      <c r="D55" s="2056"/>
      <c r="E55" s="2092"/>
      <c r="F55" s="2093"/>
      <c r="G55" s="2056"/>
      <c r="H55" s="2056"/>
      <c r="I55" s="2056"/>
      <c r="J55" s="2300"/>
      <c r="K55" s="2095" t="s">
        <v>119</v>
      </c>
      <c r="L55" s="2096"/>
      <c r="M55" s="2074">
        <v>2475400</v>
      </c>
      <c r="N55" s="2299">
        <v>0.6</v>
      </c>
      <c r="O55" s="2236">
        <f t="shared" si="7"/>
        <v>1485240</v>
      </c>
      <c r="P55" s="8"/>
      <c r="Q55" s="9"/>
      <c r="R55" s="9"/>
      <c r="S55" s="9"/>
      <c r="T55" s="9"/>
      <c r="U55" s="9"/>
      <c r="V55" s="9"/>
    </row>
    <row r="56" spans="1:22" ht="20.100000000000001" customHeight="1">
      <c r="A56" s="2207"/>
      <c r="B56" s="2090"/>
      <c r="C56" s="2091"/>
      <c r="D56" s="2056"/>
      <c r="E56" s="2092"/>
      <c r="F56" s="2093"/>
      <c r="G56" s="2056"/>
      <c r="H56" s="2056"/>
      <c r="I56" s="2056"/>
      <c r="J56" s="2300"/>
      <c r="K56" s="2095" t="s">
        <v>114</v>
      </c>
      <c r="L56" s="2301"/>
      <c r="M56" s="2074">
        <v>2324300</v>
      </c>
      <c r="N56" s="2299">
        <v>0.6</v>
      </c>
      <c r="O56" s="2236">
        <f t="shared" si="7"/>
        <v>1394580</v>
      </c>
      <c r="P56" s="8"/>
      <c r="Q56" s="9"/>
      <c r="R56" s="9"/>
      <c r="S56" s="9"/>
      <c r="T56" s="9"/>
      <c r="U56" s="9"/>
      <c r="V56" s="9"/>
    </row>
    <row r="57" spans="1:22" ht="20.100000000000001" customHeight="1">
      <c r="A57" s="2207"/>
      <c r="B57" s="2090"/>
      <c r="C57" s="2091"/>
      <c r="D57" s="2056"/>
      <c r="E57" s="2092"/>
      <c r="F57" s="2093"/>
      <c r="G57" s="2056"/>
      <c r="H57" s="2056"/>
      <c r="I57" s="2056"/>
      <c r="J57" s="2300"/>
      <c r="K57" s="2095" t="s">
        <v>133</v>
      </c>
      <c r="L57" s="2096"/>
      <c r="M57" s="2074">
        <v>2366500</v>
      </c>
      <c r="N57" s="2299">
        <v>0.6</v>
      </c>
      <c r="O57" s="2236">
        <f t="shared" si="7"/>
        <v>1419900</v>
      </c>
      <c r="P57" s="8"/>
      <c r="Q57" s="9"/>
      <c r="R57" s="9"/>
      <c r="S57" s="9"/>
      <c r="T57" s="9"/>
      <c r="U57" s="9"/>
      <c r="V57" s="9"/>
    </row>
    <row r="58" spans="1:22" ht="20.100000000000001" customHeight="1">
      <c r="A58" s="2207"/>
      <c r="B58" s="2090"/>
      <c r="C58" s="2091"/>
      <c r="D58" s="2056"/>
      <c r="E58" s="2092"/>
      <c r="F58" s="2093"/>
      <c r="G58" s="2056"/>
      <c r="H58" s="2056"/>
      <c r="I58" s="2056"/>
      <c r="J58" s="2300"/>
      <c r="K58" s="2095" t="s">
        <v>125</v>
      </c>
      <c r="L58" s="2096"/>
      <c r="M58" s="2074">
        <v>2411500</v>
      </c>
      <c r="N58" s="2299">
        <v>0.6</v>
      </c>
      <c r="O58" s="2236">
        <f t="shared" si="7"/>
        <v>1446900</v>
      </c>
      <c r="P58" s="8"/>
      <c r="Q58" s="9"/>
      <c r="R58" s="9"/>
      <c r="S58" s="9"/>
      <c r="T58" s="9"/>
      <c r="U58" s="9"/>
      <c r="V58" s="9"/>
    </row>
    <row r="59" spans="1:22" ht="20.100000000000001" customHeight="1">
      <c r="A59" s="2302"/>
      <c r="B59" s="2041"/>
      <c r="C59" s="2148"/>
      <c r="D59" s="2159"/>
      <c r="E59" s="2159"/>
      <c r="F59" s="2159"/>
      <c r="G59" s="2056"/>
      <c r="H59" s="2056"/>
      <c r="I59" s="2056"/>
      <c r="J59" s="2303"/>
      <c r="K59" s="2095" t="s">
        <v>125</v>
      </c>
      <c r="L59" s="2096"/>
      <c r="M59" s="2074">
        <v>2411500</v>
      </c>
      <c r="N59" s="2299">
        <v>0.6</v>
      </c>
      <c r="O59" s="2236">
        <f t="shared" si="7"/>
        <v>1446900</v>
      </c>
      <c r="P59" s="8"/>
      <c r="Q59" s="9"/>
      <c r="R59" s="9"/>
      <c r="S59" s="9"/>
      <c r="T59" s="9"/>
      <c r="U59" s="9"/>
      <c r="V59" s="9"/>
    </row>
    <row r="60" spans="1:22" ht="20.100000000000001" customHeight="1">
      <c r="A60" s="2302"/>
      <c r="B60" s="2041"/>
      <c r="C60" s="2148"/>
      <c r="D60" s="2159"/>
      <c r="E60" s="2159"/>
      <c r="F60" s="2159"/>
      <c r="G60" s="2056"/>
      <c r="H60" s="2056"/>
      <c r="I60" s="2056"/>
      <c r="J60" s="2303"/>
      <c r="K60" s="2095" t="s">
        <v>119</v>
      </c>
      <c r="L60" s="2096"/>
      <c r="M60" s="2074">
        <v>2475400</v>
      </c>
      <c r="N60" s="2299">
        <v>0.6</v>
      </c>
      <c r="O60" s="2236">
        <f t="shared" si="7"/>
        <v>1485240</v>
      </c>
      <c r="P60" s="8"/>
      <c r="Q60" s="9"/>
      <c r="R60" s="9"/>
      <c r="S60" s="9"/>
      <c r="T60" s="9"/>
      <c r="U60" s="9"/>
      <c r="V60" s="9"/>
    </row>
    <row r="61" spans="1:22" ht="20.100000000000001" customHeight="1">
      <c r="A61" s="2302"/>
      <c r="B61" s="2041"/>
      <c r="C61" s="2148"/>
      <c r="D61" s="2159"/>
      <c r="E61" s="2159"/>
      <c r="F61" s="2159"/>
      <c r="G61" s="2056"/>
      <c r="H61" s="2056"/>
      <c r="I61" s="2056"/>
      <c r="J61" s="2303"/>
      <c r="K61" s="2095" t="s">
        <v>133</v>
      </c>
      <c r="L61" s="2096"/>
      <c r="M61" s="2074">
        <v>2366500</v>
      </c>
      <c r="N61" s="2299">
        <v>1.2</v>
      </c>
      <c r="O61" s="2236">
        <f t="shared" si="7"/>
        <v>2839800</v>
      </c>
      <c r="P61" s="8"/>
      <c r="Q61" s="9"/>
      <c r="R61" s="9"/>
      <c r="S61" s="9"/>
      <c r="T61" s="9"/>
      <c r="U61" s="9"/>
      <c r="V61" s="9"/>
    </row>
    <row r="62" spans="1:22" ht="20.100000000000001" customHeight="1">
      <c r="A62" s="2302"/>
      <c r="B62" s="2041"/>
      <c r="C62" s="2148"/>
      <c r="D62" s="2159"/>
      <c r="E62" s="2159"/>
      <c r="F62" s="2159"/>
      <c r="G62" s="2056"/>
      <c r="H62" s="2056"/>
      <c r="I62" s="2056"/>
      <c r="J62" s="2303"/>
      <c r="K62" s="2095" t="s">
        <v>133</v>
      </c>
      <c r="L62" s="2096"/>
      <c r="M62" s="2074">
        <v>2366500</v>
      </c>
      <c r="N62" s="2299">
        <v>0.6</v>
      </c>
      <c r="O62" s="2236">
        <f t="shared" si="7"/>
        <v>1419900</v>
      </c>
      <c r="P62" s="8"/>
      <c r="Q62" s="9"/>
      <c r="R62" s="9"/>
      <c r="S62" s="9"/>
      <c r="T62" s="9"/>
      <c r="U62" s="9"/>
      <c r="V62" s="9"/>
    </row>
    <row r="63" spans="1:22" ht="20.100000000000001" customHeight="1">
      <c r="A63" s="2302"/>
      <c r="B63" s="2041"/>
      <c r="C63" s="2148"/>
      <c r="D63" s="2159"/>
      <c r="E63" s="2159"/>
      <c r="F63" s="2159"/>
      <c r="G63" s="2056"/>
      <c r="H63" s="2056"/>
      <c r="I63" s="2056"/>
      <c r="J63" s="2303"/>
      <c r="K63" s="2095" t="s">
        <v>111</v>
      </c>
      <c r="L63" s="2096"/>
      <c r="M63" s="2074">
        <v>2281800</v>
      </c>
      <c r="N63" s="2299">
        <v>0.6</v>
      </c>
      <c r="O63" s="2236">
        <f t="shared" si="7"/>
        <v>1369080</v>
      </c>
      <c r="P63" s="8"/>
      <c r="Q63" s="9"/>
      <c r="R63" s="9"/>
      <c r="S63" s="9"/>
      <c r="T63" s="9"/>
      <c r="U63" s="9"/>
      <c r="V63" s="9"/>
    </row>
    <row r="64" spans="1:22" ht="20.100000000000001" customHeight="1">
      <c r="A64" s="2302"/>
      <c r="B64" s="2041"/>
      <c r="C64" s="2148"/>
      <c r="D64" s="2159"/>
      <c r="E64" s="2159"/>
      <c r="F64" s="2159"/>
      <c r="G64" s="2056"/>
      <c r="H64" s="2056"/>
      <c r="I64" s="2056"/>
      <c r="J64" s="2303"/>
      <c r="K64" s="2095" t="s">
        <v>114</v>
      </c>
      <c r="L64" s="2096"/>
      <c r="M64" s="2074">
        <v>2324300</v>
      </c>
      <c r="N64" s="2299">
        <v>0.6</v>
      </c>
      <c r="O64" s="2236">
        <f t="shared" si="7"/>
        <v>1394580</v>
      </c>
      <c r="P64" s="8"/>
      <c r="Q64" s="9"/>
      <c r="R64" s="9"/>
      <c r="S64" s="9"/>
      <c r="T64" s="9"/>
      <c r="U64" s="9"/>
      <c r="V64" s="9"/>
    </row>
    <row r="65" spans="1:22" ht="20.100000000000001" customHeight="1">
      <c r="A65" s="2302"/>
      <c r="B65" s="2041"/>
      <c r="C65" s="2148"/>
      <c r="D65" s="2159"/>
      <c r="E65" s="2159"/>
      <c r="F65" s="2159"/>
      <c r="G65" s="2056"/>
      <c r="H65" s="2056"/>
      <c r="I65" s="2056"/>
      <c r="J65" s="2303"/>
      <c r="K65" s="2095" t="s">
        <v>111</v>
      </c>
      <c r="L65" s="2096"/>
      <c r="M65" s="2074">
        <v>2281800</v>
      </c>
      <c r="N65" s="2299">
        <v>0.6</v>
      </c>
      <c r="O65" s="2236">
        <f t="shared" si="7"/>
        <v>1369080</v>
      </c>
      <c r="P65" s="8"/>
      <c r="Q65" s="9"/>
      <c r="R65" s="9"/>
      <c r="S65" s="9"/>
      <c r="T65" s="9"/>
      <c r="U65" s="9"/>
      <c r="V65" s="9"/>
    </row>
    <row r="66" spans="1:22" ht="20.100000000000001" customHeight="1">
      <c r="A66" s="2302"/>
      <c r="B66" s="2041"/>
      <c r="C66" s="2148"/>
      <c r="D66" s="2159"/>
      <c r="E66" s="2159"/>
      <c r="F66" s="2159"/>
      <c r="G66" s="2056"/>
      <c r="H66" s="2056"/>
      <c r="I66" s="2056"/>
      <c r="J66" s="2303"/>
      <c r="K66" s="2095" t="s">
        <v>111</v>
      </c>
      <c r="L66" s="2096"/>
      <c r="M66" s="2074">
        <v>2281800</v>
      </c>
      <c r="N66" s="2299">
        <v>0.6</v>
      </c>
      <c r="O66" s="2236">
        <f t="shared" si="7"/>
        <v>1369080</v>
      </c>
      <c r="P66" s="8"/>
      <c r="Q66" s="9"/>
      <c r="R66" s="9"/>
      <c r="S66" s="9"/>
      <c r="T66" s="9"/>
      <c r="U66" s="9"/>
      <c r="V66" s="9"/>
    </row>
    <row r="67" spans="1:22" ht="20.100000000000001" customHeight="1">
      <c r="A67" s="2302"/>
      <c r="B67" s="2041"/>
      <c r="C67" s="2148"/>
      <c r="D67" s="2159"/>
      <c r="E67" s="2159"/>
      <c r="F67" s="2159"/>
      <c r="G67" s="2056"/>
      <c r="H67" s="2056"/>
      <c r="I67" s="2056"/>
      <c r="J67" s="2303"/>
      <c r="K67" s="2095" t="s">
        <v>125</v>
      </c>
      <c r="L67" s="2096"/>
      <c r="M67" s="2074">
        <v>2411500</v>
      </c>
      <c r="N67" s="2299">
        <v>0.6</v>
      </c>
      <c r="O67" s="2236">
        <f t="shared" si="7"/>
        <v>1446900</v>
      </c>
      <c r="P67" s="8"/>
      <c r="Q67" s="9"/>
      <c r="R67" s="9"/>
      <c r="S67" s="9"/>
      <c r="T67" s="9"/>
      <c r="U67" s="9"/>
      <c r="V67" s="9"/>
    </row>
    <row r="68" spans="1:22" ht="20.100000000000001" customHeight="1">
      <c r="A68" s="2302"/>
      <c r="B68" s="2041"/>
      <c r="C68" s="2148"/>
      <c r="D68" s="2159"/>
      <c r="E68" s="2159"/>
      <c r="F68" s="2159"/>
      <c r="G68" s="2056"/>
      <c r="H68" s="2056"/>
      <c r="I68" s="2056"/>
      <c r="J68" s="2303"/>
      <c r="K68" s="2097" t="s">
        <v>97</v>
      </c>
      <c r="L68" s="2098"/>
      <c r="M68" s="2099">
        <v>3482900</v>
      </c>
      <c r="N68" s="2304">
        <v>0.6</v>
      </c>
      <c r="O68" s="2239">
        <f t="shared" si="7"/>
        <v>2089740</v>
      </c>
      <c r="P68" s="8"/>
      <c r="Q68" s="9"/>
      <c r="R68" s="9"/>
      <c r="S68" s="9"/>
      <c r="T68" s="9"/>
      <c r="U68" s="9"/>
      <c r="V68" s="9"/>
    </row>
    <row r="69" spans="1:22" ht="20.100000000000001" customHeight="1">
      <c r="A69" s="2302"/>
      <c r="B69" s="2041"/>
      <c r="C69" s="2240"/>
      <c r="D69" s="2159"/>
      <c r="E69" s="2159"/>
      <c r="F69" s="2159"/>
      <c r="G69" s="2056"/>
      <c r="H69" s="2056"/>
      <c r="I69" s="2056"/>
      <c r="J69" s="2212"/>
      <c r="K69" s="2305" t="s">
        <v>43</v>
      </c>
      <c r="L69" s="2098"/>
      <c r="M69" s="2104">
        <v>11</v>
      </c>
      <c r="N69" s="2105">
        <v>12</v>
      </c>
      <c r="O69" s="2244">
        <v>7605660</v>
      </c>
      <c r="P69" s="8"/>
      <c r="Q69" s="9"/>
      <c r="R69" s="9"/>
      <c r="S69" s="9"/>
      <c r="T69" s="9"/>
      <c r="U69" s="9"/>
      <c r="V69" s="9"/>
    </row>
    <row r="70" spans="1:22" ht="20.100000000000001" customHeight="1">
      <c r="A70" s="2207"/>
      <c r="B70" s="2090"/>
      <c r="C70" s="2090"/>
      <c r="D70" s="2090"/>
      <c r="E70" s="2306"/>
      <c r="F70" s="2090"/>
      <c r="G70" s="2090"/>
      <c r="H70" s="2090"/>
      <c r="I70" s="2090"/>
      <c r="J70" s="2090"/>
      <c r="K70" s="2307" t="s">
        <v>205</v>
      </c>
      <c r="L70" s="2308" t="s">
        <v>1124</v>
      </c>
      <c r="M70" s="2104">
        <v>13</v>
      </c>
      <c r="N70" s="2309">
        <v>12</v>
      </c>
      <c r="O70" s="2218">
        <v>14588170</v>
      </c>
      <c r="P70" s="8"/>
      <c r="Q70" s="9"/>
      <c r="R70" s="9"/>
      <c r="S70" s="9"/>
      <c r="T70" s="9"/>
      <c r="U70" s="9"/>
      <c r="V70" s="9"/>
    </row>
    <row r="71" spans="1:22" ht="20.100000000000001" customHeight="1">
      <c r="A71" s="2207"/>
      <c r="B71" s="2090"/>
      <c r="C71" s="2091"/>
      <c r="D71" s="2056"/>
      <c r="E71" s="2092"/>
      <c r="F71" s="2093"/>
      <c r="G71" s="2056"/>
      <c r="H71" s="2056"/>
      <c r="I71" s="2056"/>
      <c r="J71" s="2044"/>
      <c r="K71" s="2310" t="s">
        <v>46</v>
      </c>
      <c r="L71" s="2311"/>
      <c r="M71" s="2104">
        <v>14</v>
      </c>
      <c r="N71" s="2312">
        <v>1</v>
      </c>
      <c r="O71" s="2218">
        <v>9471550</v>
      </c>
      <c r="P71" s="8"/>
      <c r="Q71" s="9"/>
      <c r="R71" s="9"/>
      <c r="S71" s="9"/>
      <c r="T71" s="9"/>
      <c r="U71" s="9"/>
      <c r="V71" s="9"/>
    </row>
    <row r="72" spans="1:22" ht="20.100000000000001" customHeight="1">
      <c r="A72" s="2207"/>
      <c r="B72" s="2090"/>
      <c r="C72" s="2091"/>
      <c r="D72" s="2056"/>
      <c r="E72" s="2092"/>
      <c r="F72" s="2093"/>
      <c r="G72" s="2056"/>
      <c r="H72" s="2056"/>
      <c r="I72" s="2056"/>
      <c r="J72" s="2044"/>
      <c r="K72" s="2310" t="s">
        <v>44</v>
      </c>
      <c r="L72" s="2268"/>
      <c r="M72" s="2313"/>
      <c r="N72" s="2314"/>
      <c r="O72" s="2526">
        <f>SUM(O73:O75)</f>
        <v>6600000</v>
      </c>
      <c r="P72" s="8"/>
      <c r="Q72" s="9"/>
      <c r="R72" s="9"/>
      <c r="S72" s="9"/>
      <c r="T72" s="9"/>
      <c r="U72" s="9"/>
      <c r="V72" s="9"/>
    </row>
    <row r="73" spans="1:22" ht="20.100000000000001" customHeight="1">
      <c r="A73" s="2207"/>
      <c r="B73" s="2090"/>
      <c r="C73" s="2091"/>
      <c r="D73" s="2056"/>
      <c r="E73" s="2092"/>
      <c r="F73" s="2093"/>
      <c r="G73" s="2056"/>
      <c r="H73" s="2056"/>
      <c r="I73" s="2056"/>
      <c r="J73" s="2044"/>
      <c r="K73" s="2315"/>
      <c r="L73" s="2096">
        <v>50000</v>
      </c>
      <c r="M73" s="2235">
        <v>3</v>
      </c>
      <c r="N73" s="2316">
        <v>12</v>
      </c>
      <c r="O73" s="2236">
        <f t="shared" ref="O73:O75" si="8">L73*M73*N73</f>
        <v>1800000</v>
      </c>
      <c r="P73" s="8"/>
      <c r="Q73" s="9"/>
      <c r="R73" s="9"/>
      <c r="S73" s="9"/>
      <c r="T73" s="9"/>
      <c r="U73" s="9"/>
      <c r="V73" s="9"/>
    </row>
    <row r="74" spans="1:22" ht="20.100000000000001" customHeight="1">
      <c r="A74" s="2207"/>
      <c r="B74" s="2090"/>
      <c r="C74" s="2091"/>
      <c r="D74" s="2056"/>
      <c r="E74" s="2092"/>
      <c r="F74" s="2093"/>
      <c r="G74" s="2056"/>
      <c r="H74" s="2056"/>
      <c r="I74" s="2056"/>
      <c r="J74" s="2044"/>
      <c r="K74" s="2317"/>
      <c r="L74" s="2096">
        <v>100000</v>
      </c>
      <c r="M74" s="2235">
        <v>2</v>
      </c>
      <c r="N74" s="2316">
        <v>12</v>
      </c>
      <c r="O74" s="2236">
        <f t="shared" si="8"/>
        <v>2400000</v>
      </c>
      <c r="P74" s="8"/>
      <c r="Q74" s="9"/>
      <c r="R74" s="9"/>
      <c r="S74" s="9"/>
      <c r="T74" s="9"/>
      <c r="U74" s="9"/>
      <c r="V74" s="9"/>
    </row>
    <row r="75" spans="1:22" ht="20.100000000000001" customHeight="1">
      <c r="A75" s="2207"/>
      <c r="B75" s="2090"/>
      <c r="C75" s="2091"/>
      <c r="D75" s="2056"/>
      <c r="E75" s="2092"/>
      <c r="F75" s="2093"/>
      <c r="G75" s="2056"/>
      <c r="H75" s="2056"/>
      <c r="I75" s="2056"/>
      <c r="J75" s="2044"/>
      <c r="K75" s="2317"/>
      <c r="L75" s="2096">
        <v>200000</v>
      </c>
      <c r="M75" s="2235">
        <v>1</v>
      </c>
      <c r="N75" s="2316">
        <v>12</v>
      </c>
      <c r="O75" s="2236">
        <f t="shared" si="8"/>
        <v>2400000</v>
      </c>
      <c r="P75" s="8"/>
      <c r="Q75" s="9"/>
      <c r="R75" s="9"/>
      <c r="S75" s="9"/>
      <c r="T75" s="9"/>
      <c r="U75" s="9"/>
      <c r="V75" s="9"/>
    </row>
    <row r="76" spans="1:22" ht="20.100000000000001" customHeight="1">
      <c r="A76" s="2207"/>
      <c r="B76" s="2090"/>
      <c r="C76" s="2091"/>
      <c r="D76" s="2056"/>
      <c r="E76" s="2092"/>
      <c r="F76" s="2093"/>
      <c r="G76" s="2056"/>
      <c r="H76" s="2056"/>
      <c r="I76" s="2056"/>
      <c r="J76" s="2044"/>
      <c r="K76" s="2310" t="s">
        <v>45</v>
      </c>
      <c r="L76" s="2311">
        <v>500000</v>
      </c>
      <c r="M76" s="2104">
        <v>1</v>
      </c>
      <c r="N76" s="2309">
        <v>12</v>
      </c>
      <c r="O76" s="2218">
        <f>SUM(L76*M76*N76)</f>
        <v>6000000</v>
      </c>
      <c r="P76" s="8"/>
      <c r="Q76" s="9"/>
      <c r="R76" s="9"/>
      <c r="S76" s="9"/>
      <c r="T76" s="9"/>
      <c r="U76" s="9"/>
      <c r="V76" s="9"/>
    </row>
    <row r="77" spans="1:22" ht="20.100000000000001" customHeight="1">
      <c r="A77" s="2207"/>
      <c r="B77" s="2090"/>
      <c r="C77" s="2091"/>
      <c r="D77" s="2056"/>
      <c r="E77" s="450" t="s">
        <v>221</v>
      </c>
      <c r="F77" s="24" t="s">
        <v>222</v>
      </c>
      <c r="G77" s="78">
        <v>0</v>
      </c>
      <c r="H77" s="78">
        <v>0</v>
      </c>
      <c r="I77" s="78">
        <f t="shared" ref="I77:I78" si="9">H77-G77</f>
        <v>0</v>
      </c>
      <c r="J77" s="108">
        <v>0</v>
      </c>
      <c r="K77" s="2318" t="s">
        <v>222</v>
      </c>
      <c r="L77" s="2319"/>
      <c r="M77" s="2320"/>
      <c r="N77" s="2321"/>
      <c r="O77" s="2322">
        <v>0</v>
      </c>
      <c r="P77" s="8"/>
      <c r="Q77" s="9"/>
      <c r="R77" s="9"/>
      <c r="S77" s="9"/>
      <c r="T77" s="9"/>
      <c r="U77" s="9"/>
      <c r="V77" s="9"/>
    </row>
    <row r="78" spans="1:22" ht="25.5" customHeight="1">
      <c r="A78" s="2207"/>
      <c r="B78" s="2090"/>
      <c r="C78" s="2306"/>
      <c r="D78" s="2093"/>
      <c r="E78" s="450" t="s">
        <v>226</v>
      </c>
      <c r="F78" s="424" t="s">
        <v>129</v>
      </c>
      <c r="G78" s="78">
        <v>53385280</v>
      </c>
      <c r="H78" s="78">
        <f>O78</f>
        <v>50628540</v>
      </c>
      <c r="I78" s="78">
        <f t="shared" si="9"/>
        <v>-2756740</v>
      </c>
      <c r="J78" s="108">
        <f>I78/G78</f>
        <v>-5.1638579024030594E-2</v>
      </c>
      <c r="K78" s="2323"/>
      <c r="L78" s="2324"/>
      <c r="M78" s="2325"/>
      <c r="N78" s="2325"/>
      <c r="O78" s="2326">
        <f>SUM(O79:O84)</f>
        <v>50628540</v>
      </c>
      <c r="P78" s="8"/>
      <c r="Q78" s="9"/>
      <c r="R78" s="9"/>
      <c r="S78" s="9"/>
      <c r="T78" s="9"/>
      <c r="U78" s="9"/>
      <c r="V78" s="9"/>
    </row>
    <row r="79" spans="1:22" ht="18" customHeight="1">
      <c r="A79" s="2207"/>
      <c r="B79" s="2090"/>
      <c r="C79" s="2149"/>
      <c r="D79" s="2093"/>
      <c r="E79" s="2150"/>
      <c r="F79" s="2327"/>
      <c r="G79" s="2056"/>
      <c r="H79" s="2056"/>
      <c r="I79" s="2056"/>
      <c r="J79" s="2044"/>
      <c r="K79" s="2328" t="s">
        <v>240</v>
      </c>
      <c r="L79" s="2329"/>
      <c r="M79" s="2330">
        <f>SUM(O42,O8)</f>
        <v>617890880</v>
      </c>
      <c r="N79" s="2331" t="s">
        <v>248</v>
      </c>
      <c r="O79" s="2332">
        <f>ROUNDUP((M79/12),-1)</f>
        <v>51490910</v>
      </c>
      <c r="P79" s="8"/>
      <c r="Q79" s="9"/>
      <c r="R79" s="9"/>
      <c r="S79" s="9"/>
      <c r="T79" s="9"/>
      <c r="U79" s="9"/>
      <c r="V79" s="9"/>
    </row>
    <row r="80" spans="1:22" ht="18" customHeight="1">
      <c r="A80" s="2207"/>
      <c r="B80" s="2090"/>
      <c r="C80" s="2149"/>
      <c r="D80" s="2093"/>
      <c r="E80" s="2150"/>
      <c r="F80" s="2327"/>
      <c r="G80" s="2056"/>
      <c r="H80" s="2056"/>
      <c r="I80" s="2056"/>
      <c r="J80" s="2044"/>
      <c r="K80" s="2333" t="s">
        <v>1125</v>
      </c>
      <c r="L80" s="2329"/>
      <c r="M80" s="2334">
        <v>249400</v>
      </c>
      <c r="N80" s="2335">
        <v>7</v>
      </c>
      <c r="O80" s="2336">
        <f>SUM(M80*N80)</f>
        <v>1745800</v>
      </c>
      <c r="P80" s="8"/>
      <c r="Q80" s="9"/>
      <c r="R80" s="9"/>
      <c r="S80" s="9"/>
      <c r="T80" s="9"/>
      <c r="U80" s="9"/>
      <c r="V80" s="9"/>
    </row>
    <row r="81" spans="1:22" ht="18" customHeight="1">
      <c r="A81" s="2207"/>
      <c r="B81" s="2090"/>
      <c r="C81" s="2149"/>
      <c r="D81" s="2093"/>
      <c r="E81" s="2150"/>
      <c r="F81" s="2327"/>
      <c r="G81" s="2056"/>
      <c r="H81" s="2056"/>
      <c r="I81" s="2056"/>
      <c r="J81" s="2044"/>
      <c r="K81" s="2328" t="s">
        <v>1126</v>
      </c>
      <c r="L81" s="2329"/>
      <c r="M81" s="2301">
        <f>13813120+17327750+10287260+4262900</f>
        <v>45691030</v>
      </c>
      <c r="N81" s="2331" t="s">
        <v>248</v>
      </c>
      <c r="O81" s="2336">
        <f>-ROUNDUP((M81/12),-1)</f>
        <v>-3807590</v>
      </c>
      <c r="P81" s="8"/>
      <c r="Q81" s="9"/>
      <c r="R81" s="9"/>
      <c r="S81" s="9"/>
      <c r="T81" s="9"/>
      <c r="U81" s="9"/>
      <c r="V81" s="9"/>
    </row>
    <row r="82" spans="1:22" ht="18" customHeight="1">
      <c r="A82" s="2207"/>
      <c r="B82" s="2090"/>
      <c r="C82" s="2149"/>
      <c r="D82" s="2093"/>
      <c r="E82" s="2150"/>
      <c r="F82" s="2327"/>
      <c r="G82" s="2056"/>
      <c r="H82" s="2056"/>
      <c r="I82" s="2056"/>
      <c r="J82" s="2044"/>
      <c r="K82" s="2328" t="s">
        <v>251</v>
      </c>
      <c r="L82" s="2329"/>
      <c r="M82" s="2301">
        <f t="shared" ref="M82:M83" si="10">O39</f>
        <v>597190</v>
      </c>
      <c r="N82" s="2331" t="s">
        <v>248</v>
      </c>
      <c r="O82" s="2336">
        <f t="shared" ref="O82:O83" si="11">ROUNDUP((M82/12),-1)</f>
        <v>49770</v>
      </c>
      <c r="P82" s="8"/>
      <c r="Q82" s="9"/>
      <c r="R82" s="9"/>
      <c r="S82" s="9"/>
      <c r="T82" s="9"/>
      <c r="U82" s="9"/>
      <c r="V82" s="9"/>
    </row>
    <row r="83" spans="1:22" ht="18" customHeight="1">
      <c r="A83" s="2207"/>
      <c r="B83" s="2090"/>
      <c r="C83" s="2149"/>
      <c r="D83" s="2093"/>
      <c r="E83" s="2150"/>
      <c r="F83" s="2327"/>
      <c r="G83" s="2056"/>
      <c r="H83" s="2056"/>
      <c r="I83" s="2056"/>
      <c r="J83" s="2044"/>
      <c r="K83" s="2328" t="s">
        <v>1127</v>
      </c>
      <c r="L83" s="2087"/>
      <c r="M83" s="2301">
        <f t="shared" si="10"/>
        <v>4195730</v>
      </c>
      <c r="N83" s="2331" t="s">
        <v>248</v>
      </c>
      <c r="O83" s="2336">
        <f t="shared" si="11"/>
        <v>349650</v>
      </c>
      <c r="P83" s="8"/>
      <c r="Q83" s="9"/>
      <c r="R83" s="9"/>
      <c r="S83" s="9"/>
      <c r="T83" s="9"/>
      <c r="U83" s="9"/>
      <c r="V83" s="9"/>
    </row>
    <row r="84" spans="1:22" ht="18" customHeight="1">
      <c r="A84" s="2207"/>
      <c r="B84" s="2090"/>
      <c r="C84" s="2149"/>
      <c r="D84" s="2093"/>
      <c r="E84" s="2150"/>
      <c r="F84" s="2327"/>
      <c r="G84" s="2056"/>
      <c r="H84" s="2056"/>
      <c r="I84" s="2056"/>
      <c r="J84" s="2044"/>
      <c r="K84" s="2328" t="s">
        <v>256</v>
      </c>
      <c r="L84" s="2087"/>
      <c r="M84" s="2337"/>
      <c r="N84" s="2338" t="s">
        <v>258</v>
      </c>
      <c r="O84" s="2339">
        <v>800000</v>
      </c>
      <c r="P84" s="8"/>
      <c r="Q84" s="9"/>
      <c r="R84" s="9"/>
      <c r="S84" s="9"/>
      <c r="T84" s="9"/>
      <c r="U84" s="9"/>
      <c r="V84" s="9"/>
    </row>
    <row r="85" spans="1:22" ht="25.5" customHeight="1">
      <c r="A85" s="2207"/>
      <c r="B85" s="2090"/>
      <c r="C85" s="2149"/>
      <c r="D85" s="2093"/>
      <c r="E85" s="450" t="s">
        <v>260</v>
      </c>
      <c r="F85" s="424" t="s">
        <v>137</v>
      </c>
      <c r="G85" s="78">
        <v>70896670</v>
      </c>
      <c r="H85" s="78">
        <f>O85</f>
        <v>70293760</v>
      </c>
      <c r="I85" s="78">
        <f>H85-G85</f>
        <v>-602910</v>
      </c>
      <c r="J85" s="108">
        <f>I85/G85</f>
        <v>-8.5040665520679602E-3</v>
      </c>
      <c r="K85" s="2340"/>
      <c r="L85" s="2226"/>
      <c r="M85" s="2229"/>
      <c r="N85" s="2229"/>
      <c r="O85" s="2326">
        <f>ROUNDUP(SUM(O86:O90),-1)</f>
        <v>70293760</v>
      </c>
      <c r="P85" s="8"/>
      <c r="Q85" s="9"/>
      <c r="R85" s="9"/>
      <c r="S85" s="9"/>
      <c r="T85" s="9"/>
      <c r="U85" s="9"/>
      <c r="V85" s="9"/>
    </row>
    <row r="86" spans="1:22" ht="18" customHeight="1">
      <c r="A86" s="2207"/>
      <c r="B86" s="2090"/>
      <c r="C86" s="2149"/>
      <c r="D86" s="2093"/>
      <c r="E86" s="2211"/>
      <c r="F86" s="2093"/>
      <c r="G86" s="2056"/>
      <c r="H86" s="2056"/>
      <c r="I86" s="2056"/>
      <c r="J86" s="2044"/>
      <c r="K86" s="2341" t="s">
        <v>1128</v>
      </c>
      <c r="L86" s="2221"/>
      <c r="M86" s="2268">
        <f>SUM(M79,M82,M83)+20900000+8350000+3340000</f>
        <v>655273800</v>
      </c>
      <c r="N86" s="2342">
        <v>4.7500000000000001E-2</v>
      </c>
      <c r="O86" s="2336">
        <f t="shared" ref="O86:O90" si="12">ROUNDUP((M86*N86),-1)</f>
        <v>31125510</v>
      </c>
      <c r="P86" s="478"/>
      <c r="Q86" s="9"/>
      <c r="R86" s="9"/>
      <c r="S86" s="9"/>
      <c r="T86" s="9"/>
      <c r="U86" s="9"/>
      <c r="V86" s="9"/>
    </row>
    <row r="87" spans="1:22" ht="18" customHeight="1">
      <c r="A87" s="2207"/>
      <c r="B87" s="2090"/>
      <c r="C87" s="2149"/>
      <c r="D87" s="2093"/>
      <c r="E87" s="2211"/>
      <c r="F87" s="2093"/>
      <c r="G87" s="2056"/>
      <c r="H87" s="2056"/>
      <c r="I87" s="2056"/>
      <c r="J87" s="2044"/>
      <c r="K87" s="2057" t="s">
        <v>1129</v>
      </c>
      <c r="L87" s="2058"/>
      <c r="M87" s="2096">
        <f>SUM(M86)</f>
        <v>655273800</v>
      </c>
      <c r="N87" s="2343">
        <v>3.5950000000000003E-2</v>
      </c>
      <c r="O87" s="2336">
        <f t="shared" si="12"/>
        <v>23557100</v>
      </c>
      <c r="P87" s="8"/>
      <c r="Q87" s="9"/>
      <c r="R87" s="9"/>
      <c r="S87" s="9"/>
      <c r="T87" s="9"/>
      <c r="U87" s="9"/>
      <c r="V87" s="9"/>
    </row>
    <row r="88" spans="1:22" ht="18" customHeight="1">
      <c r="A88" s="2207"/>
      <c r="B88" s="2090"/>
      <c r="C88" s="2149"/>
      <c r="D88" s="2093"/>
      <c r="E88" s="2211"/>
      <c r="F88" s="2093"/>
      <c r="G88" s="2056"/>
      <c r="H88" s="2056"/>
      <c r="I88" s="2056"/>
      <c r="J88" s="2044"/>
      <c r="K88" s="2120" t="s">
        <v>294</v>
      </c>
      <c r="L88" s="2058"/>
      <c r="M88" s="2096">
        <f>SUM(O87)</f>
        <v>23557100</v>
      </c>
      <c r="N88" s="2344">
        <v>0.13139999999999999</v>
      </c>
      <c r="O88" s="2336">
        <f t="shared" si="12"/>
        <v>3095410</v>
      </c>
      <c r="P88" s="8"/>
      <c r="Q88" s="9"/>
      <c r="R88" s="9"/>
      <c r="S88" s="9"/>
      <c r="T88" s="9"/>
      <c r="U88" s="9"/>
      <c r="V88" s="9"/>
    </row>
    <row r="89" spans="1:22" ht="18" customHeight="1">
      <c r="A89" s="2207"/>
      <c r="B89" s="2090"/>
      <c r="C89" s="2149"/>
      <c r="D89" s="2093"/>
      <c r="E89" s="2211"/>
      <c r="F89" s="2093"/>
      <c r="G89" s="2056"/>
      <c r="H89" s="2056"/>
      <c r="I89" s="2056"/>
      <c r="J89" s="2044"/>
      <c r="K89" s="2057" t="s">
        <v>1130</v>
      </c>
      <c r="L89" s="2058"/>
      <c r="M89" s="2096">
        <f>SUM(M87)</f>
        <v>655273800</v>
      </c>
      <c r="N89" s="2345">
        <v>1.15E-2</v>
      </c>
      <c r="O89" s="2336">
        <f t="shared" si="12"/>
        <v>7535650</v>
      </c>
      <c r="P89" s="8"/>
      <c r="Q89" s="9"/>
      <c r="R89" s="9"/>
      <c r="S89" s="9"/>
      <c r="T89" s="9"/>
      <c r="U89" s="9"/>
      <c r="V89" s="9"/>
    </row>
    <row r="90" spans="1:22" ht="18" customHeight="1">
      <c r="A90" s="2207"/>
      <c r="B90" s="2090"/>
      <c r="C90" s="2149"/>
      <c r="D90" s="2093"/>
      <c r="E90" s="2211"/>
      <c r="F90" s="2093"/>
      <c r="G90" s="2056"/>
      <c r="H90" s="2056"/>
      <c r="I90" s="2056"/>
      <c r="J90" s="2044"/>
      <c r="K90" s="2346" t="s">
        <v>1131</v>
      </c>
      <c r="L90" s="2243"/>
      <c r="M90" s="2098">
        <f>SUM(M87)</f>
        <v>655273800</v>
      </c>
      <c r="N90" s="2347">
        <v>7.6E-3</v>
      </c>
      <c r="O90" s="2339">
        <f t="shared" si="12"/>
        <v>4980090</v>
      </c>
      <c r="P90" s="8"/>
      <c r="Q90" s="9"/>
      <c r="R90" s="9"/>
      <c r="S90" s="9"/>
      <c r="T90" s="9"/>
      <c r="U90" s="9"/>
      <c r="V90" s="9"/>
    </row>
    <row r="91" spans="1:22" ht="19.5" customHeight="1">
      <c r="A91" s="2207"/>
      <c r="B91" s="2091"/>
      <c r="C91" s="2149"/>
      <c r="D91" s="2093"/>
      <c r="E91" s="450" t="s">
        <v>309</v>
      </c>
      <c r="F91" s="24" t="s">
        <v>141</v>
      </c>
      <c r="G91" s="78">
        <f>'세출1(2025)'!H100</f>
        <v>100000</v>
      </c>
      <c r="H91" s="78">
        <f>SUM(O91)</f>
        <v>100000</v>
      </c>
      <c r="I91" s="78">
        <f>H91-G91</f>
        <v>0</v>
      </c>
      <c r="J91" s="2228">
        <f>I91/G91</f>
        <v>0</v>
      </c>
      <c r="K91" s="2340"/>
      <c r="L91" s="2226"/>
      <c r="M91" s="2229"/>
      <c r="N91" s="2229"/>
      <c r="O91" s="2326">
        <f>SUM(O93)</f>
        <v>100000</v>
      </c>
      <c r="P91" s="8"/>
      <c r="Q91" s="9"/>
      <c r="R91" s="9"/>
      <c r="S91" s="9"/>
      <c r="T91" s="9"/>
      <c r="U91" s="9"/>
      <c r="V91" s="9"/>
    </row>
    <row r="92" spans="1:22" ht="18" customHeight="1">
      <c r="A92" s="2207"/>
      <c r="B92" s="2091"/>
      <c r="C92" s="2149"/>
      <c r="D92" s="2093"/>
      <c r="E92" s="2211"/>
      <c r="F92" s="2093"/>
      <c r="G92" s="2056"/>
      <c r="H92" s="2056"/>
      <c r="I92" s="2056"/>
      <c r="J92" s="2176"/>
      <c r="K92" s="2057" t="s">
        <v>325</v>
      </c>
      <c r="L92" s="2058"/>
      <c r="M92" s="2296"/>
      <c r="N92" s="2073"/>
      <c r="O92" s="2280"/>
      <c r="P92" s="8"/>
      <c r="Q92" s="9"/>
      <c r="R92" s="9"/>
      <c r="S92" s="9"/>
      <c r="T92" s="9"/>
      <c r="U92" s="9"/>
      <c r="V92" s="9"/>
    </row>
    <row r="93" spans="1:22" ht="20.100000000000001" customHeight="1" thickBot="1">
      <c r="A93" s="2208"/>
      <c r="B93" s="2106"/>
      <c r="C93" s="2285"/>
      <c r="D93" s="2110"/>
      <c r="E93" s="2348"/>
      <c r="F93" s="2110"/>
      <c r="G93" s="2063"/>
      <c r="H93" s="2063"/>
      <c r="I93" s="2063"/>
      <c r="J93" s="2349"/>
      <c r="K93" s="2350" t="s">
        <v>337</v>
      </c>
      <c r="L93" s="2135"/>
      <c r="M93" s="2113">
        <v>100000</v>
      </c>
      <c r="N93" s="2288">
        <v>1</v>
      </c>
      <c r="O93" s="2200">
        <f>SUM(M93*N93)</f>
        <v>100000</v>
      </c>
      <c r="P93" s="8"/>
      <c r="Q93" s="9"/>
      <c r="R93" s="9"/>
      <c r="S93" s="9"/>
      <c r="T93" s="9"/>
      <c r="U93" s="9"/>
      <c r="V93" s="9"/>
    </row>
    <row r="94" spans="1:22" s="1875" customFormat="1" ht="6" customHeight="1" thickBot="1">
      <c r="A94" s="2396"/>
      <c r="B94" s="2396"/>
      <c r="C94" s="2397"/>
      <c r="D94" s="2353"/>
      <c r="E94" s="2398"/>
      <c r="F94" s="2353"/>
      <c r="G94" s="2354"/>
      <c r="H94" s="2354"/>
      <c r="I94" s="2354"/>
      <c r="J94" s="2355"/>
      <c r="K94" s="2351"/>
      <c r="L94" s="2352"/>
      <c r="M94" s="2399"/>
      <c r="N94" s="2400"/>
      <c r="O94" s="2354"/>
      <c r="P94" s="823"/>
      <c r="Q94" s="1882"/>
      <c r="R94" s="1882"/>
      <c r="S94" s="1882"/>
      <c r="T94" s="1882"/>
      <c r="U94" s="1882"/>
      <c r="V94" s="1882"/>
    </row>
    <row r="95" spans="1:22" ht="17.100000000000001" customHeight="1">
      <c r="A95" s="2837" t="s">
        <v>4</v>
      </c>
      <c r="B95" s="2838"/>
      <c r="C95" s="2833" t="s">
        <v>6</v>
      </c>
      <c r="D95" s="2834"/>
      <c r="E95" s="2907" t="s">
        <v>8</v>
      </c>
      <c r="F95" s="2908"/>
      <c r="G95" s="2153" t="s">
        <v>1060</v>
      </c>
      <c r="H95" s="2153" t="s">
        <v>1061</v>
      </c>
      <c r="I95" s="2869" t="s">
        <v>15</v>
      </c>
      <c r="J95" s="2895"/>
      <c r="K95" s="2664" t="s">
        <v>1066</v>
      </c>
      <c r="L95" s="2905"/>
      <c r="M95" s="2905"/>
      <c r="N95" s="2905"/>
      <c r="O95" s="2906"/>
      <c r="P95" s="8"/>
      <c r="Q95" s="9"/>
      <c r="R95" s="9"/>
      <c r="S95" s="9"/>
      <c r="T95" s="9"/>
      <c r="U95" s="9"/>
      <c r="V95" s="9"/>
    </row>
    <row r="96" spans="1:22" ht="17.100000000000001" customHeight="1">
      <c r="A96" s="2839"/>
      <c r="B96" s="2840"/>
      <c r="C96" s="2835"/>
      <c r="D96" s="2836"/>
      <c r="E96" s="2909"/>
      <c r="F96" s="2910"/>
      <c r="G96" s="2154" t="s">
        <v>29</v>
      </c>
      <c r="H96" s="2119" t="s">
        <v>30</v>
      </c>
      <c r="I96" s="24" t="s">
        <v>33</v>
      </c>
      <c r="J96" s="24" t="s">
        <v>35</v>
      </c>
      <c r="K96" s="2890"/>
      <c r="L96" s="2891"/>
      <c r="M96" s="2891"/>
      <c r="N96" s="2891"/>
      <c r="O96" s="2892"/>
      <c r="P96" s="8"/>
      <c r="Q96" s="9"/>
      <c r="R96" s="9"/>
      <c r="S96" s="9"/>
      <c r="T96" s="9"/>
      <c r="U96" s="9"/>
      <c r="V96" s="9"/>
    </row>
    <row r="97" spans="1:22" ht="17.100000000000001" customHeight="1">
      <c r="A97" s="2213" t="s">
        <v>51</v>
      </c>
      <c r="B97" s="53" t="s">
        <v>54</v>
      </c>
      <c r="C97" s="53">
        <v>12</v>
      </c>
      <c r="D97" s="559" t="s">
        <v>155</v>
      </c>
      <c r="E97" s="2825" t="s">
        <v>53</v>
      </c>
      <c r="F97" s="2826"/>
      <c r="G97" s="1636">
        <f t="shared" ref="G97:H97" si="13">G98+G100+G102</f>
        <v>9560000</v>
      </c>
      <c r="H97" s="1636">
        <f t="shared" si="13"/>
        <v>9740000</v>
      </c>
      <c r="I97" s="1636">
        <f t="shared" ref="I97:I98" si="14">H97-G97</f>
        <v>180000</v>
      </c>
      <c r="J97" s="63">
        <f t="shared" ref="J97:J98" si="15">I97/G97</f>
        <v>1.8828451882845189E-2</v>
      </c>
      <c r="K97" s="2883"/>
      <c r="L97" s="2887"/>
      <c r="M97" s="2887"/>
      <c r="N97" s="2900"/>
      <c r="O97" s="2530">
        <f>SUM(O98,O100,O102)</f>
        <v>9740000</v>
      </c>
      <c r="P97" s="8"/>
      <c r="Q97" s="9"/>
      <c r="R97" s="9"/>
      <c r="S97" s="9"/>
      <c r="T97" s="9"/>
      <c r="U97" s="9"/>
      <c r="V97" s="9"/>
    </row>
    <row r="98" spans="1:22" ht="17.100000000000001" customHeight="1">
      <c r="A98" s="2214"/>
      <c r="B98" s="2057"/>
      <c r="C98" s="2215"/>
      <c r="D98" s="2216"/>
      <c r="E98" s="2217">
        <v>121</v>
      </c>
      <c r="F98" s="2159" t="s">
        <v>156</v>
      </c>
      <c r="G98" s="78">
        <v>6000000</v>
      </c>
      <c r="H98" s="2056">
        <f>O98</f>
        <v>6000000</v>
      </c>
      <c r="I98" s="2056">
        <f t="shared" si="14"/>
        <v>0</v>
      </c>
      <c r="J98" s="2176">
        <f t="shared" si="15"/>
        <v>0</v>
      </c>
      <c r="K98" s="2058"/>
      <c r="L98" s="2058"/>
      <c r="M98" s="2073"/>
      <c r="N98" s="2073"/>
      <c r="O98" s="2218">
        <f>SUM(O99)</f>
        <v>6000000</v>
      </c>
      <c r="P98" s="8"/>
      <c r="Q98" s="9"/>
      <c r="R98" s="9"/>
      <c r="S98" s="9"/>
      <c r="T98" s="9"/>
      <c r="U98" s="9"/>
      <c r="V98" s="9"/>
    </row>
    <row r="99" spans="1:22" ht="17.100000000000001" customHeight="1">
      <c r="A99" s="2219"/>
      <c r="B99" s="2148"/>
      <c r="C99" s="2215"/>
      <c r="D99" s="2093"/>
      <c r="E99" s="2171"/>
      <c r="F99" s="24"/>
      <c r="G99" s="78"/>
      <c r="H99" s="78"/>
      <c r="I99" s="78"/>
      <c r="J99" s="2143"/>
      <c r="K99" s="2220" t="s">
        <v>389</v>
      </c>
      <c r="L99" s="2221"/>
      <c r="M99" s="2222">
        <v>600000</v>
      </c>
      <c r="N99" s="2223">
        <v>10</v>
      </c>
      <c r="O99" s="2224">
        <f>SUM(M99*N99)</f>
        <v>6000000</v>
      </c>
      <c r="P99" s="8"/>
      <c r="Q99" s="9"/>
      <c r="R99" s="9"/>
      <c r="S99" s="9"/>
      <c r="T99" s="9"/>
      <c r="U99" s="9"/>
      <c r="V99" s="9"/>
    </row>
    <row r="100" spans="1:22" ht="17.100000000000001" customHeight="1">
      <c r="A100" s="2219"/>
      <c r="B100" s="2148"/>
      <c r="C100" s="2215"/>
      <c r="D100" s="2216"/>
      <c r="E100" s="2225">
        <v>122</v>
      </c>
      <c r="F100" s="24" t="s">
        <v>162</v>
      </c>
      <c r="G100" s="78">
        <v>1500000</v>
      </c>
      <c r="H100" s="78">
        <f>O100</f>
        <v>1500000</v>
      </c>
      <c r="I100" s="78">
        <f>H100-G100</f>
        <v>0</v>
      </c>
      <c r="J100" s="2143">
        <f>I100/G100</f>
        <v>0</v>
      </c>
      <c r="K100" s="2226"/>
      <c r="L100" s="2226"/>
      <c r="M100" s="2226"/>
      <c r="N100" s="2226"/>
      <c r="O100" s="2218">
        <f>SUM(O101)</f>
        <v>1500000</v>
      </c>
      <c r="P100" s="8"/>
      <c r="Q100" s="9"/>
      <c r="R100" s="9"/>
      <c r="S100" s="9"/>
      <c r="T100" s="9"/>
      <c r="U100" s="9"/>
      <c r="V100" s="9"/>
    </row>
    <row r="101" spans="1:22" ht="17.100000000000001" customHeight="1">
      <c r="A101" s="2219"/>
      <c r="B101" s="2148"/>
      <c r="C101" s="2149"/>
      <c r="D101" s="2093"/>
      <c r="E101" s="2227"/>
      <c r="F101" s="24"/>
      <c r="G101" s="78"/>
      <c r="H101" s="78"/>
      <c r="I101" s="78"/>
      <c r="J101" s="2143"/>
      <c r="K101" s="2158" t="s">
        <v>409</v>
      </c>
      <c r="L101" s="2058"/>
      <c r="M101" s="2151">
        <v>150000</v>
      </c>
      <c r="N101" s="2152">
        <v>10</v>
      </c>
      <c r="O101" s="2224">
        <f>M101*N101</f>
        <v>1500000</v>
      </c>
      <c r="P101" s="8"/>
      <c r="Q101" s="9"/>
      <c r="R101" s="9"/>
      <c r="S101" s="9"/>
      <c r="T101" s="9"/>
      <c r="U101" s="9"/>
      <c r="V101" s="9"/>
    </row>
    <row r="102" spans="1:22" ht="17.100000000000001" customHeight="1">
      <c r="A102" s="2219"/>
      <c r="B102" s="2148"/>
      <c r="C102" s="2149"/>
      <c r="D102" s="2093"/>
      <c r="E102" s="2225">
        <v>123</v>
      </c>
      <c r="F102" s="24" t="s">
        <v>163</v>
      </c>
      <c r="G102" s="78">
        <v>2060000</v>
      </c>
      <c r="H102" s="78">
        <f>O102</f>
        <v>2240000</v>
      </c>
      <c r="I102" s="78">
        <f>H102-G102</f>
        <v>180000</v>
      </c>
      <c r="J102" s="2228">
        <f>I102/G102</f>
        <v>8.7378640776699032E-2</v>
      </c>
      <c r="K102" s="2226"/>
      <c r="L102" s="2226"/>
      <c r="M102" s="2229"/>
      <c r="N102" s="2229"/>
      <c r="O102" s="2218">
        <f>SUM(O104:O106)</f>
        <v>2240000</v>
      </c>
      <c r="P102" s="8"/>
      <c r="Q102" s="9"/>
      <c r="R102" s="9"/>
      <c r="S102" s="9"/>
      <c r="T102" s="9"/>
      <c r="U102" s="9"/>
      <c r="V102" s="9"/>
    </row>
    <row r="103" spans="1:22" ht="17.100000000000001" customHeight="1">
      <c r="A103" s="2219"/>
      <c r="B103" s="2148"/>
      <c r="C103" s="2149"/>
      <c r="D103" s="2093"/>
      <c r="E103" s="2230"/>
      <c r="F103" s="2231"/>
      <c r="G103" s="2232"/>
      <c r="H103" s="2232"/>
      <c r="I103" s="2232"/>
      <c r="J103" s="2176"/>
      <c r="K103" s="2158" t="s">
        <v>429</v>
      </c>
      <c r="L103" s="2058"/>
      <c r="M103" s="2233"/>
      <c r="N103" s="2233"/>
      <c r="O103" s="2234"/>
      <c r="P103" s="8"/>
      <c r="Q103" s="9"/>
      <c r="R103" s="9"/>
      <c r="S103" s="9"/>
      <c r="T103" s="9"/>
      <c r="U103" s="9"/>
      <c r="V103" s="9"/>
    </row>
    <row r="104" spans="1:22" ht="17.100000000000001" customHeight="1">
      <c r="A104" s="2219"/>
      <c r="B104" s="2148"/>
      <c r="C104" s="2149"/>
      <c r="D104" s="2093"/>
      <c r="E104" s="2230"/>
      <c r="F104" s="2055"/>
      <c r="G104" s="2056"/>
      <c r="H104" s="2056"/>
      <c r="I104" s="2056"/>
      <c r="J104" s="2176"/>
      <c r="K104" s="2058" t="s">
        <v>436</v>
      </c>
      <c r="L104" s="2151">
        <v>50000</v>
      </c>
      <c r="M104" s="2235">
        <v>2</v>
      </c>
      <c r="N104" s="2152">
        <v>5</v>
      </c>
      <c r="O104" s="2236">
        <f t="shared" ref="O104:O106" si="16">L104*M104*N104</f>
        <v>500000</v>
      </c>
      <c r="P104" s="8"/>
      <c r="Q104" s="9"/>
      <c r="R104" s="9"/>
      <c r="S104" s="9"/>
      <c r="T104" s="9"/>
      <c r="U104" s="9"/>
      <c r="V104" s="9"/>
    </row>
    <row r="105" spans="1:22" ht="17.100000000000001" customHeight="1">
      <c r="A105" s="2219"/>
      <c r="B105" s="2148"/>
      <c r="C105" s="2149"/>
      <c r="D105" s="2093"/>
      <c r="E105" s="2230"/>
      <c r="F105" s="2055"/>
      <c r="G105" s="2056"/>
      <c r="H105" s="2056"/>
      <c r="I105" s="2056"/>
      <c r="J105" s="2176"/>
      <c r="K105" s="2158" t="s">
        <v>446</v>
      </c>
      <c r="L105" s="2096">
        <v>50000</v>
      </c>
      <c r="M105" s="2235">
        <v>6</v>
      </c>
      <c r="N105" s="2237">
        <v>4</v>
      </c>
      <c r="O105" s="2236">
        <f t="shared" si="16"/>
        <v>1200000</v>
      </c>
      <c r="P105" s="8"/>
      <c r="Q105" s="9"/>
      <c r="R105" s="9"/>
      <c r="S105" s="9"/>
      <c r="T105" s="9"/>
      <c r="U105" s="9"/>
      <c r="V105" s="9"/>
    </row>
    <row r="106" spans="1:22" ht="17.100000000000001" customHeight="1">
      <c r="A106" s="2219"/>
      <c r="B106" s="2148"/>
      <c r="C106" s="2149"/>
      <c r="D106" s="2093"/>
      <c r="E106" s="2230"/>
      <c r="F106" s="2053"/>
      <c r="G106" s="2238"/>
      <c r="H106" s="2238"/>
      <c r="I106" s="2238"/>
      <c r="J106" s="2176"/>
      <c r="K106" s="2158" t="s">
        <v>458</v>
      </c>
      <c r="L106" s="2096">
        <v>30000</v>
      </c>
      <c r="M106" s="2235">
        <v>9</v>
      </c>
      <c r="N106" s="2237">
        <v>2</v>
      </c>
      <c r="O106" s="2239">
        <f t="shared" si="16"/>
        <v>540000</v>
      </c>
      <c r="P106" s="8"/>
      <c r="Q106" s="9"/>
      <c r="R106" s="9"/>
      <c r="S106" s="9"/>
      <c r="T106" s="9"/>
      <c r="U106" s="9"/>
      <c r="V106" s="9"/>
    </row>
    <row r="107" spans="1:22" ht="17.100000000000001" customHeight="1">
      <c r="A107" s="2219"/>
      <c r="B107" s="2240"/>
      <c r="C107" s="53">
        <v>13</v>
      </c>
      <c r="D107" s="53" t="s">
        <v>170</v>
      </c>
      <c r="E107" s="2825" t="s">
        <v>53</v>
      </c>
      <c r="F107" s="2826"/>
      <c r="G107" s="1636">
        <f t="shared" ref="G107:H107" si="17">SUM(G108,G110,G118,G124,G128,G132,G134)</f>
        <v>95720149</v>
      </c>
      <c r="H107" s="1636">
        <f t="shared" si="17"/>
        <v>95720149</v>
      </c>
      <c r="I107" s="1636">
        <f t="shared" ref="I107:I108" si="18">H107-G107</f>
        <v>0</v>
      </c>
      <c r="J107" s="63">
        <f t="shared" ref="J107:J108" si="19">I107/G107</f>
        <v>0</v>
      </c>
      <c r="K107" s="2901"/>
      <c r="L107" s="2902"/>
      <c r="M107" s="2902"/>
      <c r="N107" s="2902"/>
      <c r="O107" s="2530">
        <f>SUM(O108,O110,O118,O124,O128,O132,O134)</f>
        <v>95720149</v>
      </c>
      <c r="P107" s="8"/>
      <c r="Q107" s="9"/>
      <c r="R107" s="9"/>
      <c r="S107" s="9"/>
      <c r="T107" s="9"/>
      <c r="U107" s="9"/>
      <c r="V107" s="9"/>
    </row>
    <row r="108" spans="1:22" ht="20.25" customHeight="1">
      <c r="A108" s="2219"/>
      <c r="B108" s="2148"/>
      <c r="C108" s="2149"/>
      <c r="D108" s="2055"/>
      <c r="E108" s="2241">
        <v>131</v>
      </c>
      <c r="F108" s="2154" t="s">
        <v>172</v>
      </c>
      <c r="G108" s="78">
        <f>'세출1(2025)'!H116</f>
        <v>400000</v>
      </c>
      <c r="H108" s="2238">
        <f>O108</f>
        <v>400000</v>
      </c>
      <c r="I108" s="2238">
        <f t="shared" si="18"/>
        <v>0</v>
      </c>
      <c r="J108" s="2242">
        <f t="shared" si="19"/>
        <v>0</v>
      </c>
      <c r="K108" s="2243"/>
      <c r="L108" s="2243"/>
      <c r="M108" s="2243"/>
      <c r="N108" s="2243"/>
      <c r="O108" s="2244">
        <f>SUM(O109)</f>
        <v>400000</v>
      </c>
      <c r="P108" s="8"/>
      <c r="Q108" s="9"/>
      <c r="R108" s="9"/>
      <c r="S108" s="9"/>
      <c r="T108" s="9"/>
      <c r="U108" s="9"/>
      <c r="V108" s="9"/>
    </row>
    <row r="109" spans="1:22" ht="23.25" customHeight="1">
      <c r="A109" s="2219"/>
      <c r="B109" s="2148"/>
      <c r="C109" s="2149"/>
      <c r="D109" s="2055"/>
      <c r="E109" s="2245"/>
      <c r="F109" s="31"/>
      <c r="G109" s="78"/>
      <c r="H109" s="78"/>
      <c r="I109" s="632"/>
      <c r="J109" s="2246"/>
      <c r="K109" s="2158" t="s">
        <v>485</v>
      </c>
      <c r="L109" s="2151">
        <v>4000</v>
      </c>
      <c r="M109" s="2235">
        <v>10</v>
      </c>
      <c r="N109" s="2152">
        <v>10</v>
      </c>
      <c r="O109" s="2247">
        <f>SUM(L109*M109*N109)</f>
        <v>400000</v>
      </c>
      <c r="P109" s="8"/>
      <c r="Q109" s="9"/>
      <c r="R109" s="9"/>
      <c r="S109" s="9"/>
      <c r="T109" s="9"/>
      <c r="U109" s="9"/>
      <c r="V109" s="9"/>
    </row>
    <row r="110" spans="1:22" ht="18.75" customHeight="1">
      <c r="A110" s="2219"/>
      <c r="B110" s="2148"/>
      <c r="C110" s="2149"/>
      <c r="D110" s="2055"/>
      <c r="E110" s="450">
        <v>132</v>
      </c>
      <c r="F110" s="31" t="s">
        <v>489</v>
      </c>
      <c r="G110" s="78">
        <f>'세출1(2025)'!H118</f>
        <v>31404149</v>
      </c>
      <c r="H110" s="78">
        <f>O110</f>
        <v>31404149</v>
      </c>
      <c r="I110" s="78">
        <f>H110-G110</f>
        <v>0</v>
      </c>
      <c r="J110" s="108">
        <f>I110/G110</f>
        <v>0</v>
      </c>
      <c r="K110" s="2248"/>
      <c r="L110" s="2248"/>
      <c r="M110" s="2248"/>
      <c r="N110" s="2248"/>
      <c r="O110" s="2249">
        <f>SUM(O111)</f>
        <v>31404149</v>
      </c>
      <c r="P110" s="8"/>
      <c r="Q110" s="9"/>
      <c r="R110" s="9"/>
      <c r="S110" s="9"/>
      <c r="T110" s="9"/>
      <c r="U110" s="9"/>
      <c r="V110" s="9"/>
    </row>
    <row r="111" spans="1:22" ht="17.25" customHeight="1">
      <c r="A111" s="2219"/>
      <c r="B111" s="2148"/>
      <c r="C111" s="2149"/>
      <c r="D111" s="2055"/>
      <c r="E111" s="2150"/>
      <c r="F111" s="2250"/>
      <c r="G111" s="2232"/>
      <c r="H111" s="2232"/>
      <c r="I111" s="2251"/>
      <c r="J111" s="2044"/>
      <c r="K111" s="2903" t="s">
        <v>491</v>
      </c>
      <c r="L111" s="2904"/>
      <c r="M111" s="2116"/>
      <c r="N111" s="2117"/>
      <c r="O111" s="2174">
        <f>O112+O113+O116+O115+O114+O117</f>
        <v>31404149</v>
      </c>
      <c r="P111" s="8"/>
      <c r="Q111" s="9"/>
      <c r="R111" s="9"/>
      <c r="S111" s="9"/>
      <c r="T111" s="9"/>
      <c r="U111" s="9"/>
      <c r="V111" s="9"/>
    </row>
    <row r="112" spans="1:22" ht="17.25" customHeight="1">
      <c r="A112" s="2219"/>
      <c r="B112" s="2148"/>
      <c r="C112" s="2149"/>
      <c r="D112" s="2055"/>
      <c r="E112" s="2150"/>
      <c r="F112" s="2041"/>
      <c r="G112" s="2056"/>
      <c r="H112" s="2056"/>
      <c r="I112" s="2043"/>
      <c r="J112" s="2044"/>
      <c r="K112" s="2252" t="s">
        <v>501</v>
      </c>
      <c r="L112" s="2253"/>
      <c r="M112" s="2116">
        <v>900000</v>
      </c>
      <c r="N112" s="2117">
        <v>12</v>
      </c>
      <c r="O112" s="2174">
        <f>SUM(M112*N112)</f>
        <v>10800000</v>
      </c>
      <c r="P112" s="8"/>
      <c r="Q112" s="9"/>
      <c r="R112" s="9"/>
      <c r="S112" s="9"/>
      <c r="T112" s="9"/>
      <c r="U112" s="9"/>
      <c r="V112" s="9"/>
    </row>
    <row r="113" spans="1:22" ht="17.25" customHeight="1">
      <c r="A113" s="2219"/>
      <c r="B113" s="2148"/>
      <c r="C113" s="2149"/>
      <c r="D113" s="2055"/>
      <c r="E113" s="2150"/>
      <c r="F113" s="2041"/>
      <c r="G113" s="2056"/>
      <c r="H113" s="2056"/>
      <c r="I113" s="2043"/>
      <c r="J113" s="2044"/>
      <c r="K113" s="2252" t="s">
        <v>507</v>
      </c>
      <c r="L113" s="2253"/>
      <c r="M113" s="2116">
        <v>936012</v>
      </c>
      <c r="N113" s="2117">
        <v>12</v>
      </c>
      <c r="O113" s="2174">
        <f>SUM(M113*N113)+5</f>
        <v>11232149</v>
      </c>
      <c r="P113" s="8"/>
      <c r="Q113" s="9"/>
      <c r="R113" s="9"/>
      <c r="S113" s="9"/>
      <c r="T113" s="9"/>
      <c r="U113" s="9"/>
      <c r="V113" s="9"/>
    </row>
    <row r="114" spans="1:22" ht="17.25" customHeight="1">
      <c r="A114" s="2219"/>
      <c r="B114" s="2148"/>
      <c r="C114" s="2149"/>
      <c r="D114" s="2055"/>
      <c r="E114" s="2150"/>
      <c r="F114" s="2041"/>
      <c r="G114" s="2056"/>
      <c r="H114" s="2056"/>
      <c r="I114" s="2043"/>
      <c r="J114" s="2044"/>
      <c r="K114" s="2252" t="s">
        <v>512</v>
      </c>
      <c r="L114" s="2253"/>
      <c r="M114" s="2116">
        <v>150000</v>
      </c>
      <c r="N114" s="2117">
        <v>12</v>
      </c>
      <c r="O114" s="2174">
        <f t="shared" ref="O114:O117" si="20">SUM(M114*N114)</f>
        <v>1800000</v>
      </c>
      <c r="P114" s="8"/>
      <c r="Q114" s="9"/>
      <c r="R114" s="9"/>
      <c r="S114" s="9"/>
      <c r="T114" s="9"/>
      <c r="U114" s="9"/>
      <c r="V114" s="9"/>
    </row>
    <row r="115" spans="1:22" ht="17.25" customHeight="1">
      <c r="A115" s="2219"/>
      <c r="B115" s="2148"/>
      <c r="C115" s="2149"/>
      <c r="D115" s="2055"/>
      <c r="E115" s="2150"/>
      <c r="F115" s="2041"/>
      <c r="G115" s="2056"/>
      <c r="H115" s="2056"/>
      <c r="I115" s="2043"/>
      <c r="J115" s="2044"/>
      <c r="K115" s="2252" t="s">
        <v>904</v>
      </c>
      <c r="L115" s="2253"/>
      <c r="M115" s="2116">
        <v>220000</v>
      </c>
      <c r="N115" s="2117">
        <v>12</v>
      </c>
      <c r="O115" s="2174">
        <f t="shared" si="20"/>
        <v>2640000</v>
      </c>
      <c r="P115" s="8"/>
      <c r="Q115" s="9"/>
      <c r="R115" s="9"/>
      <c r="S115" s="9"/>
      <c r="T115" s="9"/>
      <c r="U115" s="9"/>
      <c r="V115" s="9"/>
    </row>
    <row r="116" spans="1:22" ht="17.25" customHeight="1">
      <c r="A116" s="2219"/>
      <c r="B116" s="2148"/>
      <c r="C116" s="2149"/>
      <c r="D116" s="2055"/>
      <c r="E116" s="2150"/>
      <c r="F116" s="2042"/>
      <c r="G116" s="2123"/>
      <c r="H116" s="2123"/>
      <c r="I116" s="2170"/>
      <c r="J116" s="2176"/>
      <c r="K116" s="2252" t="s">
        <v>520</v>
      </c>
      <c r="L116" s="2116"/>
      <c r="M116" s="2116">
        <v>400000</v>
      </c>
      <c r="N116" s="2117">
        <v>12</v>
      </c>
      <c r="O116" s="2174">
        <f t="shared" si="20"/>
        <v>4800000</v>
      </c>
      <c r="P116" s="8"/>
      <c r="Q116" s="9"/>
      <c r="R116" s="9"/>
      <c r="S116" s="9"/>
      <c r="T116" s="9"/>
      <c r="U116" s="9"/>
      <c r="V116" s="9"/>
    </row>
    <row r="117" spans="1:22" ht="17.25" customHeight="1">
      <c r="A117" s="2219"/>
      <c r="B117" s="2148"/>
      <c r="C117" s="2149"/>
      <c r="D117" s="2055"/>
      <c r="E117" s="2150"/>
      <c r="F117" s="2154"/>
      <c r="G117" s="2238"/>
      <c r="H117" s="2238"/>
      <c r="I117" s="2238"/>
      <c r="J117" s="2044"/>
      <c r="K117" s="2252" t="s">
        <v>905</v>
      </c>
      <c r="L117" s="2252"/>
      <c r="M117" s="2116">
        <v>11000</v>
      </c>
      <c r="N117" s="2117">
        <v>12</v>
      </c>
      <c r="O117" s="2174">
        <f t="shared" si="20"/>
        <v>132000</v>
      </c>
      <c r="P117" s="8"/>
      <c r="Q117" s="9"/>
      <c r="R117" s="9"/>
      <c r="S117" s="9"/>
      <c r="T117" s="9"/>
      <c r="U117" s="9"/>
      <c r="V117" s="9"/>
    </row>
    <row r="118" spans="1:22" ht="17.25" customHeight="1">
      <c r="A118" s="2219"/>
      <c r="B118" s="2148"/>
      <c r="C118" s="2149"/>
      <c r="D118" s="2055"/>
      <c r="E118" s="450">
        <v>133</v>
      </c>
      <c r="F118" s="31" t="s">
        <v>182</v>
      </c>
      <c r="G118" s="78">
        <v>22740000</v>
      </c>
      <c r="H118" s="78">
        <f>O118</f>
        <v>22740000</v>
      </c>
      <c r="I118" s="78">
        <f>H118-G118</f>
        <v>0</v>
      </c>
      <c r="J118" s="108">
        <f>I118/G118</f>
        <v>0</v>
      </c>
      <c r="K118" s="2248"/>
      <c r="L118" s="2248"/>
      <c r="M118" s="2248"/>
      <c r="N118" s="2248"/>
      <c r="O118" s="2249">
        <f>SUM(O119:O123)</f>
        <v>22740000</v>
      </c>
      <c r="P118" s="8"/>
      <c r="Q118" s="9"/>
      <c r="R118" s="9"/>
      <c r="S118" s="9"/>
      <c r="T118" s="9"/>
      <c r="U118" s="9"/>
      <c r="V118" s="9"/>
    </row>
    <row r="119" spans="1:22" ht="17.25" customHeight="1">
      <c r="A119" s="2219"/>
      <c r="B119" s="2148"/>
      <c r="C119" s="2149"/>
      <c r="D119" s="2055"/>
      <c r="E119" s="2211"/>
      <c r="F119" s="2231"/>
      <c r="G119" s="2232"/>
      <c r="H119" s="2232"/>
      <c r="I119" s="2251"/>
      <c r="J119" s="2044"/>
      <c r="K119" s="2158" t="s">
        <v>527</v>
      </c>
      <c r="L119" s="2058"/>
      <c r="M119" s="2151">
        <v>650000</v>
      </c>
      <c r="N119" s="2152">
        <v>6</v>
      </c>
      <c r="O119" s="2236">
        <f t="shared" ref="O119:O123" si="21">SUM(M119*N119)</f>
        <v>3900000</v>
      </c>
      <c r="P119" s="8"/>
      <c r="Q119" s="9"/>
      <c r="R119" s="9"/>
      <c r="S119" s="9"/>
      <c r="T119" s="9"/>
      <c r="U119" s="9"/>
      <c r="V119" s="9"/>
    </row>
    <row r="120" spans="1:22" ht="17.25" customHeight="1">
      <c r="A120" s="2219"/>
      <c r="B120" s="2148"/>
      <c r="C120" s="2149"/>
      <c r="D120" s="2055"/>
      <c r="E120" s="2211"/>
      <c r="F120" s="2055"/>
      <c r="G120" s="2056"/>
      <c r="H120" s="2056"/>
      <c r="I120" s="2043"/>
      <c r="J120" s="2044"/>
      <c r="K120" s="2158" t="s">
        <v>528</v>
      </c>
      <c r="L120" s="2058"/>
      <c r="M120" s="2151">
        <v>330000</v>
      </c>
      <c r="N120" s="2152">
        <v>12</v>
      </c>
      <c r="O120" s="2236">
        <f t="shared" si="21"/>
        <v>3960000</v>
      </c>
      <c r="P120" s="8"/>
      <c r="Q120" s="9"/>
      <c r="R120" s="9"/>
      <c r="S120" s="9"/>
      <c r="T120" s="9"/>
      <c r="U120" s="9"/>
      <c r="V120" s="9"/>
    </row>
    <row r="121" spans="1:22" ht="17.25" customHeight="1">
      <c r="A121" s="2219"/>
      <c r="B121" s="2148"/>
      <c r="C121" s="2149"/>
      <c r="D121" s="2055"/>
      <c r="E121" s="2254"/>
      <c r="F121" s="2055"/>
      <c r="G121" s="2056"/>
      <c r="H121" s="2056"/>
      <c r="I121" s="2043"/>
      <c r="J121" s="2044"/>
      <c r="K121" s="2158" t="s">
        <v>529</v>
      </c>
      <c r="L121" s="2058"/>
      <c r="M121" s="2151">
        <v>100000</v>
      </c>
      <c r="N121" s="2152">
        <v>12</v>
      </c>
      <c r="O121" s="2236">
        <f t="shared" si="21"/>
        <v>1200000</v>
      </c>
      <c r="P121" s="8"/>
      <c r="Q121" s="9"/>
      <c r="R121" s="9"/>
      <c r="S121" s="9"/>
      <c r="T121" s="9"/>
      <c r="U121" s="9"/>
      <c r="V121" s="9"/>
    </row>
    <row r="122" spans="1:22" ht="17.25" customHeight="1">
      <c r="A122" s="2219"/>
      <c r="B122" s="2148"/>
      <c r="C122" s="2149"/>
      <c r="D122" s="2055"/>
      <c r="E122" s="2150"/>
      <c r="F122" s="2041"/>
      <c r="G122" s="2056"/>
      <c r="H122" s="2056"/>
      <c r="I122" s="2043"/>
      <c r="J122" s="2044"/>
      <c r="K122" s="2158" t="s">
        <v>530</v>
      </c>
      <c r="L122" s="2058"/>
      <c r="M122" s="2151">
        <v>890000</v>
      </c>
      <c r="N122" s="2152">
        <v>12</v>
      </c>
      <c r="O122" s="2236">
        <f t="shared" si="21"/>
        <v>10680000</v>
      </c>
      <c r="P122" s="8"/>
      <c r="Q122" s="9"/>
      <c r="R122" s="9"/>
      <c r="S122" s="9"/>
      <c r="T122" s="9"/>
      <c r="U122" s="9"/>
      <c r="V122" s="9"/>
    </row>
    <row r="123" spans="1:22" ht="17.25" customHeight="1">
      <c r="A123" s="2219"/>
      <c r="B123" s="2148"/>
      <c r="C123" s="2149"/>
      <c r="D123" s="2055"/>
      <c r="E123" s="2150"/>
      <c r="F123" s="2154"/>
      <c r="G123" s="2238"/>
      <c r="H123" s="2238"/>
      <c r="I123" s="2255"/>
      <c r="J123" s="2044"/>
      <c r="K123" s="2158" t="s">
        <v>531</v>
      </c>
      <c r="L123" s="2058"/>
      <c r="M123" s="2151">
        <v>250000</v>
      </c>
      <c r="N123" s="2256">
        <v>12</v>
      </c>
      <c r="O123" s="2236">
        <f t="shared" si="21"/>
        <v>3000000</v>
      </c>
      <c r="P123" s="8"/>
      <c r="Q123" s="9"/>
      <c r="R123" s="9"/>
      <c r="S123" s="9"/>
      <c r="T123" s="9"/>
      <c r="U123" s="9"/>
      <c r="V123" s="9"/>
    </row>
    <row r="124" spans="1:22" ht="15.75" customHeight="1">
      <c r="A124" s="2219"/>
      <c r="B124" s="2148"/>
      <c r="C124" s="2149"/>
      <c r="D124" s="2055"/>
      <c r="E124" s="450">
        <v>134</v>
      </c>
      <c r="F124" s="31" t="s">
        <v>185</v>
      </c>
      <c r="G124" s="78">
        <f>'세출1(2025)'!H132</f>
        <v>8000000</v>
      </c>
      <c r="H124" s="78">
        <f>O124</f>
        <v>8000000</v>
      </c>
      <c r="I124" s="78">
        <f>H124-G124</f>
        <v>0</v>
      </c>
      <c r="J124" s="108">
        <f>I124/G124</f>
        <v>0</v>
      </c>
      <c r="K124" s="2226"/>
      <c r="L124" s="2226"/>
      <c r="M124" s="2226"/>
      <c r="N124" s="2226"/>
      <c r="O124" s="2218">
        <f>SUM(O125)</f>
        <v>8000000</v>
      </c>
      <c r="P124" s="8"/>
      <c r="Q124" s="9"/>
      <c r="R124" s="9"/>
      <c r="S124" s="9"/>
      <c r="T124" s="9"/>
      <c r="U124" s="9"/>
      <c r="V124" s="9"/>
    </row>
    <row r="125" spans="1:22" ht="15.75" customHeight="1">
      <c r="A125" s="2219"/>
      <c r="B125" s="2148"/>
      <c r="C125" s="2149"/>
      <c r="D125" s="2055"/>
      <c r="E125" s="2245"/>
      <c r="F125" s="2250"/>
      <c r="G125" s="2232"/>
      <c r="H125" s="2232"/>
      <c r="I125" s="2232"/>
      <c r="J125" s="2044"/>
      <c r="K125" s="2158" t="s">
        <v>532</v>
      </c>
      <c r="L125" s="2058"/>
      <c r="M125" s="2058"/>
      <c r="N125" s="2058"/>
      <c r="O125" s="2236">
        <f>SUM(O126:O127)</f>
        <v>8000000</v>
      </c>
      <c r="P125" s="8"/>
      <c r="Q125" s="9"/>
      <c r="R125" s="9"/>
      <c r="S125" s="9"/>
      <c r="T125" s="9"/>
      <c r="U125" s="9"/>
      <c r="V125" s="9"/>
    </row>
    <row r="126" spans="1:22" ht="15.75" customHeight="1">
      <c r="A126" s="2219"/>
      <c r="B126" s="2148"/>
      <c r="C126" s="2149"/>
      <c r="D126" s="2055"/>
      <c r="E126" s="2150"/>
      <c r="F126" s="2041"/>
      <c r="G126" s="2056"/>
      <c r="H126" s="2056"/>
      <c r="I126" s="2056"/>
      <c r="J126" s="2044"/>
      <c r="K126" s="2821" t="s">
        <v>533</v>
      </c>
      <c r="L126" s="2822"/>
      <c r="M126" s="2151">
        <v>1200000</v>
      </c>
      <c r="N126" s="2257">
        <v>4</v>
      </c>
      <c r="O126" s="2236">
        <f t="shared" ref="O126:O127" si="22">SUM(M126*N126)</f>
        <v>4800000</v>
      </c>
      <c r="P126" s="8"/>
      <c r="Q126" s="9"/>
      <c r="R126" s="9"/>
      <c r="S126" s="9"/>
      <c r="T126" s="9"/>
      <c r="U126" s="9"/>
      <c r="V126" s="9"/>
    </row>
    <row r="127" spans="1:22" ht="15.75" customHeight="1">
      <c r="A127" s="2219"/>
      <c r="B127" s="2148"/>
      <c r="C127" s="2149"/>
      <c r="D127" s="2055"/>
      <c r="E127" s="2241"/>
      <c r="F127" s="2154"/>
      <c r="G127" s="2238"/>
      <c r="H127" s="2238"/>
      <c r="I127" s="2238"/>
      <c r="J127" s="2044"/>
      <c r="K127" s="2823" t="s">
        <v>534</v>
      </c>
      <c r="L127" s="2824"/>
      <c r="M127" s="2151">
        <v>800000</v>
      </c>
      <c r="N127" s="2258">
        <v>4</v>
      </c>
      <c r="O127" s="2236">
        <f t="shared" si="22"/>
        <v>3200000</v>
      </c>
      <c r="P127" s="8"/>
      <c r="Q127" s="9"/>
      <c r="R127" s="9"/>
      <c r="S127" s="9"/>
      <c r="T127" s="9"/>
      <c r="U127" s="9"/>
      <c r="V127" s="9"/>
    </row>
    <row r="128" spans="1:22" ht="15.75" customHeight="1">
      <c r="A128" s="2219"/>
      <c r="B128" s="2148"/>
      <c r="C128" s="2149"/>
      <c r="D128" s="2055"/>
      <c r="E128" s="31">
        <v>135</v>
      </c>
      <c r="F128" s="31" t="s">
        <v>193</v>
      </c>
      <c r="G128" s="78">
        <v>4336000</v>
      </c>
      <c r="H128" s="78">
        <f>O128</f>
        <v>4336000</v>
      </c>
      <c r="I128" s="78">
        <f>H128-G128</f>
        <v>0</v>
      </c>
      <c r="J128" s="108">
        <f>I128/G128</f>
        <v>0</v>
      </c>
      <c r="K128" s="2226"/>
      <c r="L128" s="2226"/>
      <c r="M128" s="2226"/>
      <c r="N128" s="2226"/>
      <c r="O128" s="2218">
        <f>SUM(O129)</f>
        <v>4336000</v>
      </c>
      <c r="P128" s="8"/>
      <c r="Q128" s="9"/>
      <c r="R128" s="9"/>
      <c r="S128" s="9"/>
      <c r="T128" s="9"/>
      <c r="U128" s="9"/>
      <c r="V128" s="9"/>
    </row>
    <row r="129" spans="1:22" ht="15.75" customHeight="1">
      <c r="A129" s="2219"/>
      <c r="B129" s="2148"/>
      <c r="C129" s="2149"/>
      <c r="D129" s="2259"/>
      <c r="E129" s="2245"/>
      <c r="F129" s="2250"/>
      <c r="G129" s="2232"/>
      <c r="H129" s="2232"/>
      <c r="I129" s="2251"/>
      <c r="J129" s="2260"/>
      <c r="K129" s="2057" t="s">
        <v>535</v>
      </c>
      <c r="L129" s="2058"/>
      <c r="M129" s="2222"/>
      <c r="N129" s="2152"/>
      <c r="O129" s="2236">
        <f>SUM(O130:O131)</f>
        <v>4336000</v>
      </c>
      <c r="P129" s="8"/>
      <c r="Q129" s="9"/>
      <c r="R129" s="9"/>
      <c r="S129" s="9"/>
      <c r="T129" s="9"/>
      <c r="U129" s="9"/>
      <c r="V129" s="9"/>
    </row>
    <row r="130" spans="1:22" ht="15.75" customHeight="1">
      <c r="A130" s="2219"/>
      <c r="B130" s="2148"/>
      <c r="C130" s="2149"/>
      <c r="D130" s="2259"/>
      <c r="E130" s="2150"/>
      <c r="F130" s="2041"/>
      <c r="G130" s="2056"/>
      <c r="H130" s="2056"/>
      <c r="I130" s="2043"/>
      <c r="J130" s="2261"/>
      <c r="K130" s="2120" t="s">
        <v>536</v>
      </c>
      <c r="L130" s="2151">
        <v>60000</v>
      </c>
      <c r="M130" s="2262">
        <v>4</v>
      </c>
      <c r="N130" s="2152">
        <v>12</v>
      </c>
      <c r="O130" s="2236">
        <f>SUM(L130*M130*N130)</f>
        <v>2880000</v>
      </c>
      <c r="P130" s="8"/>
      <c r="Q130" s="9"/>
      <c r="R130" s="9"/>
      <c r="S130" s="9"/>
      <c r="T130" s="9"/>
      <c r="U130" s="9"/>
      <c r="V130" s="9"/>
    </row>
    <row r="131" spans="1:22" ht="15.75" customHeight="1">
      <c r="A131" s="2219"/>
      <c r="B131" s="2148"/>
      <c r="C131" s="2149"/>
      <c r="D131" s="2259"/>
      <c r="E131" s="2241"/>
      <c r="F131" s="2154"/>
      <c r="G131" s="2238"/>
      <c r="H131" s="2238"/>
      <c r="I131" s="2255"/>
      <c r="J131" s="2242"/>
      <c r="K131" s="2263" t="s">
        <v>537</v>
      </c>
      <c r="L131" s="2264">
        <v>30000</v>
      </c>
      <c r="M131" s="2265">
        <v>4</v>
      </c>
      <c r="N131" s="2256">
        <v>12</v>
      </c>
      <c r="O131" s="2239">
        <f>SUM(L131*M131*N131)+16000</f>
        <v>1456000</v>
      </c>
      <c r="P131" s="8"/>
      <c r="Q131" s="9"/>
      <c r="R131" s="9"/>
      <c r="S131" s="9"/>
      <c r="T131" s="9"/>
      <c r="U131" s="9"/>
      <c r="V131" s="9"/>
    </row>
    <row r="132" spans="1:22" ht="15.75" customHeight="1">
      <c r="A132" s="2219"/>
      <c r="B132" s="2148"/>
      <c r="C132" s="2149"/>
      <c r="D132" s="2055"/>
      <c r="E132" s="450" t="s">
        <v>538</v>
      </c>
      <c r="F132" s="2154" t="s">
        <v>197</v>
      </c>
      <c r="G132" s="78">
        <v>4800000</v>
      </c>
      <c r="H132" s="2238">
        <f>SUM(O132)</f>
        <v>4800000</v>
      </c>
      <c r="I132" s="78">
        <f>H132-G132</f>
        <v>0</v>
      </c>
      <c r="J132" s="108">
        <f>I132/G132</f>
        <v>0</v>
      </c>
      <c r="K132" s="2243"/>
      <c r="L132" s="2243"/>
      <c r="M132" s="2243"/>
      <c r="N132" s="2243"/>
      <c r="O132" s="2244">
        <f>SUM(O133)</f>
        <v>4800000</v>
      </c>
      <c r="P132" s="8"/>
      <c r="Q132" s="9"/>
      <c r="R132" s="9"/>
      <c r="S132" s="9"/>
      <c r="T132" s="9"/>
      <c r="U132" s="9"/>
      <c r="V132" s="9"/>
    </row>
    <row r="133" spans="1:22" ht="15.75" customHeight="1">
      <c r="A133" s="2219"/>
      <c r="B133" s="2148"/>
      <c r="C133" s="2149"/>
      <c r="D133" s="2055"/>
      <c r="E133" s="450"/>
      <c r="F133" s="31"/>
      <c r="G133" s="78"/>
      <c r="H133" s="78"/>
      <c r="I133" s="632"/>
      <c r="J133" s="2242"/>
      <c r="K133" s="2266" t="s">
        <v>1132</v>
      </c>
      <c r="L133" s="2243"/>
      <c r="M133" s="2267">
        <v>400000</v>
      </c>
      <c r="N133" s="2152">
        <v>12</v>
      </c>
      <c r="O133" s="2239">
        <f>SUM(M133*N133)</f>
        <v>4800000</v>
      </c>
      <c r="P133" s="8"/>
      <c r="Q133" s="9"/>
      <c r="R133" s="9"/>
      <c r="S133" s="9"/>
      <c r="T133" s="9"/>
      <c r="U133" s="9"/>
      <c r="V133" s="9"/>
    </row>
    <row r="134" spans="1:22" ht="15.75" customHeight="1">
      <c r="A134" s="2219"/>
      <c r="B134" s="2148"/>
      <c r="C134" s="2149"/>
      <c r="D134" s="2055"/>
      <c r="E134" s="450" t="s">
        <v>540</v>
      </c>
      <c r="F134" s="2154" t="s">
        <v>203</v>
      </c>
      <c r="G134" s="78">
        <v>24040000</v>
      </c>
      <c r="H134" s="2238">
        <f>SUM(O134)</f>
        <v>24040000</v>
      </c>
      <c r="I134" s="78">
        <f>H134-G134</f>
        <v>0</v>
      </c>
      <c r="J134" s="108">
        <f>I134/G134</f>
        <v>0</v>
      </c>
      <c r="K134" s="2243"/>
      <c r="L134" s="2243"/>
      <c r="M134" s="2243"/>
      <c r="N134" s="2226"/>
      <c r="O134" s="2244">
        <f>SUM(O136,O135)</f>
        <v>24040000</v>
      </c>
      <c r="P134" s="8"/>
      <c r="Q134" s="9"/>
      <c r="R134" s="9"/>
      <c r="S134" s="9"/>
      <c r="T134" s="9"/>
      <c r="U134" s="9"/>
      <c r="V134" s="9"/>
    </row>
    <row r="135" spans="1:22" ht="15.75" customHeight="1">
      <c r="A135" s="2219"/>
      <c r="B135" s="2148"/>
      <c r="C135" s="2149"/>
      <c r="D135" s="2055"/>
      <c r="E135" s="2150"/>
      <c r="F135" s="2041"/>
      <c r="G135" s="2056"/>
      <c r="H135" s="2056"/>
      <c r="I135" s="2232"/>
      <c r="J135" s="2246"/>
      <c r="K135" s="2158" t="s">
        <v>1133</v>
      </c>
      <c r="L135" s="2268">
        <v>9000</v>
      </c>
      <c r="M135" s="2269">
        <v>20</v>
      </c>
      <c r="N135" s="2152">
        <v>6</v>
      </c>
      <c r="O135" s="2332">
        <f>L135*M135*N135</f>
        <v>1080000</v>
      </c>
      <c r="P135" s="8"/>
      <c r="Q135" s="9"/>
      <c r="R135" s="9"/>
      <c r="S135" s="9"/>
      <c r="T135" s="9"/>
      <c r="U135" s="9"/>
      <c r="V135" s="9"/>
    </row>
    <row r="136" spans="1:22" ht="15.75" customHeight="1">
      <c r="A136" s="2219"/>
      <c r="B136" s="2148"/>
      <c r="C136" s="2149"/>
      <c r="D136" s="2055"/>
      <c r="E136" s="2150"/>
      <c r="F136" s="2041"/>
      <c r="G136" s="2056"/>
      <c r="H136" s="2056"/>
      <c r="I136" s="2056"/>
      <c r="J136" s="2044"/>
      <c r="K136" s="2158" t="s">
        <v>542</v>
      </c>
      <c r="L136" s="2270"/>
      <c r="M136" s="2270"/>
      <c r="N136" s="2271"/>
      <c r="O136" s="2336">
        <f>SUM(O137:O146)</f>
        <v>22960000</v>
      </c>
      <c r="P136" s="8"/>
      <c r="Q136" s="9"/>
      <c r="R136" s="9"/>
      <c r="S136" s="9"/>
      <c r="T136" s="9"/>
      <c r="U136" s="9"/>
      <c r="V136" s="9"/>
    </row>
    <row r="137" spans="1:22" ht="15.75" customHeight="1">
      <c r="A137" s="2219"/>
      <c r="B137" s="2148"/>
      <c r="C137" s="2149"/>
      <c r="D137" s="2055"/>
      <c r="E137" s="2150"/>
      <c r="F137" s="2041"/>
      <c r="G137" s="2056"/>
      <c r="H137" s="2056"/>
      <c r="I137" s="2056"/>
      <c r="J137" s="2044"/>
      <c r="K137" s="2058" t="s">
        <v>543</v>
      </c>
      <c r="L137" s="2129">
        <v>1000000</v>
      </c>
      <c r="M137" s="2269">
        <v>2</v>
      </c>
      <c r="N137" s="2127"/>
      <c r="O137" s="2236">
        <f t="shared" ref="O137:O140" si="23">SUM(L137*M137)</f>
        <v>2000000</v>
      </c>
      <c r="P137" s="8"/>
      <c r="Q137" s="9"/>
      <c r="R137" s="9"/>
      <c r="S137" s="9"/>
      <c r="T137" s="9"/>
      <c r="U137" s="9"/>
      <c r="V137" s="9"/>
    </row>
    <row r="138" spans="1:22" ht="15.75" customHeight="1">
      <c r="A138" s="2219"/>
      <c r="B138" s="2148"/>
      <c r="C138" s="2149"/>
      <c r="D138" s="2055"/>
      <c r="E138" s="2150"/>
      <c r="F138" s="2041"/>
      <c r="G138" s="2056"/>
      <c r="H138" s="2056"/>
      <c r="I138" s="2056"/>
      <c r="J138" s="2044"/>
      <c r="K138" s="2058" t="s">
        <v>544</v>
      </c>
      <c r="L138" s="2129">
        <v>300000</v>
      </c>
      <c r="M138" s="2269">
        <v>19</v>
      </c>
      <c r="N138" s="2127"/>
      <c r="O138" s="2236">
        <f t="shared" si="23"/>
        <v>5700000</v>
      </c>
      <c r="P138" s="8"/>
      <c r="Q138" s="9"/>
      <c r="R138" s="9"/>
      <c r="S138" s="9"/>
      <c r="T138" s="9"/>
      <c r="U138" s="9"/>
      <c r="V138" s="9"/>
    </row>
    <row r="139" spans="1:22" ht="15.75" customHeight="1">
      <c r="A139" s="2219"/>
      <c r="B139" s="2148"/>
      <c r="C139" s="2149"/>
      <c r="D139" s="2055"/>
      <c r="E139" s="2150"/>
      <c r="F139" s="2041"/>
      <c r="G139" s="2056"/>
      <c r="H139" s="2056"/>
      <c r="I139" s="2056"/>
      <c r="J139" s="2044"/>
      <c r="K139" s="2058" t="s">
        <v>1134</v>
      </c>
      <c r="L139" s="2129">
        <v>370000</v>
      </c>
      <c r="M139" s="2272">
        <v>7</v>
      </c>
      <c r="N139" s="2273"/>
      <c r="O139" s="2236">
        <f t="shared" si="23"/>
        <v>2590000</v>
      </c>
      <c r="P139" s="8"/>
      <c r="Q139" s="9"/>
      <c r="R139" s="9"/>
      <c r="S139" s="9"/>
      <c r="T139" s="9"/>
      <c r="U139" s="9"/>
      <c r="V139" s="9"/>
    </row>
    <row r="140" spans="1:22" ht="15.75" customHeight="1">
      <c r="A140" s="2219"/>
      <c r="B140" s="2148"/>
      <c r="C140" s="2149"/>
      <c r="D140" s="2055"/>
      <c r="E140" s="2150"/>
      <c r="F140" s="2041"/>
      <c r="G140" s="2056"/>
      <c r="H140" s="2056"/>
      <c r="I140" s="2056"/>
      <c r="J140" s="2044"/>
      <c r="K140" s="2058" t="s">
        <v>545</v>
      </c>
      <c r="L140" s="2129">
        <v>370000</v>
      </c>
      <c r="M140" s="2272">
        <v>6</v>
      </c>
      <c r="N140" s="2274"/>
      <c r="O140" s="2236">
        <f t="shared" si="23"/>
        <v>2220000</v>
      </c>
      <c r="P140" s="8"/>
      <c r="Q140" s="9"/>
      <c r="R140" s="9"/>
      <c r="S140" s="9"/>
      <c r="T140" s="9"/>
      <c r="U140" s="9"/>
      <c r="V140" s="9"/>
    </row>
    <row r="141" spans="1:22" ht="15.75" customHeight="1">
      <c r="A141" s="2219"/>
      <c r="B141" s="2148"/>
      <c r="C141" s="2149"/>
      <c r="D141" s="2055"/>
      <c r="E141" s="2150"/>
      <c r="F141" s="2041"/>
      <c r="G141" s="2056"/>
      <c r="H141" s="2056"/>
      <c r="I141" s="2056"/>
      <c r="J141" s="2044"/>
      <c r="K141" s="2058" t="s">
        <v>1135</v>
      </c>
      <c r="L141" s="2129">
        <v>50000</v>
      </c>
      <c r="M141" s="2269">
        <v>22</v>
      </c>
      <c r="N141" s="2257">
        <v>1</v>
      </c>
      <c r="O141" s="2236">
        <f t="shared" ref="O141:O144" si="24">L141*M141*N141</f>
        <v>1100000</v>
      </c>
      <c r="P141" s="8"/>
      <c r="Q141" s="9"/>
      <c r="R141" s="9"/>
      <c r="S141" s="9"/>
      <c r="T141" s="9"/>
      <c r="U141" s="9"/>
      <c r="V141" s="9"/>
    </row>
    <row r="142" spans="1:22" ht="15.75" customHeight="1">
      <c r="A142" s="2219"/>
      <c r="B142" s="2148"/>
      <c r="C142" s="2149"/>
      <c r="D142" s="2055"/>
      <c r="E142" s="2150"/>
      <c r="F142" s="2041"/>
      <c r="G142" s="2056"/>
      <c r="H142" s="2056"/>
      <c r="I142" s="2056"/>
      <c r="J142" s="2044"/>
      <c r="K142" s="2058" t="s">
        <v>909</v>
      </c>
      <c r="L142" s="2129">
        <v>30000</v>
      </c>
      <c r="M142" s="2269">
        <v>34</v>
      </c>
      <c r="N142" s="2257">
        <v>2</v>
      </c>
      <c r="O142" s="2236">
        <f t="shared" si="24"/>
        <v>2040000</v>
      </c>
      <c r="P142" s="8"/>
      <c r="Q142" s="9"/>
      <c r="R142" s="9"/>
      <c r="S142" s="9"/>
      <c r="T142" s="9"/>
      <c r="U142" s="9"/>
      <c r="V142" s="9"/>
    </row>
    <row r="143" spans="1:22" ht="15.75" customHeight="1">
      <c r="A143" s="2219"/>
      <c r="B143" s="2148"/>
      <c r="C143" s="2149"/>
      <c r="D143" s="2055"/>
      <c r="E143" s="2150"/>
      <c r="F143" s="2041"/>
      <c r="G143" s="2056"/>
      <c r="H143" s="2056"/>
      <c r="I143" s="2056"/>
      <c r="J143" s="2044"/>
      <c r="K143" s="2058" t="s">
        <v>546</v>
      </c>
      <c r="L143" s="2275">
        <v>2350000</v>
      </c>
      <c r="M143" s="2269"/>
      <c r="N143" s="2273">
        <v>1</v>
      </c>
      <c r="O143" s="2236">
        <f>L143*N143</f>
        <v>2350000</v>
      </c>
      <c r="P143" s="8"/>
      <c r="Q143" s="9"/>
      <c r="R143" s="9"/>
      <c r="S143" s="9"/>
      <c r="T143" s="9"/>
      <c r="U143" s="9"/>
      <c r="V143" s="9"/>
    </row>
    <row r="144" spans="1:22" ht="15.75" customHeight="1">
      <c r="A144" s="2219"/>
      <c r="B144" s="2148"/>
      <c r="C144" s="2149"/>
      <c r="D144" s="2055"/>
      <c r="E144" s="2150"/>
      <c r="F144" s="2041"/>
      <c r="G144" s="2056"/>
      <c r="H144" s="2056"/>
      <c r="I144" s="2056"/>
      <c r="J144" s="2044"/>
      <c r="K144" s="2058" t="s">
        <v>1136</v>
      </c>
      <c r="L144" s="2275">
        <v>65000</v>
      </c>
      <c r="M144" s="2269">
        <v>8</v>
      </c>
      <c r="N144" s="2273">
        <v>3</v>
      </c>
      <c r="O144" s="2236">
        <f t="shared" si="24"/>
        <v>1560000</v>
      </c>
      <c r="P144" s="8"/>
      <c r="Q144" s="9"/>
      <c r="R144" s="9"/>
      <c r="S144" s="9"/>
      <c r="T144" s="9"/>
      <c r="U144" s="9"/>
      <c r="V144" s="9"/>
    </row>
    <row r="145" spans="1:22" ht="15.75" customHeight="1">
      <c r="A145" s="2219"/>
      <c r="B145" s="2148"/>
      <c r="C145" s="2149"/>
      <c r="D145" s="2055"/>
      <c r="E145" s="2150"/>
      <c r="F145" s="2041"/>
      <c r="G145" s="2056"/>
      <c r="H145" s="2056"/>
      <c r="I145" s="2056"/>
      <c r="J145" s="2044"/>
      <c r="K145" s="2058" t="s">
        <v>547</v>
      </c>
      <c r="L145" s="2275">
        <v>500000</v>
      </c>
      <c r="M145" s="2235">
        <v>1</v>
      </c>
      <c r="N145" s="2273">
        <v>2</v>
      </c>
      <c r="O145" s="2236">
        <f t="shared" ref="O145:O146" si="25">SUM(L145*M145*N145)</f>
        <v>1000000</v>
      </c>
      <c r="P145" s="8"/>
      <c r="Q145" s="9"/>
      <c r="R145" s="9"/>
      <c r="S145" s="9"/>
      <c r="T145" s="9"/>
      <c r="U145" s="9"/>
      <c r="V145" s="9"/>
    </row>
    <row r="146" spans="1:22" ht="15.75" customHeight="1">
      <c r="A146" s="2219"/>
      <c r="B146" s="2148"/>
      <c r="C146" s="2149"/>
      <c r="D146" s="2055"/>
      <c r="E146" s="2150"/>
      <c r="F146" s="2154"/>
      <c r="G146" s="2238"/>
      <c r="H146" s="2238"/>
      <c r="I146" s="2238"/>
      <c r="J146" s="2044"/>
      <c r="K146" s="2263" t="s">
        <v>548</v>
      </c>
      <c r="L146" s="2276">
        <v>200000</v>
      </c>
      <c r="M146" s="2277">
        <v>4</v>
      </c>
      <c r="N146" s="2278">
        <v>3</v>
      </c>
      <c r="O146" s="2239">
        <f t="shared" si="25"/>
        <v>2400000</v>
      </c>
      <c r="P146" s="8"/>
      <c r="Q146" s="9"/>
      <c r="R146" s="9"/>
      <c r="S146" s="9"/>
      <c r="T146" s="9"/>
      <c r="U146" s="9"/>
      <c r="V146" s="9"/>
    </row>
    <row r="147" spans="1:22" ht="17.25" customHeight="1">
      <c r="A147" s="2213" t="s">
        <v>157</v>
      </c>
      <c r="B147" s="53" t="s">
        <v>549</v>
      </c>
      <c r="C147" s="53">
        <v>21</v>
      </c>
      <c r="D147" s="53" t="s">
        <v>210</v>
      </c>
      <c r="E147" s="2825" t="s">
        <v>53</v>
      </c>
      <c r="F147" s="2826"/>
      <c r="G147" s="1636">
        <f t="shared" ref="G147:H147" si="26">SUM(G148,G149,G152)</f>
        <v>7500000</v>
      </c>
      <c r="H147" s="1636">
        <f t="shared" si="26"/>
        <v>7500000</v>
      </c>
      <c r="I147" s="1636">
        <f t="shared" ref="I147:I149" si="27">H147-G147</f>
        <v>0</v>
      </c>
      <c r="J147" s="63">
        <f t="shared" ref="J147:J149" si="28">I147/G147</f>
        <v>0</v>
      </c>
      <c r="K147" s="1115"/>
      <c r="L147" s="1115"/>
      <c r="M147" s="1115"/>
      <c r="N147" s="1115"/>
      <c r="O147" s="2557">
        <f>SUM(O148,O149,O152)</f>
        <v>7500000</v>
      </c>
      <c r="P147" s="8"/>
      <c r="Q147" s="9"/>
      <c r="R147" s="9"/>
      <c r="S147" s="9"/>
      <c r="T147" s="9"/>
      <c r="U147" s="9"/>
      <c r="V147" s="9"/>
    </row>
    <row r="148" spans="1:22" ht="17.25" customHeight="1">
      <c r="A148" s="2219"/>
      <c r="B148" s="2148"/>
      <c r="C148" s="2149"/>
      <c r="D148" s="2055"/>
      <c r="E148" s="2245" t="s">
        <v>550</v>
      </c>
      <c r="F148" s="2250" t="s">
        <v>210</v>
      </c>
      <c r="G148" s="2232">
        <v>2000000</v>
      </c>
      <c r="H148" s="2232">
        <f t="shared" ref="H148:H149" si="29">SUM(O148)</f>
        <v>2000000</v>
      </c>
      <c r="I148" s="2232">
        <f t="shared" si="27"/>
        <v>0</v>
      </c>
      <c r="J148" s="2246">
        <f t="shared" si="28"/>
        <v>0</v>
      </c>
      <c r="K148" s="2827" t="s">
        <v>551</v>
      </c>
      <c r="L148" s="2828"/>
      <c r="M148" s="2267">
        <v>2000000</v>
      </c>
      <c r="N148" s="2279"/>
      <c r="O148" s="2280">
        <f>SUM(M148)</f>
        <v>2000000</v>
      </c>
      <c r="P148" s="8"/>
      <c r="Q148" s="9"/>
      <c r="R148" s="9"/>
      <c r="S148" s="9"/>
      <c r="T148" s="9"/>
      <c r="U148" s="9"/>
      <c r="V148" s="9"/>
    </row>
    <row r="149" spans="1:22" ht="17.25" customHeight="1">
      <c r="A149" s="2219"/>
      <c r="B149" s="2148"/>
      <c r="C149" s="2149"/>
      <c r="D149" s="2055"/>
      <c r="E149" s="2245" t="s">
        <v>552</v>
      </c>
      <c r="F149" s="2250" t="s">
        <v>212</v>
      </c>
      <c r="G149" s="2232">
        <v>500000</v>
      </c>
      <c r="H149" s="2232">
        <f t="shared" si="29"/>
        <v>500000</v>
      </c>
      <c r="I149" s="2232">
        <f t="shared" si="27"/>
        <v>0</v>
      </c>
      <c r="J149" s="2246">
        <f t="shared" si="28"/>
        <v>0</v>
      </c>
      <c r="K149" s="2829"/>
      <c r="L149" s="2830"/>
      <c r="M149" s="2221"/>
      <c r="N149" s="2223"/>
      <c r="O149" s="2280">
        <f t="shared" ref="O149:O150" si="30">SUM(O150)</f>
        <v>500000</v>
      </c>
      <c r="P149" s="8"/>
      <c r="Q149" s="9"/>
      <c r="R149" s="9"/>
      <c r="S149" s="9"/>
      <c r="T149" s="9"/>
      <c r="U149" s="9"/>
      <c r="V149" s="9"/>
    </row>
    <row r="150" spans="1:22" ht="17.25" customHeight="1">
      <c r="A150" s="2219"/>
      <c r="B150" s="2148"/>
      <c r="C150" s="2149"/>
      <c r="D150" s="2055"/>
      <c r="E150" s="2245"/>
      <c r="F150" s="2250"/>
      <c r="G150" s="2232"/>
      <c r="H150" s="2232"/>
      <c r="I150" s="2232"/>
      <c r="J150" s="2246"/>
      <c r="K150" s="2831" t="s">
        <v>553</v>
      </c>
      <c r="L150" s="2832"/>
      <c r="M150" s="2221"/>
      <c r="N150" s="2223"/>
      <c r="O150" s="2247">
        <f t="shared" si="30"/>
        <v>500000</v>
      </c>
      <c r="P150" s="8"/>
      <c r="Q150" s="9"/>
      <c r="R150" s="9"/>
      <c r="S150" s="9"/>
      <c r="T150" s="9"/>
      <c r="U150" s="9"/>
      <c r="V150" s="9"/>
    </row>
    <row r="151" spans="1:22" ht="17.25" customHeight="1">
      <c r="A151" s="2219"/>
      <c r="B151" s="2148"/>
      <c r="C151" s="2149"/>
      <c r="D151" s="2055"/>
      <c r="E151" s="2150"/>
      <c r="F151" s="2154"/>
      <c r="G151" s="2238"/>
      <c r="H151" s="2238"/>
      <c r="I151" s="2238"/>
      <c r="J151" s="2044"/>
      <c r="K151" s="2058" t="s">
        <v>554</v>
      </c>
      <c r="L151" s="2151"/>
      <c r="M151" s="2151">
        <v>100000</v>
      </c>
      <c r="N151" s="2152">
        <v>5</v>
      </c>
      <c r="O151" s="2236">
        <f>SUM(M151*N151)</f>
        <v>500000</v>
      </c>
      <c r="P151" s="8"/>
      <c r="Q151" s="9"/>
      <c r="R151" s="9"/>
      <c r="S151" s="9"/>
      <c r="T151" s="9"/>
      <c r="U151" s="9"/>
      <c r="V151" s="9"/>
    </row>
    <row r="152" spans="1:22" ht="18.75" customHeight="1">
      <c r="A152" s="2219"/>
      <c r="B152" s="2148"/>
      <c r="C152" s="2149"/>
      <c r="D152" s="2055"/>
      <c r="E152" s="450" t="s">
        <v>555</v>
      </c>
      <c r="F152" s="31" t="s">
        <v>217</v>
      </c>
      <c r="G152" s="78">
        <v>5000000</v>
      </c>
      <c r="H152" s="78">
        <f>SUM(O152)</f>
        <v>5000000</v>
      </c>
      <c r="I152" s="78">
        <f>H152-G152</f>
        <v>0</v>
      </c>
      <c r="J152" s="108">
        <f>I152/G152</f>
        <v>0</v>
      </c>
      <c r="K152" s="2281"/>
      <c r="L152" s="2282"/>
      <c r="M152" s="2282"/>
      <c r="N152" s="2282"/>
      <c r="O152" s="2280">
        <f>SUM(O154:O154)</f>
        <v>5000000</v>
      </c>
      <c r="P152" s="8"/>
      <c r="Q152" s="9"/>
      <c r="R152" s="9"/>
      <c r="S152" s="9"/>
      <c r="T152" s="9"/>
      <c r="U152" s="9"/>
      <c r="V152" s="9"/>
    </row>
    <row r="153" spans="1:22" ht="18.75" customHeight="1">
      <c r="A153" s="2219"/>
      <c r="B153" s="2148"/>
      <c r="C153" s="2149"/>
      <c r="D153" s="2054"/>
      <c r="E153" s="2245"/>
      <c r="F153" s="2250"/>
      <c r="G153" s="2232"/>
      <c r="H153" s="2232"/>
      <c r="I153" s="2232"/>
      <c r="J153" s="2044"/>
      <c r="K153" s="2831" t="s">
        <v>556</v>
      </c>
      <c r="L153" s="2832"/>
      <c r="M153" s="2832"/>
      <c r="N153" s="2223"/>
      <c r="O153" s="2247"/>
      <c r="P153" s="8"/>
      <c r="Q153" s="9"/>
      <c r="R153" s="9"/>
      <c r="S153" s="9"/>
      <c r="T153" s="9"/>
      <c r="U153" s="9"/>
      <c r="V153" s="9"/>
    </row>
    <row r="154" spans="1:22" ht="18.75" customHeight="1" thickBot="1">
      <c r="A154" s="2283"/>
      <c r="B154" s="2284"/>
      <c r="C154" s="2285"/>
      <c r="D154" s="2061"/>
      <c r="E154" s="2286"/>
      <c r="F154" s="2287"/>
      <c r="G154" s="2063"/>
      <c r="H154" s="2063"/>
      <c r="I154" s="2063"/>
      <c r="J154" s="2064"/>
      <c r="K154" s="2130" t="s">
        <v>557</v>
      </c>
      <c r="L154" s="2112">
        <v>500000</v>
      </c>
      <c r="M154" s="2112"/>
      <c r="N154" s="2288">
        <v>10</v>
      </c>
      <c r="O154" s="2200">
        <f>SUM(L154*N154)</f>
        <v>5000000</v>
      </c>
      <c r="P154" s="8"/>
      <c r="Q154" s="9"/>
      <c r="R154" s="9"/>
      <c r="S154" s="9"/>
      <c r="T154" s="9"/>
      <c r="U154" s="9"/>
      <c r="V154" s="9"/>
    </row>
    <row r="155" spans="1:22" s="1875" customFormat="1" ht="5.25" customHeight="1" thickBot="1">
      <c r="A155" s="2397"/>
      <c r="B155" s="2401"/>
      <c r="C155" s="2397"/>
      <c r="D155" s="2402"/>
      <c r="E155" s="2403"/>
      <c r="F155" s="2404"/>
      <c r="G155" s="2354"/>
      <c r="H155" s="2354"/>
      <c r="I155" s="2354"/>
      <c r="J155" s="2405"/>
      <c r="K155" s="2352"/>
      <c r="L155" s="2406"/>
      <c r="M155" s="2406"/>
      <c r="N155" s="2400"/>
      <c r="O155" s="2354"/>
      <c r="P155" s="823"/>
      <c r="Q155" s="1882"/>
      <c r="R155" s="1882"/>
      <c r="S155" s="1882"/>
      <c r="T155" s="1882"/>
      <c r="U155" s="1882"/>
      <c r="V155" s="1882"/>
    </row>
    <row r="156" spans="1:22" ht="29.25" customHeight="1">
      <c r="A156" s="2849" t="s">
        <v>4</v>
      </c>
      <c r="B156" s="2850"/>
      <c r="C156" s="2845" t="s">
        <v>6</v>
      </c>
      <c r="D156" s="2846"/>
      <c r="E156" s="2841" t="s">
        <v>8</v>
      </c>
      <c r="F156" s="2842"/>
      <c r="G156" s="2153" t="s">
        <v>1060</v>
      </c>
      <c r="H156" s="2153" t="s">
        <v>1061</v>
      </c>
      <c r="I156" s="2869" t="s">
        <v>15</v>
      </c>
      <c r="J156" s="2895"/>
      <c r="K156" s="2664" t="s">
        <v>1066</v>
      </c>
      <c r="L156" s="2905"/>
      <c r="M156" s="2905"/>
      <c r="N156" s="2905"/>
      <c r="O156" s="2906"/>
      <c r="P156" s="7"/>
      <c r="Q156" s="9"/>
      <c r="R156" s="9"/>
      <c r="S156" s="9"/>
      <c r="T156" s="9"/>
      <c r="U156" s="9"/>
      <c r="V156" s="9"/>
    </row>
    <row r="157" spans="1:22" ht="29.25" customHeight="1">
      <c r="A157" s="2851"/>
      <c r="B157" s="2852"/>
      <c r="C157" s="2847"/>
      <c r="D157" s="2848"/>
      <c r="E157" s="2843"/>
      <c r="F157" s="2844"/>
      <c r="G157" s="2154" t="s">
        <v>29</v>
      </c>
      <c r="H157" s="2154" t="s">
        <v>30</v>
      </c>
      <c r="I157" s="2137" t="s">
        <v>33</v>
      </c>
      <c r="J157" s="2137" t="s">
        <v>35</v>
      </c>
      <c r="K157" s="2890"/>
      <c r="L157" s="2891"/>
      <c r="M157" s="2891"/>
      <c r="N157" s="2891"/>
      <c r="O157" s="2892"/>
      <c r="P157" s="7"/>
      <c r="Q157" s="9"/>
      <c r="R157" s="9"/>
      <c r="S157" s="9"/>
      <c r="T157" s="9"/>
      <c r="U157" s="9"/>
      <c r="V157" s="9"/>
    </row>
    <row r="158" spans="1:22" ht="29.25" customHeight="1">
      <c r="A158" s="2155" t="s">
        <v>166</v>
      </c>
      <c r="B158" s="2156" t="s">
        <v>219</v>
      </c>
      <c r="C158" s="705" t="s">
        <v>558</v>
      </c>
      <c r="D158" s="559" t="s">
        <v>219</v>
      </c>
      <c r="E158" s="2825" t="s">
        <v>37</v>
      </c>
      <c r="F158" s="2826"/>
      <c r="G158" s="706">
        <f>SUM(G159+G162+G169+G186+G192+G241+G248+G266+G280+G310+G336+G379+G398+G504+G537+G479+G458)</f>
        <v>979834767</v>
      </c>
      <c r="H158" s="706">
        <f>SUM(H159+H162+H169+H186+H192+H241+H248+H266+H280+H310+H336+H379+H398+H504+H537+H479+H458)</f>
        <v>1014160767</v>
      </c>
      <c r="I158" s="706">
        <f>SUM(I159+I162+I169+I186+I192+I241+I248+I266+I280+I310+I336+I379+I398+I504+I537+I479+I458)</f>
        <v>34326000</v>
      </c>
      <c r="J158" s="707">
        <f t="shared" ref="J158:J159" si="31">I158/G158</f>
        <v>3.5032437259903841E-2</v>
      </c>
      <c r="K158" s="1376"/>
      <c r="L158" s="1377"/>
      <c r="M158" s="1377"/>
      <c r="N158" s="1377"/>
      <c r="O158" s="2531">
        <f>SUM(O159+O162+O169+O186+O192+O241+O248+O266+O280+O310+O336+O379+O398+O504+O537+O479)</f>
        <v>955764767</v>
      </c>
      <c r="P158" s="8"/>
      <c r="Q158" s="9"/>
      <c r="R158" s="9"/>
      <c r="S158" s="9"/>
      <c r="T158" s="9"/>
      <c r="U158" s="9"/>
      <c r="V158" s="9"/>
    </row>
    <row r="159" spans="1:22" ht="29.25" customHeight="1">
      <c r="A159" s="2157"/>
      <c r="B159" s="2158"/>
      <c r="C159" s="2150"/>
      <c r="D159" s="2159"/>
      <c r="E159" s="2160" t="s">
        <v>559</v>
      </c>
      <c r="F159" s="2161" t="s">
        <v>252</v>
      </c>
      <c r="G159" s="2162">
        <v>2700000</v>
      </c>
      <c r="H159" s="2163">
        <f>O159</f>
        <v>2700000</v>
      </c>
      <c r="I159" s="2164">
        <f>H159-G159</f>
        <v>0</v>
      </c>
      <c r="J159" s="2165">
        <f t="shared" si="31"/>
        <v>0</v>
      </c>
      <c r="K159" s="2166"/>
      <c r="L159" s="2167"/>
      <c r="M159" s="2167"/>
      <c r="N159" s="2167"/>
      <c r="O159" s="2168">
        <f>SUM(O161)</f>
        <v>2700000</v>
      </c>
      <c r="P159" s="8"/>
      <c r="Q159" s="9"/>
      <c r="R159" s="9"/>
      <c r="S159" s="9"/>
      <c r="T159" s="9"/>
      <c r="U159" s="9"/>
      <c r="V159" s="9"/>
    </row>
    <row r="160" spans="1:22" ht="29.25" customHeight="1">
      <c r="A160" s="2169"/>
      <c r="B160" s="2170"/>
      <c r="C160" s="2121"/>
      <c r="D160" s="2093"/>
      <c r="E160" s="2171"/>
      <c r="F160" s="2137"/>
      <c r="G160" s="2140"/>
      <c r="H160" s="2140"/>
      <c r="I160" s="2140"/>
      <c r="J160" s="2143"/>
      <c r="K160" s="2172" t="s">
        <v>560</v>
      </c>
      <c r="L160" s="2173"/>
      <c r="M160" s="2173"/>
      <c r="N160" s="2173"/>
      <c r="O160" s="2174"/>
      <c r="P160" s="8"/>
      <c r="Q160" s="9"/>
      <c r="R160" s="9"/>
      <c r="S160" s="9"/>
      <c r="T160" s="9"/>
      <c r="U160" s="9"/>
      <c r="V160" s="9"/>
    </row>
    <row r="161" spans="1:22" ht="29.25" customHeight="1">
      <c r="A161" s="2169"/>
      <c r="B161" s="2058"/>
      <c r="C161" s="2121"/>
      <c r="D161" s="2093"/>
      <c r="E161" s="2175"/>
      <c r="F161" s="2159"/>
      <c r="G161" s="2123"/>
      <c r="H161" s="2123"/>
      <c r="I161" s="2123"/>
      <c r="J161" s="2176"/>
      <c r="K161" s="2118" t="s">
        <v>219</v>
      </c>
      <c r="L161" s="2177">
        <v>270000</v>
      </c>
      <c r="M161" s="2178"/>
      <c r="N161" s="2179">
        <v>10</v>
      </c>
      <c r="O161" s="2174">
        <f>SUM(L161*N161)</f>
        <v>2700000</v>
      </c>
      <c r="P161" s="8"/>
      <c r="Q161" s="9"/>
      <c r="R161" s="9"/>
      <c r="S161" s="9"/>
      <c r="T161" s="9"/>
      <c r="U161" s="9"/>
      <c r="V161" s="9"/>
    </row>
    <row r="162" spans="1:22" ht="29.25" customHeight="1">
      <c r="A162" s="2169"/>
      <c r="B162" s="2058"/>
      <c r="C162" s="2121"/>
      <c r="D162" s="2093"/>
      <c r="E162" s="728" t="s">
        <v>561</v>
      </c>
      <c r="F162" s="729" t="s">
        <v>257</v>
      </c>
      <c r="G162" s="2180">
        <v>8800000</v>
      </c>
      <c r="H162" s="2180">
        <f>O162</f>
        <v>8800000</v>
      </c>
      <c r="I162" s="1243">
        <f>H162-G162</f>
        <v>0</v>
      </c>
      <c r="J162" s="2181">
        <f>I162/G162</f>
        <v>0</v>
      </c>
      <c r="K162" s="2182"/>
      <c r="L162" s="2183"/>
      <c r="M162" s="2183"/>
      <c r="N162" s="2184"/>
      <c r="O162" s="2185">
        <f>SUM(O163,O165,O167)</f>
        <v>8800000</v>
      </c>
      <c r="P162" s="8"/>
      <c r="Q162" s="9"/>
      <c r="R162" s="9"/>
      <c r="S162" s="9"/>
      <c r="T162" s="9"/>
      <c r="U162" s="9"/>
      <c r="V162" s="9"/>
    </row>
    <row r="163" spans="1:22" ht="34.5" customHeight="1">
      <c r="A163" s="2169"/>
      <c r="B163" s="2058"/>
      <c r="C163" s="2121"/>
      <c r="D163" s="2093"/>
      <c r="E163" s="2150"/>
      <c r="F163" s="2159"/>
      <c r="G163" s="2123"/>
      <c r="H163" s="2073"/>
      <c r="I163" s="2056"/>
      <c r="J163" s="2044"/>
      <c r="K163" s="2186" t="s">
        <v>562</v>
      </c>
      <c r="L163" s="2187"/>
      <c r="M163" s="2187"/>
      <c r="N163" s="2188"/>
      <c r="O163" s="2185">
        <f>SUM(O164)</f>
        <v>400000</v>
      </c>
      <c r="P163" s="8"/>
      <c r="Q163" s="9"/>
      <c r="R163" s="9"/>
      <c r="S163" s="9"/>
      <c r="T163" s="9"/>
      <c r="U163" s="9"/>
      <c r="V163" s="9"/>
    </row>
    <row r="164" spans="1:22" ht="34.5" customHeight="1">
      <c r="A164" s="2169"/>
      <c r="B164" s="2058"/>
      <c r="C164" s="2121"/>
      <c r="D164" s="2093"/>
      <c r="E164" s="2150"/>
      <c r="F164" s="2159"/>
      <c r="G164" s="2123"/>
      <c r="H164" s="2073"/>
      <c r="I164" s="2056"/>
      <c r="J164" s="2044"/>
      <c r="K164" s="2118" t="s">
        <v>219</v>
      </c>
      <c r="L164" s="2177">
        <v>200000</v>
      </c>
      <c r="M164" s="2178"/>
      <c r="N164" s="2189">
        <v>2</v>
      </c>
      <c r="O164" s="2174">
        <f>SUM(L164*N164)</f>
        <v>400000</v>
      </c>
      <c r="P164" s="8"/>
      <c r="Q164" s="9"/>
      <c r="R164" s="9"/>
      <c r="S164" s="9"/>
      <c r="T164" s="9"/>
      <c r="U164" s="9"/>
      <c r="V164" s="9"/>
    </row>
    <row r="165" spans="1:22" ht="34.5" customHeight="1">
      <c r="A165" s="2169"/>
      <c r="B165" s="2058"/>
      <c r="C165" s="2121"/>
      <c r="D165" s="2093"/>
      <c r="E165" s="2150"/>
      <c r="F165" s="2159"/>
      <c r="G165" s="2123"/>
      <c r="H165" s="2073"/>
      <c r="I165" s="2056"/>
      <c r="J165" s="2044"/>
      <c r="K165" s="2125" t="s">
        <v>563</v>
      </c>
      <c r="L165" s="2177"/>
      <c r="M165" s="2178" t="s">
        <v>194</v>
      </c>
      <c r="N165" s="2179"/>
      <c r="O165" s="2185">
        <f>SUM(O166)</f>
        <v>400000</v>
      </c>
      <c r="P165" s="8"/>
      <c r="Q165" s="9"/>
      <c r="R165" s="9"/>
      <c r="S165" s="9"/>
      <c r="T165" s="9"/>
      <c r="U165" s="9"/>
      <c r="V165" s="9"/>
    </row>
    <row r="166" spans="1:22" ht="34.5" customHeight="1">
      <c r="A166" s="2169"/>
      <c r="B166" s="2058"/>
      <c r="C166" s="2121"/>
      <c r="D166" s="2093"/>
      <c r="E166" s="2150"/>
      <c r="F166" s="2159"/>
      <c r="G166" s="2123"/>
      <c r="H166" s="2073"/>
      <c r="I166" s="2056"/>
      <c r="J166" s="2044"/>
      <c r="K166" s="2118" t="s">
        <v>219</v>
      </c>
      <c r="L166" s="2177">
        <v>100000</v>
      </c>
      <c r="M166" s="2178"/>
      <c r="N166" s="2189">
        <v>4</v>
      </c>
      <c r="O166" s="2174">
        <f>SUM(L166*N166)</f>
        <v>400000</v>
      </c>
      <c r="P166" s="8"/>
      <c r="Q166" s="9"/>
      <c r="R166" s="9"/>
      <c r="S166" s="9"/>
      <c r="T166" s="9"/>
      <c r="U166" s="9"/>
      <c r="V166" s="9"/>
    </row>
    <row r="167" spans="1:22" ht="30.75" customHeight="1">
      <c r="A167" s="2169"/>
      <c r="B167" s="2058"/>
      <c r="C167" s="2121"/>
      <c r="D167" s="2093"/>
      <c r="E167" s="2150"/>
      <c r="F167" s="2159"/>
      <c r="G167" s="2123"/>
      <c r="H167" s="2073"/>
      <c r="I167" s="2056"/>
      <c r="J167" s="2044"/>
      <c r="K167" s="2125" t="s">
        <v>564</v>
      </c>
      <c r="L167" s="2190"/>
      <c r="M167" s="2191"/>
      <c r="N167" s="2192"/>
      <c r="O167" s="2185">
        <f>SUM(O168)</f>
        <v>8000000</v>
      </c>
      <c r="P167" s="8"/>
      <c r="Q167" s="9"/>
      <c r="R167" s="9"/>
      <c r="S167" s="9"/>
      <c r="T167" s="9"/>
      <c r="U167" s="9"/>
      <c r="V167" s="9"/>
    </row>
    <row r="168" spans="1:22" ht="30.75" customHeight="1">
      <c r="A168" s="2169"/>
      <c r="B168" s="2058"/>
      <c r="C168" s="2121"/>
      <c r="D168" s="2093"/>
      <c r="E168" s="2150"/>
      <c r="F168" s="2159"/>
      <c r="G168" s="2123"/>
      <c r="H168" s="2073"/>
      <c r="I168" s="2056"/>
      <c r="J168" s="2044"/>
      <c r="K168" s="2118" t="s">
        <v>219</v>
      </c>
      <c r="L168" s="2177">
        <v>800000</v>
      </c>
      <c r="M168" s="2178"/>
      <c r="N168" s="2179">
        <v>10</v>
      </c>
      <c r="O168" s="2174">
        <f>SUM(L168*N168)</f>
        <v>8000000</v>
      </c>
      <c r="P168" s="8"/>
      <c r="Q168" s="9"/>
      <c r="R168" s="9"/>
      <c r="S168" s="9"/>
      <c r="T168" s="9"/>
      <c r="U168" s="9"/>
      <c r="V168" s="9"/>
    </row>
    <row r="169" spans="1:22" ht="30.75" customHeight="1">
      <c r="A169" s="2169"/>
      <c r="B169" s="2058"/>
      <c r="C169" s="2121"/>
      <c r="D169" s="2093"/>
      <c r="E169" s="728" t="s">
        <v>565</v>
      </c>
      <c r="F169" s="729" t="s">
        <v>272</v>
      </c>
      <c r="G169" s="2180">
        <v>35600000</v>
      </c>
      <c r="H169" s="2180">
        <f>SUM(O169)</f>
        <v>67600000</v>
      </c>
      <c r="I169" s="1243">
        <f>H169-G169</f>
        <v>32000000</v>
      </c>
      <c r="J169" s="747">
        <f>I169/G169</f>
        <v>0.898876404494382</v>
      </c>
      <c r="K169" s="2182"/>
      <c r="L169" s="2183"/>
      <c r="M169" s="2183"/>
      <c r="N169" s="2183"/>
      <c r="O169" s="2185">
        <f>SUM(O170,O172,O174,O176,O178,O180,O182,O184)</f>
        <v>67600000</v>
      </c>
      <c r="P169" s="8"/>
      <c r="Q169" s="9"/>
      <c r="R169" s="9"/>
      <c r="S169" s="9"/>
      <c r="T169" s="9"/>
      <c r="U169" s="9"/>
      <c r="V169" s="9"/>
    </row>
    <row r="170" spans="1:22" ht="30" customHeight="1">
      <c r="A170" s="2169"/>
      <c r="B170" s="2058"/>
      <c r="C170" s="2121"/>
      <c r="D170" s="2093"/>
      <c r="E170" s="2121"/>
      <c r="F170" s="2055"/>
      <c r="G170" s="2043"/>
      <c r="H170" s="2043"/>
      <c r="I170" s="2043"/>
      <c r="J170" s="2044"/>
      <c r="K170" s="2125" t="s">
        <v>566</v>
      </c>
      <c r="L170" s="2193"/>
      <c r="M170" s="2193"/>
      <c r="N170" s="2194"/>
      <c r="O170" s="2185">
        <f>SUM(O171)</f>
        <v>15000000</v>
      </c>
      <c r="P170" s="8"/>
      <c r="Q170" s="9"/>
      <c r="R170" s="9"/>
      <c r="S170" s="9"/>
      <c r="T170" s="9"/>
      <c r="U170" s="9"/>
      <c r="V170" s="9"/>
    </row>
    <row r="171" spans="1:22" ht="30" customHeight="1">
      <c r="A171" s="2169"/>
      <c r="B171" s="2058"/>
      <c r="C171" s="2121"/>
      <c r="D171" s="2093"/>
      <c r="E171" s="2195"/>
      <c r="F171" s="2055"/>
      <c r="G171" s="2170"/>
      <c r="H171" s="2170"/>
      <c r="I171" s="2170"/>
      <c r="J171" s="2176"/>
      <c r="K171" s="2118" t="s">
        <v>219</v>
      </c>
      <c r="L171" s="2177">
        <v>1500000</v>
      </c>
      <c r="M171" s="2178"/>
      <c r="N171" s="2178">
        <v>10</v>
      </c>
      <c r="O171" s="2174">
        <f>SUM(L171*N171)</f>
        <v>15000000</v>
      </c>
      <c r="P171" s="8"/>
      <c r="Q171" s="9"/>
      <c r="R171" s="9"/>
      <c r="S171" s="9"/>
      <c r="T171" s="9"/>
      <c r="U171" s="9"/>
      <c r="V171" s="9"/>
    </row>
    <row r="172" spans="1:22" ht="28.5" customHeight="1">
      <c r="A172" s="2169"/>
      <c r="B172" s="2058"/>
      <c r="C172" s="2121"/>
      <c r="D172" s="2093"/>
      <c r="E172" s="2195"/>
      <c r="F172" s="2093"/>
      <c r="G172" s="2123"/>
      <c r="H172" s="2123"/>
      <c r="I172" s="2123"/>
      <c r="J172" s="2176"/>
      <c r="K172" s="2125" t="s">
        <v>567</v>
      </c>
      <c r="L172" s="2196"/>
      <c r="M172" s="2196"/>
      <c r="N172" s="2196"/>
      <c r="O172" s="2185">
        <f>SUM(O173)</f>
        <v>1200000</v>
      </c>
      <c r="P172" s="8"/>
      <c r="Q172" s="9"/>
      <c r="R172" s="9"/>
      <c r="S172" s="9"/>
      <c r="T172" s="9"/>
      <c r="U172" s="9"/>
      <c r="V172" s="9"/>
    </row>
    <row r="173" spans="1:22" ht="28.5" customHeight="1">
      <c r="A173" s="2169"/>
      <c r="B173" s="2058"/>
      <c r="C173" s="2121"/>
      <c r="D173" s="2093"/>
      <c r="E173" s="2195"/>
      <c r="F173" s="2093"/>
      <c r="G173" s="2123"/>
      <c r="H173" s="2123"/>
      <c r="I173" s="2123"/>
      <c r="J173" s="2176"/>
      <c r="K173" s="2118" t="s">
        <v>219</v>
      </c>
      <c r="L173" s="2177">
        <v>120000</v>
      </c>
      <c r="M173" s="2178"/>
      <c r="N173" s="2178">
        <v>10</v>
      </c>
      <c r="O173" s="2174">
        <f>SUM(L173*N173)</f>
        <v>1200000</v>
      </c>
      <c r="P173" s="8"/>
      <c r="Q173" s="9"/>
      <c r="R173" s="9"/>
      <c r="S173" s="9"/>
      <c r="T173" s="9"/>
      <c r="U173" s="9"/>
      <c r="V173" s="9"/>
    </row>
    <row r="174" spans="1:22" ht="28.5" customHeight="1">
      <c r="A174" s="2169"/>
      <c r="B174" s="2058"/>
      <c r="C174" s="2121"/>
      <c r="D174" s="2093"/>
      <c r="E174" s="2195"/>
      <c r="F174" s="2093"/>
      <c r="G174" s="2123"/>
      <c r="H174" s="2123"/>
      <c r="I174" s="2123"/>
      <c r="J174" s="2176"/>
      <c r="K174" s="2125" t="s">
        <v>569</v>
      </c>
      <c r="L174" s="2196"/>
      <c r="M174" s="2196"/>
      <c r="N174" s="2196"/>
      <c r="O174" s="2185">
        <f>SUM(O175)</f>
        <v>2000000</v>
      </c>
      <c r="P174" s="8"/>
      <c r="Q174" s="9"/>
      <c r="R174" s="9"/>
      <c r="S174" s="9"/>
      <c r="T174" s="9"/>
      <c r="U174" s="9"/>
      <c r="V174" s="9"/>
    </row>
    <row r="175" spans="1:22" ht="28.5" customHeight="1">
      <c r="A175" s="2169"/>
      <c r="B175" s="2058"/>
      <c r="C175" s="2121"/>
      <c r="D175" s="2093"/>
      <c r="E175" s="2195"/>
      <c r="F175" s="2093"/>
      <c r="G175" s="2123"/>
      <c r="H175" s="2123"/>
      <c r="I175" s="2123"/>
      <c r="J175" s="2176"/>
      <c r="K175" s="2118" t="s">
        <v>219</v>
      </c>
      <c r="L175" s="2177">
        <v>200000</v>
      </c>
      <c r="M175" s="2197"/>
      <c r="N175" s="2197">
        <v>10</v>
      </c>
      <c r="O175" s="2174">
        <f>SUM(L175*N175)</f>
        <v>2000000</v>
      </c>
      <c r="P175" s="8"/>
      <c r="Q175" s="9"/>
      <c r="R175" s="9"/>
      <c r="S175" s="9"/>
      <c r="T175" s="9"/>
      <c r="U175" s="9"/>
      <c r="V175" s="9"/>
    </row>
    <row r="176" spans="1:22" ht="28.5" customHeight="1">
      <c r="A176" s="2169"/>
      <c r="B176" s="2058"/>
      <c r="C176" s="2121"/>
      <c r="D176" s="2093"/>
      <c r="E176" s="2195"/>
      <c r="F176" s="2093"/>
      <c r="G176" s="2123"/>
      <c r="H176" s="2123"/>
      <c r="I176" s="2123"/>
      <c r="J176" s="2176"/>
      <c r="K176" s="2125" t="s">
        <v>910</v>
      </c>
      <c r="L176" s="2196"/>
      <c r="M176" s="2196"/>
      <c r="N176" s="2196"/>
      <c r="O176" s="2185">
        <f>SUM(O177)</f>
        <v>5400000</v>
      </c>
      <c r="P176" s="8"/>
      <c r="Q176" s="9"/>
      <c r="R176" s="9"/>
      <c r="S176" s="9"/>
      <c r="T176" s="9"/>
      <c r="U176" s="9"/>
      <c r="V176" s="9"/>
    </row>
    <row r="177" spans="1:22" ht="28.5" customHeight="1">
      <c r="A177" s="2169"/>
      <c r="B177" s="2058"/>
      <c r="C177" s="2121"/>
      <c r="D177" s="2093"/>
      <c r="E177" s="2195"/>
      <c r="F177" s="2093"/>
      <c r="G177" s="2123"/>
      <c r="H177" s="2123"/>
      <c r="I177" s="2123"/>
      <c r="J177" s="2176"/>
      <c r="K177" s="2118" t="s">
        <v>219</v>
      </c>
      <c r="L177" s="2177">
        <v>540000</v>
      </c>
      <c r="M177" s="2197"/>
      <c r="N177" s="2178">
        <v>10</v>
      </c>
      <c r="O177" s="2174">
        <f>SUM(L177*N177)</f>
        <v>5400000</v>
      </c>
      <c r="P177" s="8"/>
      <c r="Q177" s="9"/>
      <c r="R177" s="9"/>
      <c r="S177" s="9"/>
      <c r="T177" s="9"/>
      <c r="U177" s="9"/>
      <c r="V177" s="9"/>
    </row>
    <row r="178" spans="1:22" ht="28.5" customHeight="1">
      <c r="A178" s="2169"/>
      <c r="B178" s="2058"/>
      <c r="C178" s="2121"/>
      <c r="D178" s="2093"/>
      <c r="E178" s="2195"/>
      <c r="F178" s="2093"/>
      <c r="G178" s="2123"/>
      <c r="H178" s="2123"/>
      <c r="I178" s="2123"/>
      <c r="J178" s="2176"/>
      <c r="K178" s="2125" t="s">
        <v>575</v>
      </c>
      <c r="L178" s="2196"/>
      <c r="M178" s="2196"/>
      <c r="N178" s="2196"/>
      <c r="O178" s="2185">
        <f>SUM(O179)</f>
        <v>3000000</v>
      </c>
      <c r="P178" s="8"/>
      <c r="Q178" s="9"/>
      <c r="R178" s="9"/>
      <c r="S178" s="9"/>
      <c r="T178" s="9"/>
      <c r="U178" s="9"/>
      <c r="V178" s="9"/>
    </row>
    <row r="179" spans="1:22" ht="28.5" customHeight="1">
      <c r="A179" s="2169"/>
      <c r="B179" s="2058"/>
      <c r="C179" s="2121"/>
      <c r="D179" s="2093"/>
      <c r="E179" s="2195"/>
      <c r="F179" s="2093"/>
      <c r="G179" s="2123"/>
      <c r="H179" s="2123"/>
      <c r="I179" s="2123"/>
      <c r="J179" s="2176"/>
      <c r="K179" s="2118" t="s">
        <v>219</v>
      </c>
      <c r="L179" s="2177">
        <v>300000</v>
      </c>
      <c r="M179" s="2118"/>
      <c r="N179" s="2178">
        <v>10</v>
      </c>
      <c r="O179" s="2174">
        <f>SUM(L179*N179)</f>
        <v>3000000</v>
      </c>
      <c r="P179" s="8"/>
      <c r="Q179" s="9"/>
      <c r="R179" s="9"/>
      <c r="S179" s="9"/>
      <c r="T179" s="9"/>
      <c r="U179" s="9"/>
      <c r="V179" s="9"/>
    </row>
    <row r="180" spans="1:22" ht="28.5" customHeight="1">
      <c r="A180" s="2169"/>
      <c r="B180" s="2058"/>
      <c r="C180" s="2121"/>
      <c r="D180" s="2093"/>
      <c r="E180" s="2195"/>
      <c r="F180" s="2093"/>
      <c r="G180" s="2123"/>
      <c r="H180" s="2123"/>
      <c r="I180" s="2123"/>
      <c r="J180" s="2176"/>
      <c r="K180" s="2125" t="s">
        <v>585</v>
      </c>
      <c r="L180" s="2196"/>
      <c r="M180" s="2196"/>
      <c r="N180" s="2196"/>
      <c r="O180" s="2185">
        <f>SUM(O181)</f>
        <v>3000000</v>
      </c>
      <c r="P180" s="8"/>
      <c r="Q180" s="9"/>
      <c r="R180" s="9"/>
      <c r="S180" s="9"/>
      <c r="T180" s="9"/>
      <c r="U180" s="9"/>
      <c r="V180" s="9"/>
    </row>
    <row r="181" spans="1:22" ht="30" customHeight="1">
      <c r="A181" s="2169"/>
      <c r="B181" s="2058"/>
      <c r="C181" s="2121"/>
      <c r="D181" s="2093"/>
      <c r="E181" s="2195"/>
      <c r="F181" s="2093"/>
      <c r="G181" s="2123"/>
      <c r="H181" s="2123"/>
      <c r="I181" s="2123"/>
      <c r="J181" s="2176"/>
      <c r="K181" s="2118" t="s">
        <v>219</v>
      </c>
      <c r="L181" s="2177">
        <v>300000</v>
      </c>
      <c r="M181" s="2118"/>
      <c r="N181" s="2178">
        <v>10</v>
      </c>
      <c r="O181" s="2174">
        <f>SUM(L181*N181)</f>
        <v>3000000</v>
      </c>
      <c r="P181" s="8"/>
      <c r="Q181" s="9"/>
      <c r="R181" s="9"/>
      <c r="S181" s="9"/>
      <c r="T181" s="9"/>
      <c r="U181" s="9"/>
      <c r="V181" s="9"/>
    </row>
    <row r="182" spans="1:22" ht="30" customHeight="1">
      <c r="A182" s="2169"/>
      <c r="B182" s="2058"/>
      <c r="C182" s="2121"/>
      <c r="D182" s="2093"/>
      <c r="E182" s="2195"/>
      <c r="F182" s="2093"/>
      <c r="G182" s="2123"/>
      <c r="H182" s="2123"/>
      <c r="I182" s="2123"/>
      <c r="J182" s="2176"/>
      <c r="K182" s="2125" t="s">
        <v>594</v>
      </c>
      <c r="L182" s="2196"/>
      <c r="M182" s="2196"/>
      <c r="N182" s="2196"/>
      <c r="O182" s="2185">
        <f>SUM(O183)</f>
        <v>18000000</v>
      </c>
      <c r="P182" s="8"/>
      <c r="Q182" s="9"/>
      <c r="R182" s="9"/>
      <c r="S182" s="9"/>
      <c r="T182" s="9"/>
      <c r="U182" s="9"/>
      <c r="V182" s="9"/>
    </row>
    <row r="183" spans="1:22" ht="30" customHeight="1">
      <c r="A183" s="2169"/>
      <c r="B183" s="2058"/>
      <c r="C183" s="2121"/>
      <c r="D183" s="2093"/>
      <c r="E183" s="2195"/>
      <c r="F183" s="2093"/>
      <c r="G183" s="2123"/>
      <c r="H183" s="2123"/>
      <c r="I183" s="2123"/>
      <c r="J183" s="2176"/>
      <c r="K183" s="2118" t="s">
        <v>219</v>
      </c>
      <c r="L183" s="2177">
        <v>1200000</v>
      </c>
      <c r="M183" s="2118"/>
      <c r="N183" s="2197">
        <v>15</v>
      </c>
      <c r="O183" s="2174">
        <f>SUM(L183*N183)</f>
        <v>18000000</v>
      </c>
      <c r="P183" s="8"/>
      <c r="Q183" s="9"/>
      <c r="R183" s="9"/>
      <c r="S183" s="9"/>
      <c r="T183" s="9"/>
      <c r="U183" s="9"/>
      <c r="V183" s="9"/>
    </row>
    <row r="184" spans="1:22" s="2545" customFormat="1" ht="30" customHeight="1">
      <c r="A184" s="2169"/>
      <c r="B184" s="2058"/>
      <c r="C184" s="2121"/>
      <c r="D184" s="2093"/>
      <c r="E184" s="2195"/>
      <c r="F184" s="2093"/>
      <c r="G184" s="2123"/>
      <c r="H184" s="2123"/>
      <c r="I184" s="2123"/>
      <c r="J184" s="2176"/>
      <c r="K184" s="2125" t="s">
        <v>1200</v>
      </c>
      <c r="L184" s="2196"/>
      <c r="M184" s="2196"/>
      <c r="N184" s="2196"/>
      <c r="O184" s="2185">
        <f>SUM(O185)</f>
        <v>20000000</v>
      </c>
      <c r="P184" s="823"/>
      <c r="Q184" s="2546"/>
      <c r="R184" s="2546"/>
      <c r="S184" s="2546"/>
      <c r="T184" s="2546"/>
      <c r="U184" s="2546"/>
      <c r="V184" s="2546"/>
    </row>
    <row r="185" spans="1:22" s="2545" customFormat="1" ht="30" customHeight="1">
      <c r="A185" s="2169"/>
      <c r="B185" s="2058"/>
      <c r="C185" s="2121"/>
      <c r="D185" s="2093"/>
      <c r="E185" s="2195"/>
      <c r="F185" s="2093"/>
      <c r="G185" s="2123"/>
      <c r="H185" s="2123"/>
      <c r="I185" s="2123"/>
      <c r="J185" s="2176"/>
      <c r="K185" s="2118" t="s">
        <v>219</v>
      </c>
      <c r="L185" s="2177">
        <v>5000000</v>
      </c>
      <c r="M185" s="2118"/>
      <c r="N185" s="2197">
        <v>4</v>
      </c>
      <c r="O185" s="2174">
        <f>SUM(L185*N185)</f>
        <v>20000000</v>
      </c>
      <c r="P185" s="823"/>
      <c r="Q185" s="2546"/>
      <c r="R185" s="2546"/>
      <c r="S185" s="2546"/>
      <c r="T185" s="2546"/>
      <c r="U185" s="2546"/>
      <c r="V185" s="2546"/>
    </row>
    <row r="186" spans="1:22" ht="35.25" customHeight="1">
      <c r="A186" s="2169"/>
      <c r="B186" s="2120"/>
      <c r="C186" s="2121"/>
      <c r="D186" s="2055"/>
      <c r="E186" s="728" t="s">
        <v>596</v>
      </c>
      <c r="F186" s="729" t="s">
        <v>283</v>
      </c>
      <c r="G186" s="2180">
        <v>3300000</v>
      </c>
      <c r="H186" s="2180">
        <f>SUM(O186)</f>
        <v>3300000</v>
      </c>
      <c r="I186" s="1243">
        <f>H186-G186</f>
        <v>0</v>
      </c>
      <c r="J186" s="2181">
        <f>I186/G186</f>
        <v>0</v>
      </c>
      <c r="K186" s="2198"/>
      <c r="L186" s="2198"/>
      <c r="M186" s="2198"/>
      <c r="N186" s="2198"/>
      <c r="O186" s="2199">
        <f>SUM(O187)</f>
        <v>3300000</v>
      </c>
      <c r="P186" s="8"/>
      <c r="Q186" s="9"/>
      <c r="R186" s="9"/>
      <c r="S186" s="9"/>
      <c r="T186" s="9"/>
      <c r="U186" s="9"/>
      <c r="V186" s="9"/>
    </row>
    <row r="187" spans="1:22" ht="39" customHeight="1">
      <c r="A187" s="2169"/>
      <c r="B187" s="2120"/>
      <c r="C187" s="2121"/>
      <c r="D187" s="2093"/>
      <c r="E187" s="2122"/>
      <c r="F187" s="2093"/>
      <c r="G187" s="2123"/>
      <c r="H187" s="2123"/>
      <c r="I187" s="2123"/>
      <c r="J187" s="2124"/>
      <c r="K187" s="2125" t="s">
        <v>62</v>
      </c>
      <c r="L187" s="2126"/>
      <c r="M187" s="2126"/>
      <c r="N187" s="2126"/>
      <c r="O187" s="2185">
        <f>SUM(O188)</f>
        <v>3300000</v>
      </c>
      <c r="P187" s="8"/>
      <c r="Q187" s="9"/>
      <c r="R187" s="9"/>
      <c r="S187" s="9"/>
      <c r="T187" s="9"/>
      <c r="U187" s="9"/>
      <c r="V187" s="9"/>
    </row>
    <row r="188" spans="1:22" ht="37.5" customHeight="1" thickBot="1">
      <c r="A188" s="2201"/>
      <c r="B188" s="2130"/>
      <c r="C188" s="2131"/>
      <c r="D188" s="2110"/>
      <c r="E188" s="2132"/>
      <c r="F188" s="2110"/>
      <c r="G188" s="2133"/>
      <c r="H188" s="2133"/>
      <c r="I188" s="2133"/>
      <c r="J188" s="2134"/>
      <c r="K188" s="2202" t="s">
        <v>597</v>
      </c>
      <c r="L188" s="2203">
        <v>11000</v>
      </c>
      <c r="M188" s="2204">
        <v>30</v>
      </c>
      <c r="N188" s="2205">
        <v>10</v>
      </c>
      <c r="O188" s="2206">
        <f>SUM(L188*M188*N188)</f>
        <v>3300000</v>
      </c>
      <c r="P188" s="8"/>
      <c r="Q188" s="9"/>
      <c r="R188" s="9"/>
      <c r="S188" s="9"/>
      <c r="T188" s="9"/>
      <c r="U188" s="9"/>
      <c r="V188" s="9"/>
    </row>
    <row r="189" spans="1:22" s="1875" customFormat="1" ht="6.75" customHeight="1">
      <c r="A189" s="2358"/>
      <c r="B189" s="2495"/>
      <c r="C189" s="2493"/>
      <c r="D189" s="2353"/>
      <c r="E189" s="2493"/>
      <c r="F189" s="2353"/>
      <c r="G189" s="2494"/>
      <c r="H189" s="2494"/>
      <c r="I189" s="2494"/>
      <c r="J189" s="2355"/>
      <c r="K189" s="2492"/>
      <c r="L189" s="2356"/>
      <c r="M189" s="2356"/>
      <c r="N189" s="2357"/>
      <c r="O189" s="2359"/>
      <c r="P189" s="823"/>
      <c r="Q189" s="1882"/>
      <c r="R189" s="1882"/>
      <c r="S189" s="1882"/>
      <c r="T189" s="1882"/>
      <c r="U189" s="1882"/>
      <c r="V189" s="1882"/>
    </row>
    <row r="190" spans="1:22" ht="24.75" customHeight="1">
      <c r="A190" s="2930" t="s">
        <v>4</v>
      </c>
      <c r="B190" s="2931"/>
      <c r="C190" s="2928" t="s">
        <v>6</v>
      </c>
      <c r="D190" s="2929"/>
      <c r="E190" s="2926" t="s">
        <v>8</v>
      </c>
      <c r="F190" s="2927"/>
      <c r="G190" s="2119" t="s">
        <v>1060</v>
      </c>
      <c r="H190" s="2119" t="s">
        <v>1061</v>
      </c>
      <c r="I190" s="2847" t="s">
        <v>15</v>
      </c>
      <c r="J190" s="2848"/>
      <c r="K190" s="2917" t="s">
        <v>1066</v>
      </c>
      <c r="L190" s="2918"/>
      <c r="M190" s="2918"/>
      <c r="N190" s="2918"/>
      <c r="O190" s="2919"/>
      <c r="P190" s="8"/>
      <c r="Q190" s="9"/>
      <c r="R190" s="9"/>
      <c r="S190" s="9"/>
      <c r="T190" s="9"/>
      <c r="U190" s="9"/>
      <c r="V190" s="9"/>
    </row>
    <row r="191" spans="1:22" ht="28.5" customHeight="1">
      <c r="A191" s="2851"/>
      <c r="B191" s="2852"/>
      <c r="C191" s="2847"/>
      <c r="D191" s="2848"/>
      <c r="E191" s="2843"/>
      <c r="F191" s="2844"/>
      <c r="G191" s="2154" t="s">
        <v>29</v>
      </c>
      <c r="H191" s="2154" t="s">
        <v>30</v>
      </c>
      <c r="I191" s="24" t="s">
        <v>33</v>
      </c>
      <c r="J191" s="24" t="s">
        <v>35</v>
      </c>
      <c r="K191" s="2890"/>
      <c r="L191" s="2891"/>
      <c r="M191" s="2891"/>
      <c r="N191" s="2891"/>
      <c r="O191" s="2892"/>
      <c r="P191" s="8"/>
      <c r="Q191" s="9"/>
      <c r="R191" s="9"/>
      <c r="S191" s="9"/>
      <c r="T191" s="9"/>
      <c r="U191" s="9"/>
      <c r="V191" s="9"/>
    </row>
    <row r="192" spans="1:22" ht="28.5" customHeight="1">
      <c r="A192" s="1810" t="s">
        <v>166</v>
      </c>
      <c r="B192" s="1811" t="s">
        <v>219</v>
      </c>
      <c r="C192" s="1812" t="s">
        <v>558</v>
      </c>
      <c r="D192" s="1813" t="s">
        <v>219</v>
      </c>
      <c r="E192" s="1812" t="s">
        <v>600</v>
      </c>
      <c r="F192" s="1813" t="s">
        <v>298</v>
      </c>
      <c r="G192" s="1814">
        <v>496984407</v>
      </c>
      <c r="H192" s="1814">
        <f>O192</f>
        <v>484894407</v>
      </c>
      <c r="I192" s="1814">
        <f>SUM(H192-G192)</f>
        <v>-12090000</v>
      </c>
      <c r="J192" s="1815">
        <f>I192/G192</f>
        <v>-2.4326718966858854E-2</v>
      </c>
      <c r="K192" s="2920"/>
      <c r="L192" s="2921"/>
      <c r="M192" s="2921"/>
      <c r="N192" s="2138"/>
      <c r="O192" s="2533">
        <f>SUM(O193,O198,O202,O206,O210,O213,O216,O219,O222,O225,O229,O230,O233,O236,O239)</f>
        <v>484894407</v>
      </c>
      <c r="P192" s="8"/>
      <c r="Q192" s="9"/>
      <c r="R192" s="9"/>
      <c r="S192" s="9"/>
      <c r="T192" s="9"/>
      <c r="U192" s="9"/>
      <c r="V192" s="9"/>
    </row>
    <row r="193" spans="1:22" ht="30.75" customHeight="1">
      <c r="A193" s="807"/>
      <c r="B193" s="2139"/>
      <c r="C193" s="2139"/>
      <c r="D193" s="2140"/>
      <c r="E193" s="2141"/>
      <c r="F193" s="2142"/>
      <c r="G193" s="2140"/>
      <c r="H193" s="2140"/>
      <c r="I193" s="2140"/>
      <c r="J193" s="2143"/>
      <c r="K193" s="2125" t="s">
        <v>96</v>
      </c>
      <c r="L193" s="2144"/>
      <c r="M193" s="2144"/>
      <c r="N193" s="2145"/>
      <c r="O193" s="2146">
        <f>SUM(O194:O196)</f>
        <v>121400000</v>
      </c>
      <c r="P193" s="8"/>
      <c r="Q193" s="9"/>
      <c r="R193" s="9"/>
      <c r="S193" s="9"/>
      <c r="T193" s="9"/>
      <c r="U193" s="9"/>
      <c r="V193" s="9"/>
    </row>
    <row r="194" spans="1:22" ht="30.75" customHeight="1">
      <c r="A194" s="813"/>
      <c r="B194" s="109"/>
      <c r="C194" s="109"/>
      <c r="D194" s="640"/>
      <c r="E194" s="793"/>
      <c r="F194" s="1878"/>
      <c r="G194" s="640"/>
      <c r="H194" s="640"/>
      <c r="I194" s="640"/>
      <c r="J194" s="110"/>
      <c r="K194" s="1923" t="s">
        <v>1137</v>
      </c>
      <c r="L194" s="1924">
        <v>4000</v>
      </c>
      <c r="M194" s="1925">
        <v>254</v>
      </c>
      <c r="N194" s="1926">
        <v>110</v>
      </c>
      <c r="O194" s="1927">
        <f>(L194*M194*N194)</f>
        <v>111760000</v>
      </c>
      <c r="P194" s="8"/>
      <c r="Q194" s="9"/>
      <c r="R194" s="9"/>
      <c r="S194" s="9"/>
      <c r="T194" s="9"/>
      <c r="U194" s="9"/>
      <c r="V194" s="9"/>
    </row>
    <row r="195" spans="1:22" ht="30.75" customHeight="1">
      <c r="A195" s="813"/>
      <c r="B195" s="109"/>
      <c r="C195" s="109"/>
      <c r="D195" s="640"/>
      <c r="E195" s="793"/>
      <c r="F195" s="1878"/>
      <c r="G195" s="640"/>
      <c r="H195" s="640"/>
      <c r="I195" s="640"/>
      <c r="J195" s="110"/>
      <c r="K195" s="1917" t="s">
        <v>609</v>
      </c>
      <c r="L195" s="1924">
        <v>80000</v>
      </c>
      <c r="M195" s="1928">
        <v>9</v>
      </c>
      <c r="N195" s="1929">
        <v>12</v>
      </c>
      <c r="O195" s="1927">
        <f>SUM(L195*M195*N195)</f>
        <v>8640000</v>
      </c>
      <c r="P195" s="8"/>
      <c r="Q195" s="9"/>
      <c r="R195" s="9"/>
      <c r="S195" s="9"/>
      <c r="T195" s="9"/>
      <c r="U195" s="9"/>
      <c r="V195" s="9"/>
    </row>
    <row r="196" spans="1:22" ht="30.75" customHeight="1">
      <c r="A196" s="813"/>
      <c r="B196" s="109"/>
      <c r="C196" s="109"/>
      <c r="D196" s="640"/>
      <c r="E196" s="793"/>
      <c r="F196" s="1878"/>
      <c r="G196" s="640"/>
      <c r="H196" s="640"/>
      <c r="I196" s="640"/>
      <c r="J196" s="110"/>
      <c r="K196" s="1917" t="s">
        <v>610</v>
      </c>
      <c r="L196" s="1930"/>
      <c r="M196" s="1924">
        <v>500000</v>
      </c>
      <c r="N196" s="1931">
        <v>2</v>
      </c>
      <c r="O196" s="1927">
        <f>SUM(M196*N196)</f>
        <v>1000000</v>
      </c>
      <c r="P196" s="8"/>
      <c r="Q196" s="9"/>
      <c r="R196" s="9"/>
      <c r="S196" s="9"/>
      <c r="T196" s="9"/>
      <c r="U196" s="9"/>
      <c r="V196" s="9"/>
    </row>
    <row r="197" spans="1:22" ht="30.75" customHeight="1">
      <c r="A197" s="813"/>
      <c r="B197" s="109"/>
      <c r="C197" s="109"/>
      <c r="D197" s="640"/>
      <c r="E197" s="793"/>
      <c r="F197" s="1878"/>
      <c r="G197" s="640"/>
      <c r="H197" s="640"/>
      <c r="I197" s="640"/>
      <c r="J197" s="110"/>
      <c r="K197" s="1884"/>
      <c r="L197" s="1932"/>
      <c r="M197" s="1933"/>
      <c r="N197" s="1909"/>
      <c r="O197" s="1883"/>
      <c r="P197" s="823"/>
      <c r="Q197" s="9"/>
      <c r="R197" s="9"/>
      <c r="S197" s="9"/>
      <c r="T197" s="9"/>
      <c r="U197" s="9"/>
      <c r="V197" s="9"/>
    </row>
    <row r="198" spans="1:22" ht="30.75" customHeight="1">
      <c r="A198" s="813"/>
      <c r="B198" s="109"/>
      <c r="C198" s="109"/>
      <c r="D198" s="640"/>
      <c r="E198" s="793"/>
      <c r="F198" s="1878"/>
      <c r="G198" s="640"/>
      <c r="H198" s="640"/>
      <c r="I198" s="640"/>
      <c r="J198" s="110"/>
      <c r="K198" s="1934" t="s">
        <v>612</v>
      </c>
      <c r="L198" s="1930"/>
      <c r="M198" s="1935"/>
      <c r="N198" s="1936"/>
      <c r="O198" s="1937">
        <f>SUM(O199:O200)</f>
        <v>154305000</v>
      </c>
      <c r="P198" s="8"/>
      <c r="Q198" s="9"/>
      <c r="R198" s="9"/>
      <c r="S198" s="9"/>
      <c r="T198" s="9"/>
      <c r="U198" s="9"/>
      <c r="V198" s="9"/>
    </row>
    <row r="199" spans="1:22" ht="30.75" customHeight="1">
      <c r="A199" s="813"/>
      <c r="B199" s="109"/>
      <c r="C199" s="109"/>
      <c r="D199" s="640"/>
      <c r="E199" s="793"/>
      <c r="F199" s="1878"/>
      <c r="G199" s="640"/>
      <c r="H199" s="640"/>
      <c r="I199" s="640"/>
      <c r="J199" s="110"/>
      <c r="K199" s="1919" t="s">
        <v>1138</v>
      </c>
      <c r="L199" s="1924">
        <v>4500</v>
      </c>
      <c r="M199" s="1925">
        <v>254</v>
      </c>
      <c r="N199" s="1926">
        <v>75</v>
      </c>
      <c r="O199" s="1927">
        <f t="shared" ref="O199:O200" si="32">SUM(L199*M199*N199)</f>
        <v>85725000</v>
      </c>
      <c r="P199" s="8"/>
      <c r="Q199" s="9"/>
      <c r="R199" s="9"/>
      <c r="S199" s="9"/>
      <c r="T199" s="9"/>
      <c r="U199" s="9"/>
      <c r="V199" s="9"/>
    </row>
    <row r="200" spans="1:22" ht="30.75" customHeight="1">
      <c r="A200" s="813"/>
      <c r="B200" s="109"/>
      <c r="C200" s="109"/>
      <c r="D200" s="640"/>
      <c r="E200" s="793"/>
      <c r="F200" s="1878"/>
      <c r="G200" s="640"/>
      <c r="H200" s="640"/>
      <c r="I200" s="640"/>
      <c r="J200" s="110"/>
      <c r="K200" s="1919" t="s">
        <v>1139</v>
      </c>
      <c r="L200" s="1924">
        <v>4500</v>
      </c>
      <c r="M200" s="1925">
        <v>254</v>
      </c>
      <c r="N200" s="1926">
        <v>60</v>
      </c>
      <c r="O200" s="1927">
        <f t="shared" si="32"/>
        <v>68580000</v>
      </c>
      <c r="P200" s="8"/>
      <c r="Q200" s="9"/>
      <c r="R200" s="9"/>
      <c r="S200" s="9"/>
      <c r="T200" s="9"/>
      <c r="U200" s="9"/>
      <c r="V200" s="9"/>
    </row>
    <row r="201" spans="1:22" ht="30.75" customHeight="1">
      <c r="A201" s="813"/>
      <c r="B201" s="109"/>
      <c r="C201" s="109"/>
      <c r="D201" s="640"/>
      <c r="E201" s="793"/>
      <c r="F201" s="1878"/>
      <c r="G201" s="640"/>
      <c r="H201" s="640"/>
      <c r="I201" s="640"/>
      <c r="J201" s="110"/>
      <c r="K201" s="1884"/>
      <c r="L201" s="1932"/>
      <c r="M201" s="1932"/>
      <c r="N201" s="1909"/>
      <c r="O201" s="1883"/>
      <c r="P201" s="8"/>
      <c r="Q201" s="9"/>
      <c r="R201" s="9"/>
      <c r="S201" s="9"/>
      <c r="T201" s="9"/>
      <c r="U201" s="9"/>
      <c r="V201" s="9"/>
    </row>
    <row r="202" spans="1:22" ht="30.75" customHeight="1">
      <c r="A202" s="813"/>
      <c r="B202" s="109"/>
      <c r="C202" s="109"/>
      <c r="D202" s="640"/>
      <c r="E202" s="793"/>
      <c r="F202" s="1878"/>
      <c r="G202" s="640"/>
      <c r="H202" s="640"/>
      <c r="I202" s="640"/>
      <c r="J202" s="110"/>
      <c r="K202" s="1938" t="s">
        <v>615</v>
      </c>
      <c r="L202" s="1930"/>
      <c r="M202" s="1939"/>
      <c r="N202" s="1936"/>
      <c r="O202" s="1937">
        <f>SUM(O203:O204)</f>
        <v>29500000</v>
      </c>
      <c r="P202" s="8"/>
      <c r="Q202" s="9"/>
      <c r="R202" s="9"/>
      <c r="S202" s="9"/>
      <c r="T202" s="9"/>
      <c r="U202" s="9"/>
      <c r="V202" s="9"/>
    </row>
    <row r="203" spans="1:22" ht="30.75" customHeight="1">
      <c r="A203" s="813"/>
      <c r="B203" s="109"/>
      <c r="C203" s="109"/>
      <c r="D203" s="640"/>
      <c r="E203" s="793"/>
      <c r="F203" s="1878"/>
      <c r="G203" s="640"/>
      <c r="H203" s="640"/>
      <c r="I203" s="640"/>
      <c r="J203" s="110"/>
      <c r="K203" s="1940" t="s">
        <v>616</v>
      </c>
      <c r="L203" s="1924">
        <v>2450000</v>
      </c>
      <c r="M203" s="1941">
        <v>12</v>
      </c>
      <c r="N203" s="1926">
        <v>1</v>
      </c>
      <c r="O203" s="1927">
        <f>SUM(L203*M203*N203)</f>
        <v>29400000</v>
      </c>
      <c r="P203" s="8"/>
      <c r="Q203" s="9"/>
      <c r="R203" s="9"/>
      <c r="S203" s="9"/>
      <c r="T203" s="9"/>
      <c r="U203" s="9"/>
      <c r="V203" s="9"/>
    </row>
    <row r="204" spans="1:22" ht="30.75" customHeight="1">
      <c r="A204" s="813"/>
      <c r="B204" s="109"/>
      <c r="C204" s="109"/>
      <c r="D204" s="640"/>
      <c r="E204" s="793"/>
      <c r="F204" s="1878"/>
      <c r="G204" s="640"/>
      <c r="H204" s="640"/>
      <c r="I204" s="640"/>
      <c r="J204" s="110"/>
      <c r="K204" s="1940" t="s">
        <v>916</v>
      </c>
      <c r="L204" s="1924">
        <v>100000</v>
      </c>
      <c r="M204" s="1939"/>
      <c r="N204" s="1926">
        <v>1</v>
      </c>
      <c r="O204" s="1927">
        <f>SUM(L204*N204)</f>
        <v>100000</v>
      </c>
      <c r="P204" s="8"/>
      <c r="Q204" s="9"/>
      <c r="R204" s="9"/>
      <c r="S204" s="9"/>
      <c r="T204" s="9"/>
      <c r="U204" s="9"/>
      <c r="V204" s="9"/>
    </row>
    <row r="205" spans="1:22" ht="30.75" customHeight="1">
      <c r="A205" s="813"/>
      <c r="B205" s="109"/>
      <c r="C205" s="109"/>
      <c r="D205" s="640"/>
      <c r="E205" s="793"/>
      <c r="F205" s="1878"/>
      <c r="G205" s="640"/>
      <c r="H205" s="640"/>
      <c r="I205" s="640"/>
      <c r="J205" s="110"/>
      <c r="K205" s="1908"/>
      <c r="L205" s="1908"/>
      <c r="M205" s="1942"/>
      <c r="N205" s="1915"/>
      <c r="O205" s="1943"/>
      <c r="P205" s="8"/>
      <c r="Q205" s="9"/>
      <c r="R205" s="9"/>
      <c r="S205" s="9"/>
      <c r="T205" s="9"/>
      <c r="U205" s="9"/>
      <c r="V205" s="9"/>
    </row>
    <row r="206" spans="1:22" ht="30.75" customHeight="1">
      <c r="A206" s="813"/>
      <c r="B206" s="109"/>
      <c r="C206" s="109"/>
      <c r="D206" s="640"/>
      <c r="E206" s="793"/>
      <c r="F206" s="1878"/>
      <c r="G206" s="640"/>
      <c r="H206" s="640"/>
      <c r="I206" s="640"/>
      <c r="J206" s="110"/>
      <c r="K206" s="1938" t="s">
        <v>618</v>
      </c>
      <c r="L206" s="1930"/>
      <c r="M206" s="1939"/>
      <c r="N206" s="1936"/>
      <c r="O206" s="1937">
        <f>SUM(O207:O208)</f>
        <v>48100000</v>
      </c>
      <c r="P206" s="8"/>
      <c r="Q206" s="9"/>
      <c r="R206" s="9"/>
      <c r="S206" s="9"/>
      <c r="T206" s="9"/>
      <c r="U206" s="9"/>
      <c r="V206" s="9"/>
    </row>
    <row r="207" spans="1:22" ht="30.75" customHeight="1">
      <c r="A207" s="813"/>
      <c r="B207" s="109"/>
      <c r="C207" s="109"/>
      <c r="D207" s="640"/>
      <c r="E207" s="793"/>
      <c r="F207" s="1878"/>
      <c r="G207" s="640"/>
      <c r="H207" s="640"/>
      <c r="I207" s="640"/>
      <c r="J207" s="110"/>
      <c r="K207" s="1940" t="s">
        <v>616</v>
      </c>
      <c r="L207" s="1924">
        <v>2000000</v>
      </c>
      <c r="M207" s="1941">
        <v>12</v>
      </c>
      <c r="N207" s="1926">
        <v>2</v>
      </c>
      <c r="O207" s="1927">
        <f>SUM(L207*M207*N207)</f>
        <v>48000000</v>
      </c>
      <c r="P207" s="823"/>
      <c r="Q207" s="9"/>
      <c r="R207" s="9"/>
      <c r="S207" s="9"/>
      <c r="T207" s="9"/>
      <c r="U207" s="9"/>
      <c r="V207" s="9"/>
    </row>
    <row r="208" spans="1:22" ht="30.75" customHeight="1">
      <c r="A208" s="813"/>
      <c r="B208" s="109"/>
      <c r="C208" s="109"/>
      <c r="D208" s="640"/>
      <c r="E208" s="793"/>
      <c r="F208" s="1878"/>
      <c r="G208" s="640"/>
      <c r="H208" s="640"/>
      <c r="I208" s="640"/>
      <c r="J208" s="110"/>
      <c r="K208" s="1940" t="s">
        <v>916</v>
      </c>
      <c r="L208" s="1924">
        <v>50000</v>
      </c>
      <c r="M208" s="1939"/>
      <c r="N208" s="1926">
        <v>2</v>
      </c>
      <c r="O208" s="1927">
        <f>SUM(L208*N208)</f>
        <v>100000</v>
      </c>
      <c r="P208" s="8"/>
      <c r="Q208" s="9"/>
      <c r="R208" s="9"/>
      <c r="S208" s="9"/>
      <c r="T208" s="9"/>
      <c r="U208" s="9"/>
      <c r="V208" s="9"/>
    </row>
    <row r="209" spans="1:22" ht="30.75" customHeight="1">
      <c r="A209" s="813"/>
      <c r="B209" s="109"/>
      <c r="C209" s="109"/>
      <c r="D209" s="640"/>
      <c r="E209" s="793"/>
      <c r="F209" s="1878"/>
      <c r="G209" s="640"/>
      <c r="H209" s="640"/>
      <c r="I209" s="640"/>
      <c r="J209" s="110"/>
      <c r="K209" s="1913"/>
      <c r="L209" s="1884"/>
      <c r="M209" s="1907"/>
      <c r="N209" s="1907"/>
      <c r="O209" s="1943"/>
      <c r="P209" s="8"/>
      <c r="Q209" s="9"/>
      <c r="R209" s="9"/>
      <c r="S209" s="9"/>
      <c r="T209" s="9"/>
      <c r="U209" s="9"/>
      <c r="V209" s="9"/>
    </row>
    <row r="210" spans="1:22" ht="30.75" customHeight="1">
      <c r="A210" s="813"/>
      <c r="B210" s="109"/>
      <c r="C210" s="109"/>
      <c r="D210" s="109"/>
      <c r="E210" s="793"/>
      <c r="F210" s="273"/>
      <c r="G210" s="109"/>
      <c r="H210" s="109"/>
      <c r="I210" s="109"/>
      <c r="J210" s="110"/>
      <c r="K210" s="1944" t="s">
        <v>1183</v>
      </c>
      <c r="L210" s="1945"/>
      <c r="M210" s="1930"/>
      <c r="N210" s="1936"/>
      <c r="O210" s="1937">
        <f>SUM(O211:O212)</f>
        <v>39316000</v>
      </c>
      <c r="P210" s="8"/>
      <c r="Q210" s="9"/>
      <c r="R210" s="9"/>
      <c r="S210" s="9"/>
      <c r="T210" s="9"/>
      <c r="U210" s="9"/>
      <c r="V210" s="9"/>
    </row>
    <row r="211" spans="1:22" ht="30.75" customHeight="1">
      <c r="A211" s="813"/>
      <c r="B211" s="109"/>
      <c r="C211" s="109"/>
      <c r="D211" s="109"/>
      <c r="E211" s="793"/>
      <c r="F211" s="273"/>
      <c r="G211" s="109"/>
      <c r="H211" s="109"/>
      <c r="I211" s="109"/>
      <c r="J211" s="110"/>
      <c r="K211" s="1917" t="s">
        <v>621</v>
      </c>
      <c r="L211" s="1924">
        <v>3931600</v>
      </c>
      <c r="M211" s="1941">
        <v>10</v>
      </c>
      <c r="N211" s="1936"/>
      <c r="O211" s="1927">
        <f>L211*M211</f>
        <v>39316000</v>
      </c>
      <c r="P211" s="8"/>
      <c r="Q211" s="9"/>
      <c r="R211" s="9"/>
      <c r="S211" s="9"/>
      <c r="T211" s="9"/>
      <c r="U211" s="9"/>
      <c r="V211" s="9"/>
    </row>
    <row r="212" spans="1:22" ht="30.75" customHeight="1">
      <c r="A212" s="813"/>
      <c r="B212" s="109"/>
      <c r="C212" s="109"/>
      <c r="D212" s="109"/>
      <c r="E212" s="793"/>
      <c r="F212" s="273"/>
      <c r="G212" s="109"/>
      <c r="H212" s="109"/>
      <c r="I212" s="109"/>
      <c r="J212" s="110"/>
      <c r="K212" s="1884"/>
      <c r="L212" s="1884"/>
      <c r="M212" s="1908"/>
      <c r="N212" s="1947"/>
      <c r="O212" s="1883"/>
      <c r="P212" s="8"/>
      <c r="Q212" s="9"/>
      <c r="R212" s="9"/>
      <c r="S212" s="9"/>
      <c r="T212" s="9"/>
      <c r="U212" s="9"/>
      <c r="V212" s="9"/>
    </row>
    <row r="213" spans="1:22" ht="23.25" customHeight="1">
      <c r="A213" s="813"/>
      <c r="B213" s="109"/>
      <c r="C213" s="109"/>
      <c r="D213" s="109"/>
      <c r="E213" s="793"/>
      <c r="F213" s="273"/>
      <c r="G213" s="109"/>
      <c r="H213" s="99"/>
      <c r="I213" s="99"/>
      <c r="J213" s="110"/>
      <c r="K213" s="1944" t="s">
        <v>1184</v>
      </c>
      <c r="L213" s="1945"/>
      <c r="M213" s="1930"/>
      <c r="N213" s="1948"/>
      <c r="O213" s="1937">
        <f>SUM(O214)</f>
        <v>3600000</v>
      </c>
      <c r="P213" s="8"/>
      <c r="Q213" s="9"/>
      <c r="R213" s="9"/>
      <c r="S213" s="9"/>
      <c r="T213" s="9"/>
      <c r="U213" s="9"/>
      <c r="V213" s="9"/>
    </row>
    <row r="214" spans="1:22" ht="23.25" customHeight="1">
      <c r="A214" s="813"/>
      <c r="B214" s="109"/>
      <c r="C214" s="109"/>
      <c r="D214" s="109"/>
      <c r="E214" s="793"/>
      <c r="F214" s="273"/>
      <c r="G214" s="109"/>
      <c r="H214" s="99"/>
      <c r="I214" s="99"/>
      <c r="J214" s="110"/>
      <c r="K214" s="1917" t="s">
        <v>623</v>
      </c>
      <c r="L214" s="1924">
        <v>300000</v>
      </c>
      <c r="M214" s="1941">
        <v>12</v>
      </c>
      <c r="N214" s="1926">
        <v>1</v>
      </c>
      <c r="O214" s="1927">
        <f>SUM(M214*N214*L214)</f>
        <v>3600000</v>
      </c>
      <c r="P214" s="8"/>
      <c r="Q214" s="9"/>
      <c r="R214" s="9"/>
      <c r="S214" s="9"/>
      <c r="T214" s="9"/>
      <c r="U214" s="9"/>
      <c r="V214" s="9"/>
    </row>
    <row r="215" spans="1:22" ht="23.25" customHeight="1">
      <c r="A215" s="813"/>
      <c r="B215" s="109"/>
      <c r="C215" s="109"/>
      <c r="D215" s="109"/>
      <c r="E215" s="793"/>
      <c r="F215" s="273"/>
      <c r="G215" s="109"/>
      <c r="H215" s="99"/>
      <c r="I215" s="99"/>
      <c r="J215" s="110"/>
      <c r="K215" s="1944"/>
      <c r="L215" s="1945"/>
      <c r="M215" s="1930"/>
      <c r="N215" s="1936"/>
      <c r="O215" s="1949"/>
      <c r="P215" s="107"/>
      <c r="Q215" s="9"/>
      <c r="R215" s="9"/>
      <c r="S215" s="9"/>
      <c r="T215" s="9"/>
      <c r="U215" s="9"/>
      <c r="V215" s="9"/>
    </row>
    <row r="216" spans="1:22" ht="23.25" customHeight="1">
      <c r="A216" s="813"/>
      <c r="B216" s="109"/>
      <c r="C216" s="109"/>
      <c r="D216" s="109"/>
      <c r="E216" s="793"/>
      <c r="F216" s="273"/>
      <c r="G216" s="109"/>
      <c r="H216" s="99"/>
      <c r="I216" s="99"/>
      <c r="J216" s="110"/>
      <c r="K216" s="1944" t="s">
        <v>1185</v>
      </c>
      <c r="L216" s="1945"/>
      <c r="M216" s="1930"/>
      <c r="N216" s="1936"/>
      <c r="O216" s="1937">
        <f>SUM(O217)</f>
        <v>200000</v>
      </c>
      <c r="P216" s="107"/>
      <c r="Q216" s="9"/>
      <c r="R216" s="9"/>
      <c r="S216" s="9"/>
      <c r="T216" s="9"/>
      <c r="U216" s="9"/>
      <c r="V216" s="9"/>
    </row>
    <row r="217" spans="1:22" ht="23.25" customHeight="1">
      <c r="A217" s="813"/>
      <c r="B217" s="109"/>
      <c r="C217" s="109"/>
      <c r="D217" s="109"/>
      <c r="E217" s="793"/>
      <c r="F217" s="273"/>
      <c r="G217" s="109"/>
      <c r="H217" s="99"/>
      <c r="I217" s="99"/>
      <c r="J217" s="110"/>
      <c r="K217" s="1918" t="s">
        <v>597</v>
      </c>
      <c r="L217" s="1930"/>
      <c r="M217" s="1924">
        <v>50000</v>
      </c>
      <c r="N217" s="1946">
        <v>4</v>
      </c>
      <c r="O217" s="1927">
        <f>SUM(M217*N217)</f>
        <v>200000</v>
      </c>
      <c r="P217" s="107"/>
      <c r="Q217" s="9"/>
      <c r="R217" s="9"/>
      <c r="S217" s="9"/>
      <c r="T217" s="9"/>
      <c r="U217" s="9"/>
      <c r="V217" s="9"/>
    </row>
    <row r="218" spans="1:22" ht="23.25" customHeight="1">
      <c r="A218" s="813"/>
      <c r="B218" s="109"/>
      <c r="C218" s="109"/>
      <c r="D218" s="109"/>
      <c r="E218" s="793"/>
      <c r="F218" s="273"/>
      <c r="G218" s="109"/>
      <c r="H218" s="99"/>
      <c r="I218" s="99"/>
      <c r="J218" s="110"/>
      <c r="K218" s="1884"/>
      <c r="L218" s="1884"/>
      <c r="M218" s="1908"/>
      <c r="N218" s="1915"/>
      <c r="O218" s="1883"/>
      <c r="P218" s="107"/>
      <c r="Q218" s="9"/>
      <c r="R218" s="9"/>
      <c r="S218" s="9"/>
      <c r="T218" s="9"/>
      <c r="U218" s="9"/>
      <c r="V218" s="9"/>
    </row>
    <row r="219" spans="1:22" ht="29.25" customHeight="1">
      <c r="A219" s="813"/>
      <c r="B219" s="109"/>
      <c r="C219" s="109"/>
      <c r="D219" s="109"/>
      <c r="E219" s="793"/>
      <c r="F219" s="273"/>
      <c r="G219" s="109"/>
      <c r="H219" s="99"/>
      <c r="I219" s="99"/>
      <c r="J219" s="110"/>
      <c r="K219" s="1944" t="s">
        <v>1186</v>
      </c>
      <c r="L219" s="1945"/>
      <c r="M219" s="1930"/>
      <c r="N219" s="1936"/>
      <c r="O219" s="1937">
        <f>SUM(O220)</f>
        <v>20000000</v>
      </c>
      <c r="P219" s="107"/>
      <c r="Q219" s="9"/>
      <c r="R219" s="9"/>
      <c r="S219" s="9"/>
      <c r="T219" s="9"/>
      <c r="U219" s="9"/>
      <c r="V219" s="9"/>
    </row>
    <row r="220" spans="1:22" ht="23.25" customHeight="1">
      <c r="A220" s="813"/>
      <c r="B220" s="109"/>
      <c r="C220" s="109"/>
      <c r="D220" s="109"/>
      <c r="E220" s="793"/>
      <c r="F220" s="273"/>
      <c r="G220" s="109"/>
      <c r="H220" s="99"/>
      <c r="I220" s="99"/>
      <c r="J220" s="110"/>
      <c r="K220" s="1917" t="s">
        <v>597</v>
      </c>
      <c r="L220" s="1945"/>
      <c r="M220" s="1924">
        <v>2000000</v>
      </c>
      <c r="N220" s="1929">
        <v>10</v>
      </c>
      <c r="O220" s="1927">
        <f>M220*N220</f>
        <v>20000000</v>
      </c>
      <c r="P220" s="8"/>
      <c r="Q220" s="9"/>
      <c r="R220" s="9"/>
      <c r="S220" s="9"/>
      <c r="T220" s="9"/>
      <c r="U220" s="9"/>
      <c r="V220" s="9"/>
    </row>
    <row r="221" spans="1:22" ht="23.25" customHeight="1">
      <c r="A221" s="813"/>
      <c r="B221" s="109"/>
      <c r="C221" s="109"/>
      <c r="D221" s="109"/>
      <c r="E221" s="793"/>
      <c r="F221" s="273"/>
      <c r="G221" s="109"/>
      <c r="H221" s="99"/>
      <c r="I221" s="99"/>
      <c r="J221" s="110"/>
      <c r="K221" s="1950"/>
      <c r="L221" s="1884"/>
      <c r="M221" s="1908"/>
      <c r="N221" s="1915"/>
      <c r="O221" s="1951"/>
      <c r="P221" s="8"/>
      <c r="Q221" s="9"/>
      <c r="R221" s="9"/>
      <c r="S221" s="9"/>
      <c r="T221" s="9"/>
      <c r="U221" s="9"/>
      <c r="V221" s="9"/>
    </row>
    <row r="222" spans="1:22" ht="23.25" customHeight="1">
      <c r="A222" s="813"/>
      <c r="B222" s="109"/>
      <c r="C222" s="109"/>
      <c r="D222" s="109"/>
      <c r="E222" s="793"/>
      <c r="F222" s="273"/>
      <c r="G222" s="109"/>
      <c r="H222" s="99"/>
      <c r="I222" s="99"/>
      <c r="J222" s="110"/>
      <c r="K222" s="1952" t="s">
        <v>1187</v>
      </c>
      <c r="L222" s="1945"/>
      <c r="M222" s="1930"/>
      <c r="N222" s="1953"/>
      <c r="O222" s="1937">
        <f>SUM(O223)</f>
        <v>43000000</v>
      </c>
      <c r="P222" s="8"/>
      <c r="Q222" s="9"/>
      <c r="R222" s="9"/>
      <c r="S222" s="9"/>
      <c r="T222" s="9"/>
      <c r="U222" s="9"/>
      <c r="V222" s="9"/>
    </row>
    <row r="223" spans="1:22" ht="23.25" customHeight="1">
      <c r="A223" s="813"/>
      <c r="B223" s="109"/>
      <c r="C223" s="109"/>
      <c r="D223" s="109"/>
      <c r="E223" s="793"/>
      <c r="F223" s="273"/>
      <c r="G223" s="109"/>
      <c r="H223" s="99"/>
      <c r="I223" s="99"/>
      <c r="J223" s="110"/>
      <c r="K223" s="1917" t="s">
        <v>597</v>
      </c>
      <c r="L223" s="1945"/>
      <c r="M223" s="1924">
        <v>4300000</v>
      </c>
      <c r="N223" s="1929">
        <v>10</v>
      </c>
      <c r="O223" s="1927">
        <f>SUM(M223*N223)</f>
        <v>43000000</v>
      </c>
      <c r="P223" s="8"/>
      <c r="Q223" s="9"/>
      <c r="R223" s="9"/>
      <c r="S223" s="9"/>
      <c r="T223" s="9"/>
      <c r="U223" s="9"/>
      <c r="V223" s="9"/>
    </row>
    <row r="224" spans="1:22" ht="22.5" customHeight="1">
      <c r="A224" s="813"/>
      <c r="B224" s="109"/>
      <c r="C224" s="109"/>
      <c r="D224" s="109"/>
      <c r="E224" s="793"/>
      <c r="F224" s="273"/>
      <c r="G224" s="109"/>
      <c r="H224" s="99"/>
      <c r="I224" s="99"/>
      <c r="J224" s="110"/>
      <c r="K224" s="1884"/>
      <c r="L224" s="1884"/>
      <c r="M224" s="1908"/>
      <c r="N224" s="1954"/>
      <c r="O224" s="1883"/>
      <c r="P224" s="8"/>
      <c r="Q224" s="9"/>
      <c r="R224" s="9"/>
      <c r="S224" s="9"/>
      <c r="T224" s="9"/>
      <c r="U224" s="9"/>
      <c r="V224" s="9"/>
    </row>
    <row r="225" spans="1:22" ht="31.5" customHeight="1">
      <c r="A225" s="813"/>
      <c r="B225" s="2170"/>
      <c r="C225" s="2170"/>
      <c r="D225" s="2170"/>
      <c r="E225" s="2195"/>
      <c r="F225" s="2055"/>
      <c r="G225" s="2170"/>
      <c r="H225" s="2043"/>
      <c r="I225" s="2043"/>
      <c r="J225" s="2176"/>
      <c r="K225" s="2186" t="s">
        <v>1188</v>
      </c>
      <c r="L225" s="2252"/>
      <c r="M225" s="2177"/>
      <c r="N225" s="2379"/>
      <c r="O225" s="1911">
        <f>SUM(O226)</f>
        <v>2879407</v>
      </c>
      <c r="P225" s="8"/>
      <c r="Q225" s="9"/>
      <c r="R225" s="9"/>
      <c r="S225" s="9"/>
      <c r="T225" s="9"/>
      <c r="U225" s="9"/>
      <c r="V225" s="9"/>
    </row>
    <row r="226" spans="1:22" ht="26.25" customHeight="1" thickBot="1">
      <c r="A226" s="848"/>
      <c r="B226" s="799"/>
      <c r="C226" s="799"/>
      <c r="D226" s="799"/>
      <c r="E226" s="797"/>
      <c r="F226" s="360"/>
      <c r="G226" s="799"/>
      <c r="H226" s="796"/>
      <c r="I226" s="796"/>
      <c r="J226" s="850"/>
      <c r="K226" s="1958" t="s">
        <v>597</v>
      </c>
      <c r="L226" s="1958"/>
      <c r="M226" s="2408">
        <v>2879407</v>
      </c>
      <c r="N226" s="2409">
        <v>1</v>
      </c>
      <c r="O226" s="2410">
        <f>M226*N226</f>
        <v>2879407</v>
      </c>
      <c r="P226" s="8"/>
      <c r="Q226" s="9"/>
      <c r="R226" s="9"/>
      <c r="S226" s="9"/>
      <c r="T226" s="9"/>
      <c r="U226" s="9"/>
      <c r="V226" s="9"/>
    </row>
    <row r="227" spans="1:22" s="2033" customFormat="1" ht="11.25" customHeight="1">
      <c r="A227" s="851"/>
      <c r="B227" s="851"/>
      <c r="C227" s="851"/>
      <c r="D227" s="851"/>
      <c r="E227" s="852"/>
      <c r="F227" s="853"/>
      <c r="G227" s="851"/>
      <c r="H227" s="851"/>
      <c r="I227" s="851"/>
      <c r="J227" s="854"/>
      <c r="K227" s="2417"/>
      <c r="L227" s="2417"/>
      <c r="M227" s="2418"/>
      <c r="N227" s="2419"/>
      <c r="O227" s="2420"/>
      <c r="P227" s="823"/>
      <c r="Q227" s="2034"/>
      <c r="R227" s="2034"/>
      <c r="S227" s="2034"/>
      <c r="T227" s="2034"/>
      <c r="U227" s="2034"/>
      <c r="V227" s="2034"/>
    </row>
    <row r="228" spans="1:22" ht="9" customHeight="1" thickBot="1">
      <c r="A228" s="2135"/>
      <c r="B228" s="2135"/>
      <c r="C228" s="2135"/>
      <c r="D228" s="2135"/>
      <c r="E228" s="2132"/>
      <c r="F228" s="2411"/>
      <c r="G228" s="2135"/>
      <c r="H228" s="2135"/>
      <c r="I228" s="2135"/>
      <c r="J228" s="2412"/>
      <c r="K228" s="2066"/>
      <c r="L228" s="2413"/>
      <c r="M228" s="2414"/>
      <c r="N228" s="2415"/>
      <c r="O228" s="2416"/>
      <c r="P228" s="107"/>
      <c r="Q228" s="9"/>
      <c r="R228" s="9"/>
      <c r="S228" s="9"/>
      <c r="T228" s="9"/>
      <c r="U228" s="9"/>
      <c r="V228" s="9"/>
    </row>
    <row r="229" spans="1:22" ht="15.75" customHeight="1">
      <c r="A229" s="2366" t="s">
        <v>166</v>
      </c>
      <c r="B229" s="2367" t="s">
        <v>219</v>
      </c>
      <c r="C229" s="2368" t="s">
        <v>558</v>
      </c>
      <c r="D229" s="2153" t="s">
        <v>219</v>
      </c>
      <c r="E229" s="2368" t="s">
        <v>600</v>
      </c>
      <c r="F229" s="2153" t="s">
        <v>298</v>
      </c>
      <c r="G229" s="2369"/>
      <c r="H229" s="2369"/>
      <c r="I229" s="2369"/>
      <c r="J229" s="2370"/>
      <c r="K229" s="2922"/>
      <c r="L229" s="2923"/>
      <c r="M229" s="2923"/>
      <c r="N229" s="2923"/>
      <c r="O229" s="2924"/>
      <c r="P229" s="107"/>
      <c r="Q229" s="9"/>
      <c r="R229" s="9"/>
      <c r="S229" s="9"/>
      <c r="T229" s="9"/>
      <c r="U229" s="9"/>
      <c r="V229" s="9"/>
    </row>
    <row r="230" spans="1:22" ht="35.25" customHeight="1">
      <c r="A230" s="2371"/>
      <c r="B230" s="2170"/>
      <c r="C230" s="2170"/>
      <c r="D230" s="2170"/>
      <c r="E230" s="2195"/>
      <c r="F230" s="2055"/>
      <c r="G230" s="2170"/>
      <c r="H230" s="2043"/>
      <c r="I230" s="2043"/>
      <c r="J230" s="2176"/>
      <c r="K230" s="2186" t="s">
        <v>1189</v>
      </c>
      <c r="L230" s="2362"/>
      <c r="M230" s="2177"/>
      <c r="N230" s="2179"/>
      <c r="O230" s="2372">
        <f>SUM(O231)</f>
        <v>1000000</v>
      </c>
      <c r="P230" s="8"/>
      <c r="Q230" s="9"/>
      <c r="R230" s="9"/>
      <c r="S230" s="9"/>
      <c r="T230" s="9"/>
      <c r="U230" s="9"/>
      <c r="V230" s="9"/>
    </row>
    <row r="231" spans="1:22" ht="35.25" customHeight="1">
      <c r="A231" s="2371"/>
      <c r="B231" s="2170"/>
      <c r="C231" s="2170"/>
      <c r="D231" s="2170"/>
      <c r="E231" s="2195"/>
      <c r="F231" s="2055"/>
      <c r="G231" s="2170"/>
      <c r="H231" s="2043"/>
      <c r="I231" s="2043"/>
      <c r="J231" s="2176"/>
      <c r="K231" s="2373" t="s">
        <v>597</v>
      </c>
      <c r="L231" s="2362"/>
      <c r="M231" s="2177">
        <v>500000</v>
      </c>
      <c r="N231" s="2361">
        <v>2</v>
      </c>
      <c r="O231" s="2174">
        <v>1000000</v>
      </c>
      <c r="P231" s="8"/>
      <c r="Q231" s="9"/>
      <c r="R231" s="9"/>
      <c r="S231" s="9"/>
      <c r="T231" s="9"/>
      <c r="U231" s="9"/>
      <c r="V231" s="9"/>
    </row>
    <row r="232" spans="1:22" ht="35.25" customHeight="1">
      <c r="A232" s="2371"/>
      <c r="B232" s="2170"/>
      <c r="C232" s="2170"/>
      <c r="D232" s="2170"/>
      <c r="E232" s="2195"/>
      <c r="F232" s="2055"/>
      <c r="G232" s="2170"/>
      <c r="H232" s="2043"/>
      <c r="I232" s="2043"/>
      <c r="J232" s="2176"/>
      <c r="K232" s="2373"/>
      <c r="L232" s="2362"/>
      <c r="M232" s="2177"/>
      <c r="N232" s="2179"/>
      <c r="O232" s="2174"/>
      <c r="P232" s="8"/>
      <c r="Q232" s="9"/>
      <c r="R232" s="9"/>
      <c r="S232" s="9"/>
      <c r="T232" s="9"/>
      <c r="U232" s="9"/>
      <c r="V232" s="9"/>
    </row>
    <row r="233" spans="1:22" ht="35.25" customHeight="1">
      <c r="A233" s="2371"/>
      <c r="B233" s="2170"/>
      <c r="C233" s="2170"/>
      <c r="D233" s="2170"/>
      <c r="E233" s="2195"/>
      <c r="F233" s="2055"/>
      <c r="G233" s="2170"/>
      <c r="H233" s="2043"/>
      <c r="I233" s="2043"/>
      <c r="J233" s="2176"/>
      <c r="K233" s="2186" t="s">
        <v>1190</v>
      </c>
      <c r="L233" s="2193"/>
      <c r="M233" s="2190"/>
      <c r="N233" s="2374"/>
      <c r="O233" s="2185">
        <f>SUM(O234)</f>
        <v>6000000</v>
      </c>
      <c r="P233" s="8"/>
      <c r="Q233" s="9"/>
      <c r="R233" s="9"/>
      <c r="S233" s="9"/>
      <c r="T233" s="9"/>
      <c r="U233" s="9"/>
      <c r="V233" s="9"/>
    </row>
    <row r="234" spans="1:22" ht="35.25" customHeight="1">
      <c r="A234" s="2371"/>
      <c r="B234" s="2170"/>
      <c r="C234" s="2170"/>
      <c r="D234" s="2170"/>
      <c r="E234" s="2195"/>
      <c r="F234" s="2259"/>
      <c r="G234" s="2394"/>
      <c r="H234" s="2043"/>
      <c r="I234" s="2043"/>
      <c r="J234" s="2176"/>
      <c r="K234" s="2252" t="s">
        <v>597</v>
      </c>
      <c r="L234" s="2196"/>
      <c r="M234" s="2360">
        <v>6000000</v>
      </c>
      <c r="N234" s="2361">
        <v>1</v>
      </c>
      <c r="O234" s="2375">
        <f>M234*N234</f>
        <v>6000000</v>
      </c>
      <c r="P234" s="8"/>
      <c r="Q234" s="9"/>
      <c r="R234" s="9"/>
      <c r="S234" s="9"/>
      <c r="T234" s="9"/>
      <c r="U234" s="9"/>
      <c r="V234" s="9"/>
    </row>
    <row r="235" spans="1:22" ht="35.25" customHeight="1">
      <c r="A235" s="2371"/>
      <c r="B235" s="2170"/>
      <c r="C235" s="2170"/>
      <c r="D235" s="2170"/>
      <c r="E235" s="2195"/>
      <c r="F235" s="2055"/>
      <c r="G235" s="2170"/>
      <c r="H235" s="2043"/>
      <c r="I235" s="2043"/>
      <c r="J235" s="2176"/>
      <c r="K235" s="2252"/>
      <c r="L235" s="2196"/>
      <c r="M235" s="2360"/>
      <c r="N235" s="2361"/>
      <c r="O235" s="2375"/>
      <c r="P235" s="8"/>
      <c r="Q235" s="9"/>
      <c r="R235" s="9"/>
      <c r="S235" s="9"/>
      <c r="T235" s="9"/>
      <c r="U235" s="9"/>
      <c r="V235" s="9"/>
    </row>
    <row r="236" spans="1:22" ht="35.25" customHeight="1">
      <c r="A236" s="2371"/>
      <c r="B236" s="2170"/>
      <c r="C236" s="2170"/>
      <c r="D236" s="2170"/>
      <c r="E236" s="2195"/>
      <c r="F236" s="2055"/>
      <c r="G236" s="2170"/>
      <c r="H236" s="2043"/>
      <c r="I236" s="2043"/>
      <c r="J236" s="2176"/>
      <c r="K236" s="2186" t="s">
        <v>1191</v>
      </c>
      <c r="L236" s="2193"/>
      <c r="M236" s="2190"/>
      <c r="N236" s="2374"/>
      <c r="O236" s="2185">
        <f>SUM(O237)</f>
        <v>5010000</v>
      </c>
      <c r="P236" s="8"/>
      <c r="Q236" s="9"/>
      <c r="R236" s="9"/>
      <c r="S236" s="9"/>
      <c r="T236" s="9"/>
      <c r="U236" s="9"/>
      <c r="V236" s="9"/>
    </row>
    <row r="237" spans="1:22" ht="35.25" customHeight="1">
      <c r="A237" s="2371"/>
      <c r="B237" s="2170"/>
      <c r="C237" s="2170"/>
      <c r="D237" s="2170"/>
      <c r="E237" s="2195"/>
      <c r="F237" s="2055"/>
      <c r="G237" s="2170"/>
      <c r="H237" s="2043"/>
      <c r="I237" s="2043"/>
      <c r="J237" s="2176"/>
      <c r="K237" s="2252" t="s">
        <v>597</v>
      </c>
      <c r="L237" s="2196"/>
      <c r="M237" s="2360">
        <v>5010000</v>
      </c>
      <c r="N237" s="2361">
        <v>1</v>
      </c>
      <c r="O237" s="2375">
        <f>M237*N237</f>
        <v>5010000</v>
      </c>
      <c r="P237" s="8"/>
      <c r="Q237" s="9"/>
      <c r="R237" s="9"/>
      <c r="S237" s="9"/>
      <c r="T237" s="9"/>
      <c r="U237" s="9"/>
      <c r="V237" s="9"/>
    </row>
    <row r="238" spans="1:22" ht="30.75" customHeight="1">
      <c r="A238" s="2371"/>
      <c r="B238" s="2170"/>
      <c r="C238" s="2170"/>
      <c r="D238" s="2170"/>
      <c r="E238" s="2195"/>
      <c r="F238" s="2055"/>
      <c r="G238" s="2170"/>
      <c r="H238" s="2043"/>
      <c r="I238" s="2043"/>
      <c r="J238" s="2176"/>
      <c r="K238" s="2252"/>
      <c r="L238" s="2196"/>
      <c r="M238" s="2360"/>
      <c r="N238" s="2361"/>
      <c r="O238" s="2375"/>
      <c r="P238" s="8"/>
      <c r="Q238" s="9"/>
      <c r="R238" s="9"/>
      <c r="S238" s="9"/>
      <c r="T238" s="9"/>
      <c r="U238" s="9"/>
      <c r="V238" s="9"/>
    </row>
    <row r="239" spans="1:22" ht="30.75" customHeight="1">
      <c r="A239" s="2371"/>
      <c r="B239" s="2170"/>
      <c r="C239" s="2170"/>
      <c r="D239" s="2170"/>
      <c r="E239" s="2195"/>
      <c r="F239" s="2055"/>
      <c r="G239" s="2170"/>
      <c r="H239" s="2043"/>
      <c r="I239" s="2043"/>
      <c r="J239" s="2176"/>
      <c r="K239" s="2186" t="s">
        <v>1192</v>
      </c>
      <c r="L239" s="2193"/>
      <c r="M239" s="2190"/>
      <c r="N239" s="2374"/>
      <c r="O239" s="2185">
        <f>SUM(O240)</f>
        <v>10584000</v>
      </c>
      <c r="P239" s="8"/>
      <c r="Q239" s="9"/>
      <c r="R239" s="9"/>
      <c r="S239" s="9"/>
      <c r="T239" s="9"/>
      <c r="U239" s="9"/>
      <c r="V239" s="9"/>
    </row>
    <row r="240" spans="1:22" ht="30.75" customHeight="1">
      <c r="A240" s="2371"/>
      <c r="B240" s="2170"/>
      <c r="C240" s="2170"/>
      <c r="D240" s="2170"/>
      <c r="E240" s="2195"/>
      <c r="F240" s="2055"/>
      <c r="G240" s="2170"/>
      <c r="H240" s="2043"/>
      <c r="I240" s="2043"/>
      <c r="J240" s="2176"/>
      <c r="K240" s="2252" t="s">
        <v>597</v>
      </c>
      <c r="L240" s="2196"/>
      <c r="M240" s="2360">
        <v>10584000</v>
      </c>
      <c r="N240" s="2361">
        <v>1</v>
      </c>
      <c r="O240" s="2375">
        <f>M240*N240</f>
        <v>10584000</v>
      </c>
      <c r="P240" s="8"/>
      <c r="Q240" s="9"/>
      <c r="R240" s="9"/>
      <c r="S240" s="9"/>
      <c r="T240" s="9"/>
      <c r="U240" s="9"/>
      <c r="V240" s="9"/>
    </row>
    <row r="241" spans="1:22" ht="36" customHeight="1">
      <c r="A241" s="2376" t="s">
        <v>166</v>
      </c>
      <c r="B241" s="1811" t="s">
        <v>219</v>
      </c>
      <c r="C241" s="1812">
        <v>31</v>
      </c>
      <c r="D241" s="1813" t="s">
        <v>219</v>
      </c>
      <c r="E241" s="1812" t="s">
        <v>634</v>
      </c>
      <c r="F241" s="1813" t="s">
        <v>302</v>
      </c>
      <c r="G241" s="1814">
        <v>7566000</v>
      </c>
      <c r="H241" s="1814">
        <f>SUM(O241)</f>
        <v>7566000</v>
      </c>
      <c r="I241" s="1814">
        <f>H241-G241</f>
        <v>0</v>
      </c>
      <c r="J241" s="1815">
        <f>I241/G241</f>
        <v>0</v>
      </c>
      <c r="K241" s="2920"/>
      <c r="L241" s="2921"/>
      <c r="M241" s="2921"/>
      <c r="N241" s="2138"/>
      <c r="O241" s="2532">
        <f>SUM(O242,O245)</f>
        <v>7566000</v>
      </c>
      <c r="P241" s="8"/>
      <c r="Q241" s="9"/>
      <c r="R241" s="9"/>
      <c r="S241" s="9"/>
      <c r="T241" s="9"/>
      <c r="U241" s="9"/>
      <c r="V241" s="9"/>
    </row>
    <row r="242" spans="1:22" ht="32.1" customHeight="1">
      <c r="A242" s="2169"/>
      <c r="B242" s="2054"/>
      <c r="C242" s="2195"/>
      <c r="D242" s="2093"/>
      <c r="E242" s="2121"/>
      <c r="F242" s="2093"/>
      <c r="G242" s="2056"/>
      <c r="H242" s="2056"/>
      <c r="I242" s="2056"/>
      <c r="J242" s="2044"/>
      <c r="K242" s="2377" t="s">
        <v>638</v>
      </c>
      <c r="L242" s="2147"/>
      <c r="M242" s="2147"/>
      <c r="N242" s="2362"/>
      <c r="O242" s="2185">
        <f>SUM(O243)</f>
        <v>2000000</v>
      </c>
      <c r="P242" s="8"/>
      <c r="Q242" s="9"/>
      <c r="R242" s="9"/>
      <c r="S242" s="9"/>
      <c r="T242" s="9"/>
      <c r="U242" s="9"/>
      <c r="V242" s="9"/>
    </row>
    <row r="243" spans="1:22" ht="32.1" customHeight="1">
      <c r="A243" s="2169"/>
      <c r="B243" s="2054"/>
      <c r="C243" s="2195"/>
      <c r="D243" s="2093"/>
      <c r="E243" s="2121"/>
      <c r="F243" s="2093"/>
      <c r="G243" s="2056"/>
      <c r="H243" s="2056"/>
      <c r="I243" s="2056"/>
      <c r="J243" s="2044"/>
      <c r="K243" s="2252" t="s">
        <v>597</v>
      </c>
      <c r="L243" s="2177">
        <v>200000</v>
      </c>
      <c r="M243" s="2179">
        <v>10</v>
      </c>
      <c r="N243" s="2362"/>
      <c r="O243" s="2174">
        <f>SUM(L243*M243)</f>
        <v>2000000</v>
      </c>
      <c r="P243" s="8"/>
      <c r="Q243" s="9"/>
      <c r="R243" s="9"/>
      <c r="S243" s="9"/>
      <c r="T243" s="9"/>
      <c r="U243" s="9"/>
      <c r="V243" s="9"/>
    </row>
    <row r="244" spans="1:22" ht="32.1" customHeight="1">
      <c r="A244" s="2169"/>
      <c r="B244" s="2054"/>
      <c r="C244" s="2195"/>
      <c r="D244" s="2093"/>
      <c r="E244" s="2121"/>
      <c r="F244" s="2093"/>
      <c r="G244" s="2056"/>
      <c r="H244" s="2056"/>
      <c r="I244" s="2056"/>
      <c r="J244" s="2044"/>
      <c r="K244" s="2362"/>
      <c r="L244" s="2362"/>
      <c r="M244" s="2362"/>
      <c r="N244" s="2362"/>
      <c r="O244" s="2378"/>
      <c r="P244" s="8"/>
      <c r="Q244" s="9"/>
      <c r="R244" s="9"/>
      <c r="S244" s="9"/>
      <c r="T244" s="9"/>
      <c r="U244" s="9"/>
      <c r="V244" s="9"/>
    </row>
    <row r="245" spans="1:22" ht="32.1" customHeight="1">
      <c r="A245" s="2169"/>
      <c r="B245" s="2054"/>
      <c r="C245" s="2195"/>
      <c r="D245" s="2093"/>
      <c r="E245" s="2121"/>
      <c r="F245" s="2093"/>
      <c r="G245" s="2056"/>
      <c r="H245" s="2056"/>
      <c r="I245" s="2056"/>
      <c r="J245" s="2044"/>
      <c r="K245" s="2377" t="s">
        <v>1140</v>
      </c>
      <c r="L245" s="2147"/>
      <c r="M245" s="2147"/>
      <c r="N245" s="2362"/>
      <c r="O245" s="2185">
        <f>SUM(O246:V246)</f>
        <v>5566000</v>
      </c>
      <c r="P245" s="8"/>
      <c r="Q245" s="9"/>
      <c r="R245" s="9"/>
      <c r="S245" s="9"/>
      <c r="T245" s="9"/>
      <c r="U245" s="9"/>
      <c r="V245" s="9"/>
    </row>
    <row r="246" spans="1:22" ht="32.1" customHeight="1">
      <c r="A246" s="2169"/>
      <c r="B246" s="2054"/>
      <c r="C246" s="2195"/>
      <c r="D246" s="2093"/>
      <c r="E246" s="2121"/>
      <c r="F246" s="2093"/>
      <c r="G246" s="2056"/>
      <c r="H246" s="2056"/>
      <c r="I246" s="2056"/>
      <c r="J246" s="2044"/>
      <c r="K246" s="2252" t="s">
        <v>597</v>
      </c>
      <c r="L246" s="2177">
        <v>556600</v>
      </c>
      <c r="M246" s="2379">
        <v>10</v>
      </c>
      <c r="N246" s="2362"/>
      <c r="O246" s="2174">
        <f>SUM(L246*M246)</f>
        <v>5566000</v>
      </c>
      <c r="P246" s="8"/>
      <c r="Q246" s="9"/>
      <c r="R246" s="9"/>
      <c r="S246" s="9"/>
      <c r="T246" s="9"/>
      <c r="U246" s="9"/>
      <c r="V246" s="9"/>
    </row>
    <row r="247" spans="1:22" ht="32.1" customHeight="1">
      <c r="A247" s="2169"/>
      <c r="B247" s="2054"/>
      <c r="C247" s="2195"/>
      <c r="D247" s="2093"/>
      <c r="E247" s="2121"/>
      <c r="F247" s="2093"/>
      <c r="G247" s="2056"/>
      <c r="H247" s="2056"/>
      <c r="I247" s="2056"/>
      <c r="J247" s="2044"/>
      <c r="K247" s="2058"/>
      <c r="L247" s="2129"/>
      <c r="M247" s="2128"/>
      <c r="N247" s="2127"/>
      <c r="O247" s="2236"/>
      <c r="P247" s="8"/>
      <c r="Q247" s="9"/>
      <c r="R247" s="9"/>
      <c r="S247" s="9"/>
      <c r="T247" s="9"/>
      <c r="U247" s="9"/>
      <c r="V247" s="9"/>
    </row>
    <row r="248" spans="1:22" ht="33.75" customHeight="1">
      <c r="A248" s="2380" t="s">
        <v>166</v>
      </c>
      <c r="B248" s="2381" t="s">
        <v>219</v>
      </c>
      <c r="C248" s="2382" t="s">
        <v>558</v>
      </c>
      <c r="D248" s="1813" t="s">
        <v>219</v>
      </c>
      <c r="E248" s="1812" t="s">
        <v>649</v>
      </c>
      <c r="F248" s="1813" t="s">
        <v>650</v>
      </c>
      <c r="G248" s="1814">
        <v>3400000</v>
      </c>
      <c r="H248" s="1814">
        <f>SUM(O248)</f>
        <v>3400000</v>
      </c>
      <c r="I248" s="1814">
        <f>H248-G248</f>
        <v>0</v>
      </c>
      <c r="J248" s="1815">
        <f>I248/G248</f>
        <v>0</v>
      </c>
      <c r="K248" s="2383"/>
      <c r="L248" s="2384"/>
      <c r="M248" s="2385"/>
      <c r="N248" s="2138"/>
      <c r="O248" s="2532">
        <f>SUM(O249,O256,O259)</f>
        <v>3400000</v>
      </c>
      <c r="P248" s="8"/>
      <c r="Q248" s="9"/>
      <c r="R248" s="9"/>
      <c r="S248" s="9"/>
      <c r="T248" s="9"/>
      <c r="U248" s="9"/>
      <c r="V248" s="9"/>
    </row>
    <row r="249" spans="1:22" ht="33.75" customHeight="1">
      <c r="A249" s="2169"/>
      <c r="B249" s="2054"/>
      <c r="C249" s="2195"/>
      <c r="D249" s="2093"/>
      <c r="E249" s="2121"/>
      <c r="F249" s="2093"/>
      <c r="G249" s="2056"/>
      <c r="H249" s="2056"/>
      <c r="I249" s="2056"/>
      <c r="J249" s="2212"/>
      <c r="K249" s="2186" t="s">
        <v>651</v>
      </c>
      <c r="L249" s="2177"/>
      <c r="M249" s="2379"/>
      <c r="N249" s="2362"/>
      <c r="O249" s="2185">
        <f>SUM(O250:O254)</f>
        <v>2500000</v>
      </c>
      <c r="P249" s="8"/>
      <c r="Q249" s="9"/>
      <c r="R249" s="9"/>
      <c r="S249" s="9"/>
      <c r="T249" s="9"/>
      <c r="U249" s="9"/>
      <c r="V249" s="9"/>
    </row>
    <row r="250" spans="1:22" ht="33.75" customHeight="1">
      <c r="A250" s="2169"/>
      <c r="B250" s="2054"/>
      <c r="C250" s="2195"/>
      <c r="D250" s="2093"/>
      <c r="E250" s="2121"/>
      <c r="F250" s="2093"/>
      <c r="G250" s="2056"/>
      <c r="H250" s="2056"/>
      <c r="I250" s="2056"/>
      <c r="J250" s="2212"/>
      <c r="K250" s="2373" t="s">
        <v>652</v>
      </c>
      <c r="L250" s="2177">
        <v>200000</v>
      </c>
      <c r="M250" s="2379">
        <v>8</v>
      </c>
      <c r="N250" s="2362"/>
      <c r="O250" s="2174">
        <f t="shared" ref="O250:O254" si="33">L250*M250</f>
        <v>1600000</v>
      </c>
      <c r="P250" s="8"/>
      <c r="Q250" s="9"/>
      <c r="R250" s="9"/>
      <c r="S250" s="9"/>
      <c r="T250" s="9"/>
      <c r="U250" s="9"/>
      <c r="V250" s="9"/>
    </row>
    <row r="251" spans="1:22" ht="33.75" customHeight="1">
      <c r="A251" s="2371"/>
      <c r="B251" s="2170"/>
      <c r="C251" s="2170"/>
      <c r="D251" s="2043"/>
      <c r="E251" s="2121"/>
      <c r="F251" s="2055"/>
      <c r="G251" s="2043"/>
      <c r="H251" s="2043"/>
      <c r="I251" s="2043"/>
      <c r="J251" s="2043"/>
      <c r="K251" s="2373" t="s">
        <v>955</v>
      </c>
      <c r="L251" s="2177">
        <v>15000</v>
      </c>
      <c r="M251" s="2379">
        <v>12</v>
      </c>
      <c r="N251" s="2362"/>
      <c r="O251" s="2174">
        <f t="shared" si="33"/>
        <v>180000</v>
      </c>
      <c r="P251" s="8"/>
      <c r="Q251" s="9"/>
      <c r="R251" s="9"/>
      <c r="S251" s="9"/>
      <c r="T251" s="9"/>
      <c r="U251" s="9"/>
      <c r="V251" s="9"/>
    </row>
    <row r="252" spans="1:22" ht="33.75" customHeight="1">
      <c r="A252" s="2371"/>
      <c r="B252" s="2170"/>
      <c r="C252" s="2170"/>
      <c r="D252" s="2043"/>
      <c r="E252" s="2121"/>
      <c r="F252" s="2055"/>
      <c r="G252" s="2043"/>
      <c r="H252" s="2043"/>
      <c r="I252" s="2043"/>
      <c r="J252" s="2043"/>
      <c r="K252" s="2373" t="s">
        <v>959</v>
      </c>
      <c r="L252" s="2177">
        <v>30000</v>
      </c>
      <c r="M252" s="2379">
        <v>4</v>
      </c>
      <c r="N252" s="2362"/>
      <c r="O252" s="2174">
        <f t="shared" si="33"/>
        <v>120000</v>
      </c>
      <c r="P252" s="8"/>
      <c r="Q252" s="9"/>
      <c r="R252" s="9"/>
      <c r="S252" s="9"/>
      <c r="T252" s="9"/>
      <c r="U252" s="9"/>
      <c r="V252" s="9"/>
    </row>
    <row r="253" spans="1:22" ht="33.75" customHeight="1">
      <c r="A253" s="2386"/>
      <c r="B253" s="2043"/>
      <c r="C253" s="2170"/>
      <c r="D253" s="2170"/>
      <c r="E253" s="2195"/>
      <c r="F253" s="2055"/>
      <c r="G253" s="2170"/>
      <c r="H253" s="2170"/>
      <c r="I253" s="2170"/>
      <c r="J253" s="2170"/>
      <c r="K253" s="2373" t="s">
        <v>960</v>
      </c>
      <c r="L253" s="2177">
        <v>100000</v>
      </c>
      <c r="M253" s="2379">
        <v>4</v>
      </c>
      <c r="N253" s="2362"/>
      <c r="O253" s="2174">
        <f t="shared" si="33"/>
        <v>400000</v>
      </c>
      <c r="P253" s="8"/>
      <c r="Q253" s="9"/>
      <c r="R253" s="9"/>
      <c r="S253" s="9"/>
      <c r="T253" s="9"/>
      <c r="U253" s="9"/>
      <c r="V253" s="9"/>
    </row>
    <row r="254" spans="1:22" ht="33.75" customHeight="1">
      <c r="A254" s="2386"/>
      <c r="B254" s="2043"/>
      <c r="C254" s="2170"/>
      <c r="D254" s="2170"/>
      <c r="E254" s="2195"/>
      <c r="F254" s="2055"/>
      <c r="G254" s="2170"/>
      <c r="H254" s="2170"/>
      <c r="I254" s="2170"/>
      <c r="J254" s="2170"/>
      <c r="K254" s="2373" t="s">
        <v>962</v>
      </c>
      <c r="L254" s="2177">
        <v>50000</v>
      </c>
      <c r="M254" s="2379">
        <v>4</v>
      </c>
      <c r="N254" s="2362"/>
      <c r="O254" s="2174">
        <f t="shared" si="33"/>
        <v>200000</v>
      </c>
      <c r="P254" s="8"/>
      <c r="Q254" s="9"/>
      <c r="R254" s="9"/>
      <c r="S254" s="9"/>
      <c r="T254" s="9"/>
      <c r="U254" s="9"/>
      <c r="V254" s="9"/>
    </row>
    <row r="255" spans="1:22" ht="33.75" customHeight="1">
      <c r="A255" s="2386"/>
      <c r="B255" s="2043"/>
      <c r="C255" s="2170"/>
      <c r="D255" s="2170"/>
      <c r="E255" s="2195"/>
      <c r="F255" s="2055"/>
      <c r="G255" s="2170"/>
      <c r="H255" s="2170"/>
      <c r="I255" s="2170"/>
      <c r="J255" s="2170"/>
      <c r="K255" s="2373"/>
      <c r="L255" s="2177"/>
      <c r="M255" s="2178"/>
      <c r="N255" s="2362"/>
      <c r="O255" s="2174"/>
      <c r="P255" s="8"/>
      <c r="Q255" s="9"/>
      <c r="R255" s="9"/>
      <c r="S255" s="9"/>
      <c r="T255" s="9"/>
      <c r="U255" s="9"/>
      <c r="V255" s="9"/>
    </row>
    <row r="256" spans="1:22" ht="33.75" customHeight="1">
      <c r="A256" s="2386"/>
      <c r="B256" s="2043"/>
      <c r="C256" s="2195"/>
      <c r="D256" s="2054"/>
      <c r="E256" s="2195"/>
      <c r="F256" s="2055"/>
      <c r="G256" s="2170"/>
      <c r="H256" s="2170"/>
      <c r="I256" s="2170"/>
      <c r="J256" s="2170"/>
      <c r="K256" s="2125" t="s">
        <v>655</v>
      </c>
      <c r="L256" s="2252"/>
      <c r="M256" s="2252"/>
      <c r="N256" s="2362"/>
      <c r="O256" s="2185">
        <f>SUM(O257:O258)</f>
        <v>800000</v>
      </c>
      <c r="P256" s="8"/>
      <c r="Q256" s="9"/>
      <c r="R256" s="9"/>
      <c r="S256" s="9"/>
      <c r="T256" s="9"/>
      <c r="U256" s="9"/>
      <c r="V256" s="9"/>
    </row>
    <row r="257" spans="1:22" ht="33.75" customHeight="1">
      <c r="A257" s="2386"/>
      <c r="B257" s="2043"/>
      <c r="C257" s="2195"/>
      <c r="D257" s="2055"/>
      <c r="E257" s="2121"/>
      <c r="F257" s="2055"/>
      <c r="G257" s="2170"/>
      <c r="H257" s="2170"/>
      <c r="I257" s="2170"/>
      <c r="J257" s="2170"/>
      <c r="K257" s="2252" t="s">
        <v>966</v>
      </c>
      <c r="L257" s="2360">
        <v>800000</v>
      </c>
      <c r="M257" s="2361">
        <v>1</v>
      </c>
      <c r="N257" s="2362"/>
      <c r="O257" s="2174">
        <f t="shared" ref="O257:O258" si="34">SUM(L257*M257)</f>
        <v>800000</v>
      </c>
      <c r="P257" s="8"/>
      <c r="Q257" s="9"/>
      <c r="R257" s="9"/>
      <c r="S257" s="9"/>
      <c r="T257" s="9"/>
      <c r="U257" s="9"/>
      <c r="V257" s="9"/>
    </row>
    <row r="258" spans="1:22" ht="30" customHeight="1">
      <c r="A258" s="655"/>
      <c r="B258" s="2043"/>
      <c r="C258" s="2195"/>
      <c r="D258" s="2055"/>
      <c r="E258" s="2121"/>
      <c r="F258" s="2055"/>
      <c r="G258" s="2170"/>
      <c r="H258" s="2170"/>
      <c r="I258" s="2170"/>
      <c r="J258" s="2170"/>
      <c r="K258" s="2252"/>
      <c r="L258" s="2360"/>
      <c r="M258" s="2361"/>
      <c r="N258" s="2362"/>
      <c r="O258" s="2496">
        <f t="shared" si="34"/>
        <v>0</v>
      </c>
      <c r="P258" s="8"/>
      <c r="Q258" s="9"/>
      <c r="R258" s="9"/>
      <c r="S258" s="9"/>
      <c r="T258" s="9"/>
      <c r="U258" s="9"/>
      <c r="V258" s="9"/>
    </row>
    <row r="259" spans="1:22" ht="30" customHeight="1">
      <c r="A259" s="655"/>
      <c r="B259" s="2043"/>
      <c r="C259" s="2122"/>
      <c r="D259" s="2055"/>
      <c r="E259" s="2136"/>
      <c r="F259" s="2055"/>
      <c r="G259" s="2170"/>
      <c r="H259" s="2170"/>
      <c r="I259" s="2170"/>
      <c r="J259" s="2170"/>
      <c r="K259" s="2125" t="s">
        <v>658</v>
      </c>
      <c r="L259" s="2252"/>
      <c r="M259" s="2252"/>
      <c r="N259" s="2362"/>
      <c r="O259" s="1911">
        <f>SUM(O260)</f>
        <v>100000</v>
      </c>
      <c r="P259" s="8"/>
      <c r="Q259" s="9"/>
      <c r="R259" s="9"/>
      <c r="S259" s="9"/>
      <c r="T259" s="9"/>
      <c r="U259" s="9"/>
      <c r="V259" s="9"/>
    </row>
    <row r="260" spans="1:22" ht="21" customHeight="1">
      <c r="A260" s="655"/>
      <c r="B260" s="2043"/>
      <c r="C260" s="2122"/>
      <c r="D260" s="2055"/>
      <c r="E260" s="2136"/>
      <c r="F260" s="2055"/>
      <c r="G260" s="2170"/>
      <c r="H260" s="2170"/>
      <c r="I260" s="2170"/>
      <c r="J260" s="2170"/>
      <c r="K260" s="2252" t="s">
        <v>659</v>
      </c>
      <c r="L260" s="2360">
        <v>50000</v>
      </c>
      <c r="M260" s="2361">
        <v>2</v>
      </c>
      <c r="N260" s="2362"/>
      <c r="O260" s="2496">
        <f>SUM(L260*M260)</f>
        <v>100000</v>
      </c>
      <c r="P260" s="8"/>
      <c r="Q260" s="9"/>
      <c r="R260" s="9"/>
      <c r="S260" s="9"/>
      <c r="T260" s="9"/>
      <c r="U260" s="9"/>
      <c r="V260" s="9"/>
    </row>
    <row r="261" spans="1:22" ht="6" customHeight="1" thickBot="1">
      <c r="A261" s="895"/>
      <c r="B261" s="796"/>
      <c r="C261" s="974"/>
      <c r="D261" s="360"/>
      <c r="E261" s="974"/>
      <c r="F261" s="360"/>
      <c r="G261" s="796"/>
      <c r="H261" s="796"/>
      <c r="I261" s="796"/>
      <c r="J261" s="796"/>
      <c r="K261" s="1958"/>
      <c r="L261" s="1959"/>
      <c r="M261" s="1960"/>
      <c r="N261" s="1961"/>
      <c r="O261" s="1962"/>
      <c r="P261" s="8"/>
      <c r="Q261" s="9"/>
      <c r="R261" s="9"/>
      <c r="S261" s="9"/>
      <c r="T261" s="9"/>
      <c r="U261" s="9"/>
      <c r="V261" s="9"/>
    </row>
    <row r="262" spans="1:22" s="2033" customFormat="1" ht="6" customHeight="1">
      <c r="A262" s="2058"/>
      <c r="B262" s="2058"/>
      <c r="C262" s="2122"/>
      <c r="D262" s="2407"/>
      <c r="E262" s="2122"/>
      <c r="F262" s="2407"/>
      <c r="G262" s="2058"/>
      <c r="H262" s="2058"/>
      <c r="I262" s="2058"/>
      <c r="J262" s="2058"/>
      <c r="K262" s="2252"/>
      <c r="L262" s="2360"/>
      <c r="M262" s="2361"/>
      <c r="N262" s="2362"/>
      <c r="O262" s="2118"/>
      <c r="P262" s="823"/>
      <c r="Q262" s="2034"/>
      <c r="R262" s="2034"/>
      <c r="S262" s="2034"/>
      <c r="T262" s="2034"/>
      <c r="U262" s="2034"/>
      <c r="V262" s="2034"/>
    </row>
    <row r="263" spans="1:22" s="2033" customFormat="1" ht="5.25" customHeight="1" thickBot="1">
      <c r="A263" s="541"/>
      <c r="B263" s="541"/>
      <c r="C263" s="798"/>
      <c r="D263" s="644"/>
      <c r="E263" s="798"/>
      <c r="F263" s="644"/>
      <c r="G263" s="541"/>
      <c r="H263" s="541"/>
      <c r="I263" s="541"/>
      <c r="J263" s="541"/>
      <c r="K263" s="1958"/>
      <c r="L263" s="1959"/>
      <c r="M263" s="1960"/>
      <c r="N263" s="1961"/>
      <c r="O263" s="2363"/>
      <c r="P263" s="823"/>
      <c r="Q263" s="2034"/>
      <c r="R263" s="2034"/>
      <c r="S263" s="2034"/>
      <c r="T263" s="2034"/>
      <c r="U263" s="2034"/>
      <c r="V263" s="2034"/>
    </row>
    <row r="264" spans="1:22" ht="21" customHeight="1">
      <c r="A264" s="2743" t="s">
        <v>4</v>
      </c>
      <c r="B264" s="2857"/>
      <c r="C264" s="2855" t="s">
        <v>6</v>
      </c>
      <c r="D264" s="2856"/>
      <c r="E264" s="2853" t="s">
        <v>8</v>
      </c>
      <c r="F264" s="2854"/>
      <c r="G264" s="1034" t="s">
        <v>1060</v>
      </c>
      <c r="H264" s="1034" t="s">
        <v>1061</v>
      </c>
      <c r="I264" s="2671" t="s">
        <v>15</v>
      </c>
      <c r="J264" s="2914"/>
      <c r="K264" s="2664" t="s">
        <v>1066</v>
      </c>
      <c r="L264" s="2905"/>
      <c r="M264" s="2905"/>
      <c r="N264" s="2905"/>
      <c r="O264" s="2915"/>
      <c r="P264" s="8"/>
      <c r="Q264" s="9"/>
      <c r="R264" s="9"/>
      <c r="S264" s="9"/>
      <c r="T264" s="9"/>
      <c r="U264" s="9"/>
      <c r="V264" s="9"/>
    </row>
    <row r="265" spans="1:22" ht="21" customHeight="1">
      <c r="A265" s="2858"/>
      <c r="B265" s="2852"/>
      <c r="C265" s="2847"/>
      <c r="D265" s="2848"/>
      <c r="E265" s="2843"/>
      <c r="F265" s="2844"/>
      <c r="G265" s="2154" t="s">
        <v>29</v>
      </c>
      <c r="H265" s="2154" t="s">
        <v>30</v>
      </c>
      <c r="I265" s="24" t="s">
        <v>33</v>
      </c>
      <c r="J265" s="24" t="s">
        <v>35</v>
      </c>
      <c r="K265" s="2890"/>
      <c r="L265" s="2891"/>
      <c r="M265" s="2891"/>
      <c r="N265" s="2891"/>
      <c r="O265" s="2916"/>
      <c r="P265" s="8"/>
      <c r="Q265" s="9"/>
      <c r="R265" s="9"/>
      <c r="S265" s="9"/>
      <c r="T265" s="9"/>
      <c r="U265" s="9"/>
      <c r="V265" s="9"/>
    </row>
    <row r="266" spans="1:22" ht="20.25" customHeight="1">
      <c r="A266" s="1810" t="s">
        <v>166</v>
      </c>
      <c r="B266" s="1817" t="s">
        <v>219</v>
      </c>
      <c r="C266" s="1811">
        <v>31</v>
      </c>
      <c r="D266" s="1813" t="s">
        <v>219</v>
      </c>
      <c r="E266" s="1812" t="s">
        <v>660</v>
      </c>
      <c r="F266" s="1813" t="s">
        <v>109</v>
      </c>
      <c r="G266" s="1814">
        <f>'세출1(2025)'!H282</f>
        <v>5100000</v>
      </c>
      <c r="H266" s="1814">
        <f>O266</f>
        <v>5100000</v>
      </c>
      <c r="I266" s="1814">
        <f>H266-G266</f>
        <v>0</v>
      </c>
      <c r="J266" s="1815">
        <f>I266/G266</f>
        <v>0</v>
      </c>
      <c r="K266" s="2920"/>
      <c r="L266" s="2921"/>
      <c r="M266" s="2921"/>
      <c r="N266" s="2925"/>
      <c r="O266" s="2533">
        <f>SUM(O267,O270,O273,O277)</f>
        <v>5100000</v>
      </c>
      <c r="P266" s="8"/>
      <c r="Q266" s="9"/>
      <c r="R266" s="9"/>
      <c r="S266" s="9"/>
      <c r="T266" s="9"/>
      <c r="U266" s="9"/>
      <c r="V266" s="9"/>
    </row>
    <row r="267" spans="1:22" ht="15" customHeight="1">
      <c r="A267" s="1898"/>
      <c r="B267" s="15"/>
      <c r="C267" s="595"/>
      <c r="D267" s="595"/>
      <c r="E267" s="713"/>
      <c r="F267" s="1876"/>
      <c r="G267" s="595"/>
      <c r="H267" s="595"/>
      <c r="I267" s="595"/>
      <c r="J267" s="1666"/>
      <c r="K267" s="1346" t="s">
        <v>661</v>
      </c>
      <c r="L267" s="15"/>
      <c r="M267" s="15"/>
      <c r="N267" s="1818"/>
      <c r="O267" s="778">
        <f>SUM(O268)</f>
        <v>3000000</v>
      </c>
      <c r="P267" s="8"/>
      <c r="Q267" s="9"/>
      <c r="R267" s="9"/>
      <c r="S267" s="9"/>
      <c r="T267" s="9"/>
      <c r="U267" s="9"/>
      <c r="V267" s="9"/>
    </row>
    <row r="268" spans="1:22" ht="15" customHeight="1">
      <c r="A268" s="1895"/>
      <c r="B268" s="1032"/>
      <c r="C268" s="99"/>
      <c r="D268" s="99"/>
      <c r="E268" s="712"/>
      <c r="F268" s="1877"/>
      <c r="G268" s="99"/>
      <c r="H268" s="99"/>
      <c r="I268" s="99"/>
      <c r="J268" s="101"/>
      <c r="K268" s="1" t="s">
        <v>597</v>
      </c>
      <c r="L268" s="837">
        <v>3000000</v>
      </c>
      <c r="M268" s="1819">
        <v>1</v>
      </c>
      <c r="N268" s="1360"/>
      <c r="O268" s="287">
        <f>L268*M268</f>
        <v>3000000</v>
      </c>
      <c r="P268" s="8"/>
      <c r="Q268" s="9"/>
      <c r="R268" s="9"/>
      <c r="S268" s="9"/>
      <c r="T268" s="9"/>
      <c r="U268" s="9"/>
      <c r="V268" s="9"/>
    </row>
    <row r="269" spans="1:22" ht="15" customHeight="1">
      <c r="A269" s="1895"/>
      <c r="B269" s="1032"/>
      <c r="C269" s="99"/>
      <c r="D269" s="99"/>
      <c r="E269" s="712"/>
      <c r="F269" s="1877"/>
      <c r="G269" s="99"/>
      <c r="H269" s="99"/>
      <c r="I269" s="99"/>
      <c r="J269" s="101"/>
      <c r="K269" s="1"/>
      <c r="L269" s="834"/>
      <c r="M269" s="1809"/>
      <c r="N269" s="155" t="s">
        <v>194</v>
      </c>
      <c r="O269" s="295"/>
      <c r="P269" s="8"/>
      <c r="Q269" s="9"/>
      <c r="R269" s="9"/>
      <c r="S269" s="9"/>
      <c r="T269" s="9"/>
      <c r="U269" s="9"/>
      <c r="V269" s="9"/>
    </row>
    <row r="270" spans="1:22" ht="15" customHeight="1">
      <c r="A270" s="1895"/>
      <c r="B270" s="1032"/>
      <c r="C270" s="99"/>
      <c r="D270" s="99"/>
      <c r="E270" s="712"/>
      <c r="F270" s="1877"/>
      <c r="G270" s="99"/>
      <c r="H270" s="99"/>
      <c r="I270" s="99"/>
      <c r="J270" s="101"/>
      <c r="K270" s="530" t="s">
        <v>662</v>
      </c>
      <c r="L270" s="7"/>
      <c r="M270" s="7"/>
      <c r="N270" s="9"/>
      <c r="O270" s="1272">
        <f>SUM(O271)</f>
        <v>1000000</v>
      </c>
      <c r="P270" s="8"/>
      <c r="Q270" s="9"/>
      <c r="R270" s="9"/>
      <c r="S270" s="9"/>
      <c r="T270" s="9"/>
      <c r="U270" s="9"/>
      <c r="V270" s="9"/>
    </row>
    <row r="271" spans="1:22" ht="15" customHeight="1">
      <c r="A271" s="1895"/>
      <c r="B271" s="1032"/>
      <c r="C271" s="99"/>
      <c r="D271" s="99"/>
      <c r="E271" s="712"/>
      <c r="F271" s="1877"/>
      <c r="G271" s="99"/>
      <c r="H271" s="99"/>
      <c r="I271" s="99"/>
      <c r="J271" s="101"/>
      <c r="K271" s="1" t="s">
        <v>597</v>
      </c>
      <c r="L271" s="834">
        <v>100000</v>
      </c>
      <c r="M271" s="1819">
        <v>10</v>
      </c>
      <c r="N271" s="9"/>
      <c r="O271" s="295">
        <f>SUM(L271*M271)</f>
        <v>1000000</v>
      </c>
      <c r="P271" s="8"/>
      <c r="Q271" s="9"/>
      <c r="R271" s="9"/>
      <c r="S271" s="9"/>
      <c r="T271" s="9"/>
      <c r="U271" s="9"/>
      <c r="V271" s="9"/>
    </row>
    <row r="272" spans="1:22" ht="15" customHeight="1">
      <c r="A272" s="1895"/>
      <c r="B272" s="1032"/>
      <c r="C272" s="99"/>
      <c r="D272" s="99"/>
      <c r="E272" s="712"/>
      <c r="F272" s="1877"/>
      <c r="G272" s="99"/>
      <c r="H272" s="99"/>
      <c r="I272" s="99"/>
      <c r="J272" s="101"/>
      <c r="K272" s="1"/>
      <c r="L272" s="834"/>
      <c r="M272" s="1809"/>
      <c r="N272" s="9"/>
      <c r="O272" s="295"/>
      <c r="P272" s="8"/>
      <c r="Q272" s="9"/>
      <c r="R272" s="9"/>
      <c r="S272" s="9"/>
      <c r="T272" s="9"/>
      <c r="U272" s="9"/>
      <c r="V272" s="9"/>
    </row>
    <row r="273" spans="1:22" ht="15" customHeight="1">
      <c r="A273" s="1895"/>
      <c r="B273" s="1032"/>
      <c r="C273" s="99"/>
      <c r="D273" s="99"/>
      <c r="E273" s="712"/>
      <c r="F273" s="1877"/>
      <c r="G273" s="99"/>
      <c r="H273" s="99"/>
      <c r="I273" s="99"/>
      <c r="J273" s="101"/>
      <c r="K273" s="2" t="s">
        <v>663</v>
      </c>
      <c r="L273" s="7"/>
      <c r="M273" s="7"/>
      <c r="N273" s="9"/>
      <c r="O273" s="1272">
        <f>SUM(O274:O275)</f>
        <v>1000000</v>
      </c>
      <c r="P273" s="8"/>
      <c r="Q273" s="9"/>
      <c r="R273" s="9"/>
      <c r="S273" s="9"/>
      <c r="T273" s="9"/>
      <c r="U273" s="9"/>
      <c r="V273" s="9"/>
    </row>
    <row r="274" spans="1:22" ht="15" customHeight="1">
      <c r="A274" s="1895"/>
      <c r="B274" s="1032"/>
      <c r="C274" s="99"/>
      <c r="D274" s="99"/>
      <c r="E274" s="712"/>
      <c r="F274" s="1877"/>
      <c r="G274" s="99"/>
      <c r="H274" s="99"/>
      <c r="I274" s="99"/>
      <c r="J274" s="101"/>
      <c r="K274" s="1032" t="s">
        <v>983</v>
      </c>
      <c r="L274" s="834">
        <v>100000</v>
      </c>
      <c r="M274" s="835">
        <v>6</v>
      </c>
      <c r="N274" s="9"/>
      <c r="O274" s="295">
        <f t="shared" ref="O274:O275" si="35">L274*M274</f>
        <v>600000</v>
      </c>
      <c r="P274" s="8"/>
      <c r="Q274" s="9"/>
      <c r="R274" s="9"/>
      <c r="S274" s="9"/>
      <c r="T274" s="9"/>
      <c r="U274" s="9"/>
      <c r="V274" s="9"/>
    </row>
    <row r="275" spans="1:22" ht="15" customHeight="1">
      <c r="A275" s="1895"/>
      <c r="B275" s="1032"/>
      <c r="C275" s="99"/>
      <c r="D275" s="99"/>
      <c r="E275" s="712"/>
      <c r="F275" s="1877"/>
      <c r="G275" s="99"/>
      <c r="H275" s="99"/>
      <c r="I275" s="99"/>
      <c r="J275" s="101"/>
      <c r="K275" s="1032" t="s">
        <v>984</v>
      </c>
      <c r="L275" s="834">
        <v>200000</v>
      </c>
      <c r="M275" s="1554">
        <v>2</v>
      </c>
      <c r="N275" s="9"/>
      <c r="O275" s="295">
        <f t="shared" si="35"/>
        <v>400000</v>
      </c>
      <c r="P275" s="8"/>
      <c r="Q275" s="9"/>
      <c r="R275" s="9"/>
      <c r="S275" s="9"/>
      <c r="T275" s="9"/>
      <c r="U275" s="9"/>
      <c r="V275" s="9"/>
    </row>
    <row r="276" spans="1:22" ht="15" customHeight="1">
      <c r="A276" s="1895"/>
      <c r="B276" s="1032"/>
      <c r="C276" s="99"/>
      <c r="D276" s="99"/>
      <c r="E276" s="712"/>
      <c r="F276" s="1877"/>
      <c r="G276" s="99"/>
      <c r="H276" s="99"/>
      <c r="I276" s="99"/>
      <c r="J276" s="101"/>
      <c r="K276" s="1"/>
      <c r="L276" s="834"/>
      <c r="M276" s="1554"/>
      <c r="N276" s="9"/>
      <c r="O276" s="295"/>
      <c r="P276" s="8"/>
      <c r="Q276" s="9"/>
      <c r="R276" s="9"/>
      <c r="S276" s="9"/>
      <c r="T276" s="9"/>
      <c r="U276" s="9"/>
      <c r="V276" s="9"/>
    </row>
    <row r="277" spans="1:22" ht="15" customHeight="1">
      <c r="A277" s="1895"/>
      <c r="B277" s="1032"/>
      <c r="C277" s="99"/>
      <c r="D277" s="99"/>
      <c r="E277" s="712"/>
      <c r="F277" s="1877"/>
      <c r="G277" s="99"/>
      <c r="H277" s="99"/>
      <c r="I277" s="99"/>
      <c r="J277" s="101"/>
      <c r="K277" s="1352" t="s">
        <v>986</v>
      </c>
      <c r="L277" s="834"/>
      <c r="M277" s="1554"/>
      <c r="N277" s="9"/>
      <c r="O277" s="1272">
        <f>SUM(O278)</f>
        <v>100000</v>
      </c>
      <c r="P277" s="8"/>
      <c r="Q277" s="9"/>
      <c r="R277" s="9"/>
      <c r="S277" s="9"/>
      <c r="T277" s="9"/>
      <c r="U277" s="9"/>
      <c r="V277" s="9"/>
    </row>
    <row r="278" spans="1:22" ht="15" customHeight="1">
      <c r="A278" s="1895"/>
      <c r="B278" s="1032"/>
      <c r="C278" s="99"/>
      <c r="D278" s="99"/>
      <c r="E278" s="712"/>
      <c r="F278" s="1877"/>
      <c r="G278" s="99"/>
      <c r="H278" s="99"/>
      <c r="I278" s="99"/>
      <c r="J278" s="101"/>
      <c r="K278" s="1032" t="s">
        <v>597</v>
      </c>
      <c r="L278" s="837">
        <v>5000</v>
      </c>
      <c r="M278" s="1354">
        <v>20</v>
      </c>
      <c r="N278" s="9"/>
      <c r="O278" s="295">
        <f>L278*M278</f>
        <v>100000</v>
      </c>
      <c r="P278" s="8"/>
      <c r="Q278" s="9"/>
      <c r="R278" s="9"/>
      <c r="S278" s="9"/>
      <c r="T278" s="9"/>
      <c r="U278" s="9"/>
      <c r="V278" s="9"/>
    </row>
    <row r="279" spans="1:22" ht="15" customHeight="1">
      <c r="A279" s="1895"/>
      <c r="B279" s="1032"/>
      <c r="C279" s="99"/>
      <c r="D279" s="99"/>
      <c r="E279" s="712"/>
      <c r="F279" s="1877"/>
      <c r="G279" s="99"/>
      <c r="H279" s="99"/>
      <c r="I279" s="99"/>
      <c r="J279" s="101"/>
      <c r="K279" s="1"/>
      <c r="L279" s="834"/>
      <c r="M279" s="1554"/>
      <c r="N279" s="9"/>
      <c r="O279" s="295"/>
      <c r="P279" s="8"/>
      <c r="Q279" s="9"/>
      <c r="R279" s="9"/>
      <c r="S279" s="9"/>
      <c r="T279" s="9"/>
      <c r="U279" s="9"/>
      <c r="V279" s="9"/>
    </row>
    <row r="280" spans="1:22" ht="15.75" customHeight="1">
      <c r="A280" s="805" t="s">
        <v>166</v>
      </c>
      <c r="B280" s="1817" t="s">
        <v>219</v>
      </c>
      <c r="C280" s="1811">
        <v>31</v>
      </c>
      <c r="D280" s="1813" t="s">
        <v>219</v>
      </c>
      <c r="E280" s="1812" t="s">
        <v>667</v>
      </c>
      <c r="F280" s="1813" t="s">
        <v>324</v>
      </c>
      <c r="G280" s="1814">
        <v>60520000</v>
      </c>
      <c r="H280" s="1814">
        <f>O280</f>
        <v>60520000</v>
      </c>
      <c r="I280" s="1814">
        <f>H280-G280</f>
        <v>0</v>
      </c>
      <c r="J280" s="1815">
        <f>I280/G280</f>
        <v>0</v>
      </c>
      <c r="K280" s="2920"/>
      <c r="L280" s="2921"/>
      <c r="M280" s="2921"/>
      <c r="N280" s="2925"/>
      <c r="O280" s="2533">
        <f>SUM(O281,O284,O290,O293,O296,O299,O287,O302,O305,O308)</f>
        <v>60520000</v>
      </c>
      <c r="P280" s="8"/>
      <c r="Q280" s="9"/>
      <c r="R280" s="9"/>
      <c r="S280" s="9"/>
      <c r="T280" s="9"/>
      <c r="U280" s="9"/>
      <c r="V280" s="9"/>
    </row>
    <row r="281" spans="1:22" ht="12" customHeight="1">
      <c r="A281" s="1895"/>
      <c r="B281" s="1807"/>
      <c r="C281" s="1891"/>
      <c r="D281" s="1891"/>
      <c r="E281" s="712"/>
      <c r="F281" s="1877"/>
      <c r="G281" s="1891"/>
      <c r="H281" s="1891"/>
      <c r="I281" s="1891"/>
      <c r="J281" s="2080"/>
      <c r="K281" s="1820" t="s">
        <v>1005</v>
      </c>
      <c r="L281" s="1821"/>
      <c r="M281" s="1821"/>
      <c r="N281" s="1821"/>
      <c r="O281" s="1822">
        <v>1000000</v>
      </c>
      <c r="P281" s="8"/>
      <c r="Q281" s="9"/>
      <c r="R281" s="9"/>
      <c r="S281" s="9"/>
      <c r="T281" s="9"/>
      <c r="U281" s="9"/>
      <c r="V281" s="9"/>
    </row>
    <row r="282" spans="1:22" ht="12" customHeight="1">
      <c r="A282" s="1895"/>
      <c r="B282" s="1807"/>
      <c r="C282" s="1891"/>
      <c r="D282" s="1891"/>
      <c r="E282" s="712"/>
      <c r="F282" s="1877"/>
      <c r="G282" s="1891"/>
      <c r="H282" s="1891"/>
      <c r="I282" s="1891"/>
      <c r="J282" s="2080"/>
      <c r="K282" s="1823" t="s">
        <v>219</v>
      </c>
      <c r="L282" s="837">
        <v>250000</v>
      </c>
      <c r="M282" s="1824">
        <v>4</v>
      </c>
      <c r="N282" s="9"/>
      <c r="O282" s="295">
        <f>L282*M282</f>
        <v>1000000</v>
      </c>
      <c r="P282" s="8"/>
      <c r="Q282" s="9"/>
      <c r="R282" s="9"/>
      <c r="S282" s="9"/>
      <c r="T282" s="9"/>
      <c r="U282" s="9"/>
      <c r="V282" s="9"/>
    </row>
    <row r="283" spans="1:22" ht="12" customHeight="1">
      <c r="A283" s="1895"/>
      <c r="B283" s="1807"/>
      <c r="C283" s="1891"/>
      <c r="D283" s="1891"/>
      <c r="E283" s="712"/>
      <c r="F283" s="1877"/>
      <c r="G283" s="1891"/>
      <c r="H283" s="1891"/>
      <c r="I283" s="1891"/>
      <c r="J283" s="2080"/>
      <c r="K283" s="1825"/>
      <c r="L283" s="1826"/>
      <c r="M283" s="1827"/>
      <c r="N283" s="1821"/>
      <c r="O283" s="1828"/>
      <c r="P283" s="8"/>
      <c r="Q283" s="9"/>
      <c r="R283" s="9"/>
      <c r="S283" s="9"/>
      <c r="T283" s="9"/>
      <c r="U283" s="9"/>
      <c r="V283" s="9"/>
    </row>
    <row r="284" spans="1:22" ht="12" customHeight="1">
      <c r="A284" s="1895"/>
      <c r="B284" s="1807"/>
      <c r="C284" s="1891"/>
      <c r="D284" s="1891"/>
      <c r="E284" s="1886"/>
      <c r="F284" s="1690"/>
      <c r="G284" s="1891"/>
      <c r="H284" s="2081"/>
      <c r="I284" s="1891"/>
      <c r="J284" s="2080"/>
      <c r="K284" s="1820" t="s">
        <v>1020</v>
      </c>
      <c r="L284" s="1829"/>
      <c r="M284" s="1829"/>
      <c r="N284" s="1829"/>
      <c r="O284" s="1822">
        <f>SUM(O285)</f>
        <v>21500000</v>
      </c>
      <c r="P284" s="8"/>
      <c r="Q284" s="9"/>
      <c r="R284" s="9"/>
      <c r="S284" s="9"/>
      <c r="T284" s="9"/>
      <c r="U284" s="9"/>
      <c r="V284" s="9"/>
    </row>
    <row r="285" spans="1:22" ht="12" customHeight="1">
      <c r="A285" s="1895"/>
      <c r="B285" s="1807"/>
      <c r="C285" s="1891"/>
      <c r="D285" s="1891"/>
      <c r="E285" s="1886"/>
      <c r="F285" s="1690"/>
      <c r="G285" s="1891"/>
      <c r="H285" s="2081"/>
      <c r="I285" s="1891"/>
      <c r="J285" s="2080"/>
      <c r="K285" s="1830" t="s">
        <v>219</v>
      </c>
      <c r="L285" s="837">
        <v>4300000</v>
      </c>
      <c r="M285" s="1824">
        <v>5</v>
      </c>
      <c r="N285" s="1821"/>
      <c r="O285" s="295">
        <f>L285*M285</f>
        <v>21500000</v>
      </c>
      <c r="P285" s="8"/>
      <c r="Q285" s="9"/>
      <c r="R285" s="9"/>
      <c r="S285" s="9"/>
      <c r="T285" s="9"/>
      <c r="U285" s="9"/>
      <c r="V285" s="9"/>
    </row>
    <row r="286" spans="1:22" ht="12" customHeight="1">
      <c r="A286" s="1895"/>
      <c r="B286" s="1807"/>
      <c r="C286" s="1891"/>
      <c r="D286" s="1891"/>
      <c r="E286" s="1886"/>
      <c r="F286" s="1690"/>
      <c r="G286" s="1891"/>
      <c r="H286" s="1891"/>
      <c r="I286" s="1891"/>
      <c r="J286" s="2080"/>
      <c r="K286" s="1825"/>
      <c r="L286" s="1826"/>
      <c r="M286" s="1831"/>
      <c r="N286" s="1821"/>
      <c r="O286" s="1828"/>
      <c r="P286" s="8"/>
      <c r="Q286" s="9"/>
      <c r="R286" s="9"/>
      <c r="S286" s="9"/>
      <c r="T286" s="9"/>
      <c r="U286" s="9"/>
      <c r="V286" s="9"/>
    </row>
    <row r="287" spans="1:22" ht="12" customHeight="1">
      <c r="A287" s="1895"/>
      <c r="B287" s="1807"/>
      <c r="C287" s="1891"/>
      <c r="D287" s="1891"/>
      <c r="E287" s="1886"/>
      <c r="F287" s="1690"/>
      <c r="G287" s="1891"/>
      <c r="H287" s="1891"/>
      <c r="I287" s="1891"/>
      <c r="J287" s="2080"/>
      <c r="K287" s="1820" t="s">
        <v>1032</v>
      </c>
      <c r="L287" s="1821"/>
      <c r="M287" s="1821"/>
      <c r="N287" s="1821"/>
      <c r="O287" s="1822">
        <v>4000000</v>
      </c>
      <c r="P287" s="8"/>
      <c r="Q287" s="9"/>
      <c r="R287" s="9"/>
      <c r="S287" s="9"/>
      <c r="T287" s="9"/>
      <c r="U287" s="9"/>
      <c r="V287" s="9"/>
    </row>
    <row r="288" spans="1:22" ht="12" customHeight="1">
      <c r="A288" s="1895"/>
      <c r="B288" s="1807"/>
      <c r="C288" s="1891"/>
      <c r="D288" s="1891"/>
      <c r="E288" s="1886"/>
      <c r="F288" s="1690"/>
      <c r="G288" s="1891"/>
      <c r="H288" s="1891"/>
      <c r="I288" s="1891"/>
      <c r="J288" s="2080"/>
      <c r="K288" s="1830" t="s">
        <v>219</v>
      </c>
      <c r="L288" s="837">
        <v>400000</v>
      </c>
      <c r="M288" s="1816">
        <v>10</v>
      </c>
      <c r="N288" s="9"/>
      <c r="O288" s="295">
        <f>SUM(L288*M288)</f>
        <v>4000000</v>
      </c>
      <c r="P288" s="8"/>
      <c r="Q288" s="9"/>
      <c r="R288" s="9"/>
      <c r="S288" s="9"/>
      <c r="T288" s="9"/>
      <c r="U288" s="9"/>
      <c r="V288" s="9"/>
    </row>
    <row r="289" spans="1:22" ht="12" customHeight="1">
      <c r="A289" s="1895"/>
      <c r="B289" s="1807"/>
      <c r="C289" s="1891"/>
      <c r="D289" s="1891"/>
      <c r="E289" s="1886"/>
      <c r="F289" s="1690"/>
      <c r="G289" s="1891"/>
      <c r="H289" s="1891"/>
      <c r="I289" s="1891"/>
      <c r="J289" s="2080"/>
      <c r="K289" s="1825"/>
      <c r="L289" s="1826"/>
      <c r="M289" s="1832"/>
      <c r="N289" s="1821"/>
      <c r="O289" s="1828"/>
      <c r="P289" s="8"/>
      <c r="Q289" s="9"/>
      <c r="R289" s="9"/>
      <c r="S289" s="9"/>
      <c r="T289" s="9"/>
      <c r="U289" s="9"/>
      <c r="V289" s="9"/>
    </row>
    <row r="290" spans="1:22" ht="12" customHeight="1">
      <c r="A290" s="1895"/>
      <c r="B290" s="1807"/>
      <c r="C290" s="1891"/>
      <c r="D290" s="1891"/>
      <c r="E290" s="1886"/>
      <c r="F290" s="1690"/>
      <c r="G290" s="1891"/>
      <c r="H290" s="1891"/>
      <c r="I290" s="1891"/>
      <c r="J290" s="2080"/>
      <c r="K290" s="1820" t="s">
        <v>1035</v>
      </c>
      <c r="L290" s="1821"/>
      <c r="M290" s="1821"/>
      <c r="N290" s="1821"/>
      <c r="O290" s="1822">
        <v>7010000</v>
      </c>
      <c r="P290" s="8"/>
      <c r="Q290" s="9"/>
      <c r="R290" s="9"/>
      <c r="S290" s="9"/>
      <c r="T290" s="9"/>
      <c r="U290" s="9"/>
      <c r="V290" s="9"/>
    </row>
    <row r="291" spans="1:22" ht="12" customHeight="1">
      <c r="A291" s="1895"/>
      <c r="B291" s="1807"/>
      <c r="C291" s="1891"/>
      <c r="D291" s="1891"/>
      <c r="E291" s="1886"/>
      <c r="F291" s="1690"/>
      <c r="G291" s="1891"/>
      <c r="H291" s="1891"/>
      <c r="I291" s="1891"/>
      <c r="J291" s="2080"/>
      <c r="K291" s="1830" t="s">
        <v>219</v>
      </c>
      <c r="L291" s="837">
        <v>701000</v>
      </c>
      <c r="M291" s="1816">
        <v>10</v>
      </c>
      <c r="N291" s="9"/>
      <c r="O291" s="295">
        <f>SUM(L291*M291)</f>
        <v>7010000</v>
      </c>
      <c r="P291" s="8"/>
      <c r="Q291" s="9"/>
      <c r="R291" s="9"/>
      <c r="S291" s="9"/>
      <c r="T291" s="9"/>
      <c r="U291" s="9"/>
      <c r="V291" s="9"/>
    </row>
    <row r="292" spans="1:22" ht="12" customHeight="1">
      <c r="A292" s="1895"/>
      <c r="B292" s="1807"/>
      <c r="C292" s="1891"/>
      <c r="D292" s="1891"/>
      <c r="E292" s="1886"/>
      <c r="F292" s="1690"/>
      <c r="G292" s="1891"/>
      <c r="H292" s="1891"/>
      <c r="I292" s="1891"/>
      <c r="J292" s="2080"/>
      <c r="K292" s="1825"/>
      <c r="L292" s="1826"/>
      <c r="M292" s="1832"/>
      <c r="N292" s="1821"/>
      <c r="O292" s="1828"/>
      <c r="P292" s="8"/>
      <c r="Q292" s="9"/>
      <c r="R292" s="9"/>
      <c r="S292" s="9"/>
      <c r="T292" s="9"/>
      <c r="U292" s="9"/>
      <c r="V292" s="9"/>
    </row>
    <row r="293" spans="1:22" ht="12" customHeight="1">
      <c r="A293" s="1895"/>
      <c r="B293" s="1807"/>
      <c r="C293" s="1891"/>
      <c r="D293" s="1891"/>
      <c r="E293" s="1886"/>
      <c r="F293" s="1690"/>
      <c r="G293" s="1891"/>
      <c r="H293" s="1891"/>
      <c r="I293" s="1891"/>
      <c r="J293" s="2080"/>
      <c r="K293" s="1820" t="s">
        <v>1038</v>
      </c>
      <c r="L293" s="1821"/>
      <c r="M293" s="1821"/>
      <c r="N293" s="1821"/>
      <c r="O293" s="1822">
        <v>6010000</v>
      </c>
      <c r="P293" s="8"/>
      <c r="Q293" s="9"/>
      <c r="R293" s="9"/>
      <c r="S293" s="9"/>
      <c r="T293" s="9"/>
      <c r="U293" s="9"/>
      <c r="V293" s="9"/>
    </row>
    <row r="294" spans="1:22" ht="12" customHeight="1">
      <c r="A294" s="1895"/>
      <c r="B294" s="1807"/>
      <c r="C294" s="1891"/>
      <c r="D294" s="1891"/>
      <c r="E294" s="1886"/>
      <c r="F294" s="1690"/>
      <c r="G294" s="1891"/>
      <c r="H294" s="1891"/>
      <c r="I294" s="1891"/>
      <c r="J294" s="2080"/>
      <c r="K294" s="1830" t="s">
        <v>219</v>
      </c>
      <c r="L294" s="837">
        <v>601000</v>
      </c>
      <c r="M294" s="1816">
        <v>10</v>
      </c>
      <c r="N294" s="9"/>
      <c r="O294" s="295">
        <f>SUM(L294*M294)</f>
        <v>6010000</v>
      </c>
      <c r="P294" s="8"/>
      <c r="Q294" s="9"/>
      <c r="R294" s="9"/>
      <c r="S294" s="9"/>
      <c r="T294" s="9"/>
      <c r="U294" s="9"/>
      <c r="V294" s="9"/>
    </row>
    <row r="295" spans="1:22" ht="12" customHeight="1">
      <c r="A295" s="1895"/>
      <c r="B295" s="1807"/>
      <c r="C295" s="1891"/>
      <c r="D295" s="1891"/>
      <c r="E295" s="1886"/>
      <c r="F295" s="1690"/>
      <c r="G295" s="1891"/>
      <c r="H295" s="1891"/>
      <c r="I295" s="1891"/>
      <c r="J295" s="2080"/>
      <c r="K295" s="1825"/>
      <c r="L295" s="1826"/>
      <c r="M295" s="1832"/>
      <c r="N295" s="1821"/>
      <c r="O295" s="1828"/>
      <c r="P295" s="8"/>
      <c r="Q295" s="9"/>
      <c r="R295" s="9"/>
      <c r="S295" s="9"/>
      <c r="T295" s="9"/>
      <c r="U295" s="9"/>
      <c r="V295" s="9"/>
    </row>
    <row r="296" spans="1:22" ht="12" customHeight="1">
      <c r="A296" s="1895"/>
      <c r="B296" s="1807"/>
      <c r="C296" s="1891"/>
      <c r="D296" s="1891"/>
      <c r="E296" s="1886"/>
      <c r="F296" s="1690"/>
      <c r="G296" s="1891"/>
      <c r="H296" s="1891"/>
      <c r="I296" s="1891"/>
      <c r="J296" s="2080"/>
      <c r="K296" s="1820" t="s">
        <v>1141</v>
      </c>
      <c r="L296" s="1821"/>
      <c r="M296" s="1821"/>
      <c r="N296" s="1829"/>
      <c r="O296" s="1822">
        <v>3200000</v>
      </c>
      <c r="P296" s="8"/>
      <c r="Q296" s="9"/>
      <c r="R296" s="9"/>
      <c r="S296" s="9"/>
      <c r="T296" s="9"/>
      <c r="U296" s="9"/>
      <c r="V296" s="9"/>
    </row>
    <row r="297" spans="1:22" ht="12" customHeight="1">
      <c r="A297" s="1895"/>
      <c r="B297" s="1807"/>
      <c r="C297" s="1891"/>
      <c r="D297" s="1891"/>
      <c r="E297" s="1886"/>
      <c r="F297" s="1690"/>
      <c r="G297" s="1891"/>
      <c r="H297" s="1891"/>
      <c r="I297" s="1891"/>
      <c r="J297" s="2080"/>
      <c r="K297" s="1830" t="s">
        <v>219</v>
      </c>
      <c r="L297" s="837">
        <v>320000</v>
      </c>
      <c r="M297" s="1816">
        <v>10</v>
      </c>
      <c r="N297" s="9"/>
      <c r="O297" s="295">
        <f>SUM(L297*M297)</f>
        <v>3200000</v>
      </c>
      <c r="P297" s="8"/>
      <c r="Q297" s="9"/>
      <c r="R297" s="9"/>
      <c r="S297" s="9"/>
      <c r="T297" s="9"/>
      <c r="U297" s="9"/>
      <c r="V297" s="9"/>
    </row>
    <row r="298" spans="1:22" ht="15.75" customHeight="1">
      <c r="A298" s="1895"/>
      <c r="B298" s="1807"/>
      <c r="C298" s="1891"/>
      <c r="D298" s="1891"/>
      <c r="E298" s="1886"/>
      <c r="F298" s="1690"/>
      <c r="G298" s="1891"/>
      <c r="H298" s="1891"/>
      <c r="I298" s="1891"/>
      <c r="J298" s="2080"/>
      <c r="K298" s="1833"/>
      <c r="L298" s="1821"/>
      <c r="M298" s="1821"/>
      <c r="N298" s="1821"/>
      <c r="O298" s="1828"/>
      <c r="P298" s="8"/>
      <c r="Q298" s="9"/>
      <c r="R298" s="9"/>
      <c r="S298" s="9"/>
      <c r="T298" s="9"/>
      <c r="U298" s="9"/>
      <c r="V298" s="9"/>
    </row>
    <row r="299" spans="1:22" ht="12" customHeight="1">
      <c r="A299" s="1895"/>
      <c r="B299" s="1807"/>
      <c r="C299" s="1891"/>
      <c r="D299" s="1891"/>
      <c r="E299" s="1886"/>
      <c r="F299" s="1690"/>
      <c r="G299" s="1891"/>
      <c r="H299" s="1891"/>
      <c r="I299" s="1891"/>
      <c r="J299" s="2080"/>
      <c r="K299" s="1834" t="s">
        <v>1045</v>
      </c>
      <c r="L299" s="1821"/>
      <c r="M299" s="1835"/>
      <c r="N299" s="1821"/>
      <c r="O299" s="1822">
        <f>O300</f>
        <v>14300000</v>
      </c>
      <c r="P299" s="8"/>
      <c r="Q299" s="9"/>
      <c r="R299" s="9"/>
      <c r="S299" s="9"/>
      <c r="T299" s="9"/>
      <c r="U299" s="9"/>
      <c r="V299" s="9"/>
    </row>
    <row r="300" spans="1:22" ht="12" customHeight="1">
      <c r="A300" s="1895"/>
      <c r="B300" s="1807"/>
      <c r="C300" s="1891"/>
      <c r="D300" s="1891"/>
      <c r="E300" s="1886"/>
      <c r="F300" s="1690"/>
      <c r="G300" s="1891"/>
      <c r="H300" s="1891"/>
      <c r="I300" s="1891"/>
      <c r="J300" s="2080"/>
      <c r="K300" s="1830" t="s">
        <v>219</v>
      </c>
      <c r="L300" s="837">
        <v>14300000</v>
      </c>
      <c r="M300" s="1824">
        <v>1</v>
      </c>
      <c r="N300" s="9"/>
      <c r="O300" s="295">
        <f>L300*M300</f>
        <v>14300000</v>
      </c>
      <c r="P300" s="8"/>
      <c r="Q300" s="9"/>
      <c r="R300" s="9"/>
      <c r="S300" s="9"/>
      <c r="T300" s="9"/>
      <c r="U300" s="9"/>
      <c r="V300" s="9"/>
    </row>
    <row r="301" spans="1:22" ht="12" customHeight="1">
      <c r="A301" s="1895"/>
      <c r="B301" s="1807"/>
      <c r="C301" s="1891"/>
      <c r="D301" s="1891"/>
      <c r="E301" s="1886"/>
      <c r="F301" s="1690"/>
      <c r="G301" s="1891"/>
      <c r="H301" s="1891"/>
      <c r="I301" s="1891"/>
      <c r="J301" s="2080"/>
      <c r="K301" s="1836"/>
      <c r="L301" s="834"/>
      <c r="M301" s="1809"/>
      <c r="N301" s="1807"/>
      <c r="O301" s="295"/>
      <c r="P301" s="8"/>
      <c r="Q301" s="9"/>
      <c r="R301" s="9"/>
      <c r="S301" s="9"/>
      <c r="T301" s="9"/>
      <c r="U301" s="9"/>
      <c r="V301" s="9"/>
    </row>
    <row r="302" spans="1:22" ht="12" customHeight="1">
      <c r="A302" s="1895"/>
      <c r="B302" s="1807"/>
      <c r="C302" s="1891"/>
      <c r="D302" s="1891"/>
      <c r="E302" s="1886"/>
      <c r="F302" s="1690"/>
      <c r="G302" s="1891"/>
      <c r="H302" s="1891"/>
      <c r="I302" s="1891"/>
      <c r="J302" s="2080"/>
      <c r="K302" s="1837" t="s">
        <v>1048</v>
      </c>
      <c r="L302" s="1"/>
      <c r="M302" s="1"/>
      <c r="N302" s="9"/>
      <c r="O302" s="1838">
        <v>1000000</v>
      </c>
      <c r="P302" s="8"/>
      <c r="Q302" s="9"/>
      <c r="R302" s="9"/>
      <c r="S302" s="9"/>
      <c r="T302" s="9"/>
      <c r="U302" s="9"/>
      <c r="V302" s="9"/>
    </row>
    <row r="303" spans="1:22" ht="12" customHeight="1">
      <c r="A303" s="1895"/>
      <c r="B303" s="1807"/>
      <c r="C303" s="1891"/>
      <c r="D303" s="1891"/>
      <c r="E303" s="1886"/>
      <c r="F303" s="1690"/>
      <c r="G303" s="1891"/>
      <c r="H303" s="1891"/>
      <c r="I303" s="1891"/>
      <c r="J303" s="2080"/>
      <c r="K303" s="1839" t="s">
        <v>219</v>
      </c>
      <c r="L303" s="837">
        <v>100000</v>
      </c>
      <c r="M303" s="1816">
        <v>10</v>
      </c>
      <c r="N303" s="9"/>
      <c r="O303" s="295">
        <f>SUM(L303*M303)</f>
        <v>1000000</v>
      </c>
      <c r="P303" s="8"/>
      <c r="Q303" s="9"/>
      <c r="R303" s="9"/>
      <c r="S303" s="9"/>
      <c r="T303" s="9"/>
      <c r="U303" s="9"/>
      <c r="V303" s="9"/>
    </row>
    <row r="304" spans="1:22" ht="12" customHeight="1">
      <c r="A304" s="1895"/>
      <c r="B304" s="1807"/>
      <c r="C304" s="1891"/>
      <c r="D304" s="1891"/>
      <c r="E304" s="1886"/>
      <c r="F304" s="1690"/>
      <c r="G304" s="1891"/>
      <c r="H304" s="1891"/>
      <c r="I304" s="1891"/>
      <c r="J304" s="2080"/>
      <c r="K304" s="1836"/>
      <c r="L304" s="834"/>
      <c r="M304" s="1809"/>
      <c r="N304" s="9"/>
      <c r="O304" s="295"/>
      <c r="P304" s="8"/>
      <c r="Q304" s="9"/>
      <c r="R304" s="9"/>
      <c r="S304" s="9"/>
      <c r="T304" s="9"/>
      <c r="U304" s="9"/>
      <c r="V304" s="9"/>
    </row>
    <row r="305" spans="1:22" ht="12" customHeight="1">
      <c r="A305" s="1895"/>
      <c r="B305" s="1807"/>
      <c r="C305" s="1891"/>
      <c r="D305" s="1891"/>
      <c r="E305" s="1886"/>
      <c r="F305" s="1690"/>
      <c r="G305" s="1891"/>
      <c r="H305" s="1891"/>
      <c r="I305" s="1891"/>
      <c r="J305" s="2080"/>
      <c r="K305" s="1820" t="s">
        <v>1142</v>
      </c>
      <c r="L305" s="1821"/>
      <c r="M305" s="1821"/>
      <c r="N305" s="1821"/>
      <c r="O305" s="1822">
        <v>2000000</v>
      </c>
      <c r="P305" s="8"/>
      <c r="Q305" s="9"/>
      <c r="R305" s="9"/>
      <c r="S305" s="9"/>
      <c r="T305" s="9"/>
      <c r="U305" s="9"/>
      <c r="V305" s="9"/>
    </row>
    <row r="306" spans="1:22" ht="12" customHeight="1">
      <c r="A306" s="1895"/>
      <c r="B306" s="1807"/>
      <c r="C306" s="1891"/>
      <c r="D306" s="1891"/>
      <c r="E306" s="1886"/>
      <c r="F306" s="1690"/>
      <c r="G306" s="1891"/>
      <c r="H306" s="1891"/>
      <c r="I306" s="1891"/>
      <c r="J306" s="2080"/>
      <c r="K306" s="1830" t="s">
        <v>219</v>
      </c>
      <c r="L306" s="837">
        <v>200000</v>
      </c>
      <c r="M306" s="1816">
        <v>10</v>
      </c>
      <c r="N306" s="9"/>
      <c r="O306" s="295">
        <f>SUM(L306*M306)</f>
        <v>2000000</v>
      </c>
      <c r="P306" s="8"/>
      <c r="Q306" s="9"/>
      <c r="R306" s="9"/>
      <c r="S306" s="9"/>
      <c r="T306" s="9"/>
      <c r="U306" s="9"/>
      <c r="V306" s="9"/>
    </row>
    <row r="307" spans="1:22" ht="12" customHeight="1">
      <c r="A307" s="1895"/>
      <c r="B307" s="1807"/>
      <c r="C307" s="1891"/>
      <c r="D307" s="1891"/>
      <c r="E307" s="1886"/>
      <c r="F307" s="1690"/>
      <c r="G307" s="1891"/>
      <c r="H307" s="1891"/>
      <c r="I307" s="1891"/>
      <c r="J307" s="2080"/>
      <c r="K307" s="1836"/>
      <c r="L307" s="837"/>
      <c r="M307" s="1840"/>
      <c r="N307" s="9"/>
      <c r="O307" s="295"/>
      <c r="P307" s="8"/>
      <c r="Q307" s="9"/>
      <c r="R307" s="9"/>
      <c r="S307" s="9"/>
      <c r="T307" s="9"/>
      <c r="U307" s="9"/>
      <c r="V307" s="9"/>
    </row>
    <row r="308" spans="1:22" ht="12" customHeight="1">
      <c r="A308" s="1895"/>
      <c r="B308" s="1807"/>
      <c r="C308" s="1891"/>
      <c r="D308" s="1891"/>
      <c r="E308" s="1886"/>
      <c r="F308" s="1690"/>
      <c r="G308" s="1891"/>
      <c r="H308" s="1891"/>
      <c r="I308" s="1891"/>
      <c r="J308" s="2080"/>
      <c r="K308" s="1837" t="s">
        <v>1143</v>
      </c>
      <c r="L308" s="1"/>
      <c r="M308" s="1"/>
      <c r="N308" s="9"/>
      <c r="O308" s="1822">
        <v>500000</v>
      </c>
      <c r="P308" s="8"/>
      <c r="Q308" s="9"/>
      <c r="R308" s="9"/>
      <c r="S308" s="9"/>
      <c r="T308" s="9"/>
      <c r="U308" s="9"/>
      <c r="V308" s="9"/>
    </row>
    <row r="309" spans="1:22" ht="11.25" customHeight="1">
      <c r="A309" s="1895"/>
      <c r="B309" s="1807"/>
      <c r="C309" s="1891"/>
      <c r="D309" s="1891"/>
      <c r="E309" s="1886"/>
      <c r="F309" s="1690"/>
      <c r="G309" s="1891"/>
      <c r="H309" s="1891"/>
      <c r="I309" s="1891"/>
      <c r="J309" s="2080"/>
      <c r="K309" s="1830" t="s">
        <v>219</v>
      </c>
      <c r="L309" s="837">
        <v>50000</v>
      </c>
      <c r="M309" s="1816">
        <v>10</v>
      </c>
      <c r="N309" s="9"/>
      <c r="O309" s="295">
        <f>SUM(L309*M309)</f>
        <v>500000</v>
      </c>
      <c r="P309" s="8"/>
      <c r="Q309" s="9"/>
      <c r="R309" s="9"/>
      <c r="S309" s="9"/>
      <c r="T309" s="9"/>
      <c r="U309" s="9"/>
      <c r="V309" s="9"/>
    </row>
    <row r="310" spans="1:22" ht="22.5" customHeight="1">
      <c r="A310" s="2365">
        <v>3</v>
      </c>
      <c r="B310" s="378" t="s">
        <v>219</v>
      </c>
      <c r="C310" s="705" t="s">
        <v>558</v>
      </c>
      <c r="D310" s="559" t="s">
        <v>219</v>
      </c>
      <c r="E310" s="705" t="s">
        <v>680</v>
      </c>
      <c r="F310" s="559" t="s">
        <v>342</v>
      </c>
      <c r="G310" s="951">
        <v>13500000</v>
      </c>
      <c r="H310" s="951">
        <f>O310</f>
        <v>13500000</v>
      </c>
      <c r="I310" s="951">
        <f>H310-G310</f>
        <v>0</v>
      </c>
      <c r="J310" s="944">
        <f>I310/G310</f>
        <v>0</v>
      </c>
      <c r="K310" s="2911"/>
      <c r="L310" s="2912"/>
      <c r="M310" s="2912"/>
      <c r="N310" s="2913"/>
      <c r="O310" s="2534">
        <f>SUM(O311,O314,O317,O320)</f>
        <v>13500000</v>
      </c>
      <c r="P310" s="8"/>
      <c r="Q310" s="9"/>
      <c r="R310" s="9"/>
      <c r="S310" s="9"/>
      <c r="T310" s="9"/>
      <c r="U310" s="9"/>
      <c r="V310" s="9"/>
    </row>
    <row r="311" spans="1:22" ht="16.5" customHeight="1">
      <c r="A311" s="1899"/>
      <c r="B311" s="4"/>
      <c r="C311" s="717"/>
      <c r="D311" s="940"/>
      <c r="E311" s="941"/>
      <c r="F311" s="117"/>
      <c r="G311" s="640"/>
      <c r="H311" s="640"/>
      <c r="I311" s="640"/>
      <c r="J311" s="2364"/>
      <c r="K311" s="1913" t="s">
        <v>681</v>
      </c>
      <c r="L311" s="1884"/>
      <c r="M311" s="1884"/>
      <c r="N311" s="1955"/>
      <c r="O311" s="1911">
        <f>SUM(O312)</f>
        <v>3000000</v>
      </c>
      <c r="P311" s="8"/>
      <c r="Q311" s="9"/>
      <c r="R311" s="9"/>
      <c r="S311" s="9"/>
      <c r="T311" s="9"/>
      <c r="U311" s="9"/>
      <c r="V311" s="9"/>
    </row>
    <row r="312" spans="1:22" ht="16.5" customHeight="1">
      <c r="A312" s="1899"/>
      <c r="B312" s="4"/>
      <c r="C312" s="717"/>
      <c r="D312" s="940"/>
      <c r="E312" s="941"/>
      <c r="F312" s="117"/>
      <c r="G312" s="640"/>
      <c r="H312" s="640"/>
      <c r="I312" s="640"/>
      <c r="J312" s="2364"/>
      <c r="K312" s="1884" t="s">
        <v>597</v>
      </c>
      <c r="L312" s="1908">
        <v>300000</v>
      </c>
      <c r="M312" s="1909">
        <v>10</v>
      </c>
      <c r="N312" s="1955" t="s">
        <v>194</v>
      </c>
      <c r="O312" s="1883">
        <f>SUM(L312*M312)</f>
        <v>3000000</v>
      </c>
      <c r="P312" s="8"/>
      <c r="Q312" s="9"/>
      <c r="R312" s="9"/>
      <c r="S312" s="9"/>
      <c r="T312" s="9"/>
      <c r="U312" s="9"/>
      <c r="V312" s="9"/>
    </row>
    <row r="313" spans="1:22" ht="12" customHeight="1">
      <c r="A313" s="716"/>
      <c r="B313" s="4"/>
      <c r="C313" s="717"/>
      <c r="D313" s="940"/>
      <c r="E313" s="941"/>
      <c r="F313" s="117"/>
      <c r="G313" s="640"/>
      <c r="H313" s="640"/>
      <c r="I313" s="640"/>
      <c r="J313" s="2364"/>
      <c r="K313" s="1955"/>
      <c r="L313" s="1955"/>
      <c r="M313" s="1955"/>
      <c r="N313" s="1955"/>
      <c r="O313" s="1957"/>
      <c r="P313" s="8"/>
      <c r="Q313" s="9"/>
      <c r="R313" s="9"/>
      <c r="S313" s="9"/>
      <c r="T313" s="9"/>
      <c r="U313" s="9"/>
      <c r="V313" s="9"/>
    </row>
    <row r="314" spans="1:22" ht="16.5" customHeight="1">
      <c r="A314" s="716"/>
      <c r="B314" s="4"/>
      <c r="C314" s="717"/>
      <c r="D314" s="940"/>
      <c r="E314" s="941"/>
      <c r="F314" s="117"/>
      <c r="G314" s="640"/>
      <c r="H314" s="640"/>
      <c r="I314" s="640"/>
      <c r="J314" s="2364"/>
      <c r="K314" s="1913" t="s">
        <v>682</v>
      </c>
      <c r="L314" s="1884"/>
      <c r="M314" s="1884"/>
      <c r="N314" s="1955"/>
      <c r="O314" s="1911">
        <f>SUM(O315)</f>
        <v>6000000</v>
      </c>
      <c r="P314" s="8"/>
      <c r="Q314" s="9"/>
      <c r="R314" s="9"/>
      <c r="S314" s="9"/>
      <c r="T314" s="9"/>
      <c r="U314" s="9"/>
      <c r="V314" s="9"/>
    </row>
    <row r="315" spans="1:22" ht="16.5" customHeight="1">
      <c r="A315" s="716"/>
      <c r="B315" s="4"/>
      <c r="C315" s="717"/>
      <c r="D315" s="940"/>
      <c r="E315" s="941"/>
      <c r="F315" s="117"/>
      <c r="G315" s="640"/>
      <c r="H315" s="640"/>
      <c r="I315" s="640"/>
      <c r="J315" s="2364"/>
      <c r="K315" s="1884" t="s">
        <v>597</v>
      </c>
      <c r="L315" s="1908">
        <v>600000</v>
      </c>
      <c r="M315" s="1909">
        <v>10</v>
      </c>
      <c r="N315" s="1955"/>
      <c r="O315" s="1883">
        <f>SUM(L315*M315)</f>
        <v>6000000</v>
      </c>
      <c r="P315" s="8"/>
      <c r="Q315" s="9"/>
      <c r="R315" s="9"/>
      <c r="S315" s="9"/>
      <c r="T315" s="9"/>
      <c r="U315" s="9"/>
      <c r="V315" s="9"/>
    </row>
    <row r="316" spans="1:22" ht="16.5" customHeight="1">
      <c r="A316" s="716"/>
      <c r="B316" s="4"/>
      <c r="C316" s="717"/>
      <c r="D316" s="940"/>
      <c r="E316" s="941"/>
      <c r="F316" s="117"/>
      <c r="G316" s="640"/>
      <c r="H316" s="640"/>
      <c r="I316" s="640"/>
      <c r="J316" s="2364"/>
      <c r="K316" s="1884"/>
      <c r="L316" s="1908"/>
      <c r="M316" s="1909"/>
      <c r="N316" s="1955"/>
      <c r="O316" s="1883"/>
      <c r="P316" s="8"/>
      <c r="Q316" s="9"/>
      <c r="R316" s="9"/>
      <c r="S316" s="9"/>
      <c r="T316" s="9"/>
      <c r="U316" s="9"/>
      <c r="V316" s="9"/>
    </row>
    <row r="317" spans="1:22" ht="16.5" customHeight="1">
      <c r="A317" s="716"/>
      <c r="B317" s="4"/>
      <c r="C317" s="717"/>
      <c r="D317" s="940"/>
      <c r="E317" s="941"/>
      <c r="F317" s="117"/>
      <c r="G317" s="640"/>
      <c r="H317" s="640"/>
      <c r="I317" s="640"/>
      <c r="J317" s="2364"/>
      <c r="K317" s="1913" t="s">
        <v>683</v>
      </c>
      <c r="L317" s="1884"/>
      <c r="M317" s="1884"/>
      <c r="N317" s="1955"/>
      <c r="O317" s="1911">
        <f>SUM(O318)</f>
        <v>500000</v>
      </c>
      <c r="P317" s="8"/>
      <c r="Q317" s="9"/>
      <c r="R317" s="9"/>
      <c r="S317" s="9"/>
      <c r="T317" s="9"/>
      <c r="U317" s="9"/>
      <c r="V317" s="9"/>
    </row>
    <row r="318" spans="1:22" ht="16.5" customHeight="1">
      <c r="A318" s="716"/>
      <c r="B318" s="4"/>
      <c r="C318" s="717"/>
      <c r="D318" s="940"/>
      <c r="E318" s="941"/>
      <c r="F318" s="117"/>
      <c r="G318" s="640"/>
      <c r="H318" s="640"/>
      <c r="I318" s="640"/>
      <c r="J318" s="2364"/>
      <c r="K318" s="1884" t="s">
        <v>597</v>
      </c>
      <c r="L318" s="1908">
        <v>500000</v>
      </c>
      <c r="M318" s="1954">
        <v>1</v>
      </c>
      <c r="N318" s="1955"/>
      <c r="O318" s="1883">
        <f>SUM(L318*M318)</f>
        <v>500000</v>
      </c>
      <c r="P318" s="8"/>
      <c r="Q318" s="9"/>
      <c r="R318" s="9"/>
      <c r="S318" s="9"/>
      <c r="T318" s="9"/>
      <c r="U318" s="9"/>
      <c r="V318" s="9"/>
    </row>
    <row r="319" spans="1:22" ht="9.75" customHeight="1">
      <c r="A319" s="716"/>
      <c r="B319" s="4"/>
      <c r="C319" s="717"/>
      <c r="D319" s="940"/>
      <c r="E319" s="941"/>
      <c r="F319" s="117"/>
      <c r="G319" s="640"/>
      <c r="H319" s="640"/>
      <c r="I319" s="640"/>
      <c r="J319" s="2364"/>
      <c r="K319" s="1884"/>
      <c r="L319" s="1908"/>
      <c r="M319" s="1954"/>
      <c r="N319" s="1955"/>
      <c r="O319" s="1883"/>
      <c r="P319" s="8"/>
      <c r="Q319" s="9"/>
      <c r="R319" s="9"/>
      <c r="S319" s="9"/>
      <c r="T319" s="9"/>
      <c r="U319" s="9"/>
      <c r="V319" s="9"/>
    </row>
    <row r="320" spans="1:22" ht="16.5" customHeight="1">
      <c r="A320" s="716"/>
      <c r="B320" s="4"/>
      <c r="C320" s="717"/>
      <c r="D320" s="940"/>
      <c r="E320" s="941"/>
      <c r="F320" s="117"/>
      <c r="G320" s="640"/>
      <c r="H320" s="640"/>
      <c r="I320" s="640"/>
      <c r="J320" s="2364"/>
      <c r="K320" s="1913" t="s">
        <v>1144</v>
      </c>
      <c r="L320" s="1908"/>
      <c r="M320" s="1954"/>
      <c r="N320" s="1955"/>
      <c r="O320" s="1911">
        <f>SUM(O321)</f>
        <v>4000000</v>
      </c>
      <c r="P320" s="8"/>
      <c r="Q320" s="9"/>
      <c r="R320" s="9"/>
      <c r="S320" s="9"/>
      <c r="T320" s="9"/>
      <c r="U320" s="9"/>
      <c r="V320" s="9"/>
    </row>
    <row r="321" spans="1:22" ht="16.5" customHeight="1">
      <c r="A321" s="716"/>
      <c r="B321" s="4"/>
      <c r="C321" s="717"/>
      <c r="D321" s="940"/>
      <c r="E321" s="941"/>
      <c r="F321" s="117"/>
      <c r="G321" s="640"/>
      <c r="H321" s="640"/>
      <c r="I321" s="640"/>
      <c r="J321" s="2364"/>
      <c r="K321" s="1884" t="s">
        <v>597</v>
      </c>
      <c r="L321" s="1908">
        <v>2000000</v>
      </c>
      <c r="M321" s="1954">
        <v>2</v>
      </c>
      <c r="N321" s="1955"/>
      <c r="O321" s="1883">
        <f>SUM(L321*M321)</f>
        <v>4000000</v>
      </c>
      <c r="P321" s="8"/>
      <c r="Q321" s="9"/>
      <c r="R321" s="9"/>
      <c r="S321" s="9"/>
      <c r="T321" s="9"/>
      <c r="U321" s="9"/>
      <c r="V321" s="9"/>
    </row>
    <row r="322" spans="1:22" ht="18.75" customHeight="1">
      <c r="A322" s="2365">
        <v>4</v>
      </c>
      <c r="B322" s="378" t="s">
        <v>686</v>
      </c>
      <c r="C322" s="53">
        <v>41</v>
      </c>
      <c r="D322" s="53" t="s">
        <v>686</v>
      </c>
      <c r="E322" s="705" t="s">
        <v>687</v>
      </c>
      <c r="F322" s="53" t="s">
        <v>686</v>
      </c>
      <c r="G322" s="951">
        <v>0</v>
      </c>
      <c r="H322" s="951">
        <v>0</v>
      </c>
      <c r="I322" s="951">
        <f>H322-G322</f>
        <v>0</v>
      </c>
      <c r="J322" s="944">
        <v>0</v>
      </c>
      <c r="K322" s="1841"/>
      <c r="L322" s="1614"/>
      <c r="M322" s="1615"/>
      <c r="N322" s="1616"/>
      <c r="O322" s="1842">
        <v>0</v>
      </c>
      <c r="P322" s="8"/>
      <c r="Q322" s="9"/>
      <c r="R322" s="9"/>
      <c r="S322" s="9"/>
      <c r="T322" s="9"/>
      <c r="U322" s="9"/>
      <c r="V322" s="9"/>
    </row>
    <row r="323" spans="1:22" ht="18.75" customHeight="1">
      <c r="A323" s="716"/>
      <c r="B323" s="4"/>
      <c r="C323" s="717"/>
      <c r="D323" s="273"/>
      <c r="E323" s="712"/>
      <c r="F323" s="1877"/>
      <c r="G323" s="99"/>
      <c r="H323" s="99"/>
      <c r="I323" s="109"/>
      <c r="J323" s="110"/>
      <c r="K323" s="131"/>
      <c r="L323" s="142"/>
      <c r="M323" s="885"/>
      <c r="N323" s="950"/>
      <c r="O323" s="149"/>
      <c r="P323" s="8"/>
      <c r="Q323" s="9"/>
      <c r="R323" s="9"/>
      <c r="S323" s="9"/>
      <c r="T323" s="9"/>
      <c r="U323" s="9"/>
      <c r="V323" s="9"/>
    </row>
    <row r="324" spans="1:22" ht="18.75" customHeight="1">
      <c r="A324" s="2365">
        <v>6</v>
      </c>
      <c r="B324" s="378" t="s">
        <v>440</v>
      </c>
      <c r="C324" s="53">
        <v>61</v>
      </c>
      <c r="D324" s="53" t="s">
        <v>440</v>
      </c>
      <c r="E324" s="705" t="s">
        <v>688</v>
      </c>
      <c r="F324" s="53" t="s">
        <v>440</v>
      </c>
      <c r="G324" s="951">
        <v>200000</v>
      </c>
      <c r="H324" s="951">
        <f>SUM(O324)</f>
        <v>200000</v>
      </c>
      <c r="I324" s="951">
        <f>H324-G324</f>
        <v>0</v>
      </c>
      <c r="J324" s="944">
        <f>I324/G324</f>
        <v>0</v>
      </c>
      <c r="K324" s="1084" t="s">
        <v>689</v>
      </c>
      <c r="L324" s="1614"/>
      <c r="M324" s="1615"/>
      <c r="N324" s="1616"/>
      <c r="O324" s="2535">
        <f>SUM(O325)</f>
        <v>200000</v>
      </c>
      <c r="P324" s="8"/>
      <c r="Q324" s="9"/>
      <c r="R324" s="9"/>
      <c r="S324" s="9"/>
      <c r="T324" s="9"/>
      <c r="U324" s="9"/>
      <c r="V324" s="9"/>
    </row>
    <row r="325" spans="1:22" ht="18.75" customHeight="1">
      <c r="A325" s="952"/>
      <c r="B325" s="515"/>
      <c r="C325" s="953"/>
      <c r="D325" s="512"/>
      <c r="E325" s="938"/>
      <c r="F325" s="20"/>
      <c r="G325" s="218"/>
      <c r="H325" s="218"/>
      <c r="I325" s="954"/>
      <c r="J325" s="219"/>
      <c r="K325" s="1963" t="s">
        <v>1056</v>
      </c>
      <c r="L325" s="1964"/>
      <c r="M325" s="1965"/>
      <c r="N325" s="1966"/>
      <c r="O325" s="1951">
        <v>200000</v>
      </c>
      <c r="P325" s="8"/>
      <c r="Q325" s="9"/>
      <c r="R325" s="9"/>
      <c r="S325" s="9"/>
      <c r="T325" s="9"/>
      <c r="U325" s="9"/>
      <c r="V325" s="9"/>
    </row>
    <row r="326" spans="1:22" ht="22.5" customHeight="1">
      <c r="A326" s="2365">
        <v>7</v>
      </c>
      <c r="B326" s="378" t="s">
        <v>494</v>
      </c>
      <c r="C326" s="705" t="s">
        <v>690</v>
      </c>
      <c r="D326" s="53" t="s">
        <v>494</v>
      </c>
      <c r="E326" s="956"/>
      <c r="F326" s="957" t="s">
        <v>494</v>
      </c>
      <c r="G326" s="959">
        <f>SUM(G327,G329)</f>
        <v>13853578</v>
      </c>
      <c r="H326" s="959">
        <f>SUM(H329,H327)</f>
        <v>13927888</v>
      </c>
      <c r="I326" s="951">
        <f t="shared" ref="I326:I327" si="36">H326-G326</f>
        <v>74310</v>
      </c>
      <c r="J326" s="944">
        <f t="shared" ref="J326:J327" si="37">I326/G326</f>
        <v>5.3639572390612733E-3</v>
      </c>
      <c r="K326" s="1621"/>
      <c r="L326" s="1622"/>
      <c r="M326" s="1623"/>
      <c r="N326" s="1624"/>
      <c r="O326" s="2536">
        <f>SUM(O327,O329)</f>
        <v>13927888</v>
      </c>
      <c r="P326" s="8"/>
      <c r="Q326" s="9"/>
      <c r="R326" s="9"/>
      <c r="S326" s="9"/>
      <c r="T326" s="9"/>
      <c r="U326" s="9"/>
      <c r="V326" s="9"/>
    </row>
    <row r="327" spans="1:22" ht="25.5" customHeight="1">
      <c r="A327" s="1900"/>
      <c r="B327" s="2068"/>
      <c r="C327" s="1903"/>
      <c r="D327" s="1807"/>
      <c r="E327" s="705" t="s">
        <v>691</v>
      </c>
      <c r="F327" s="53" t="s">
        <v>495</v>
      </c>
      <c r="G327" s="951">
        <v>1853578</v>
      </c>
      <c r="H327" s="951">
        <f>SUM(O327)</f>
        <v>1927888</v>
      </c>
      <c r="I327" s="951">
        <f t="shared" si="36"/>
        <v>74310</v>
      </c>
      <c r="J327" s="944">
        <f t="shared" si="37"/>
        <v>4.0090031280043244E-2</v>
      </c>
      <c r="K327" s="1083"/>
      <c r="L327" s="1614"/>
      <c r="M327" s="1615"/>
      <c r="N327" s="1624"/>
      <c r="O327" s="1843">
        <f>SUM(O328)</f>
        <v>1927888</v>
      </c>
      <c r="P327" s="8"/>
      <c r="Q327" s="9"/>
      <c r="R327" s="9"/>
      <c r="S327" s="9"/>
      <c r="T327" s="9"/>
      <c r="U327" s="9"/>
      <c r="V327" s="9"/>
    </row>
    <row r="328" spans="1:22" ht="27.75" customHeight="1">
      <c r="A328" s="716"/>
      <c r="B328" s="4"/>
      <c r="C328" s="717"/>
      <c r="D328" s="273"/>
      <c r="E328" s="712"/>
      <c r="F328" s="1877"/>
      <c r="G328" s="99"/>
      <c r="H328" s="99"/>
      <c r="I328" s="109"/>
      <c r="J328" s="110"/>
      <c r="K328" s="2" t="s">
        <v>692</v>
      </c>
      <c r="L328" s="834"/>
      <c r="M328" s="1554"/>
      <c r="N328" s="9"/>
      <c r="O328" s="428">
        <v>1927888</v>
      </c>
      <c r="P328" s="8"/>
      <c r="Q328" s="9"/>
      <c r="R328" s="9"/>
      <c r="S328" s="9"/>
      <c r="T328" s="9"/>
      <c r="U328" s="9"/>
      <c r="V328" s="9"/>
    </row>
    <row r="329" spans="1:22" ht="22.5" customHeight="1">
      <c r="A329" s="716"/>
      <c r="B329" s="4"/>
      <c r="C329" s="717"/>
      <c r="D329" s="273"/>
      <c r="E329" s="705" t="s">
        <v>693</v>
      </c>
      <c r="F329" s="53" t="s">
        <v>505</v>
      </c>
      <c r="G329" s="951">
        <v>12000000</v>
      </c>
      <c r="H329" s="951">
        <f>SUM(O329)</f>
        <v>12000000</v>
      </c>
      <c r="I329" s="951">
        <f>H329-G329</f>
        <v>0</v>
      </c>
      <c r="J329" s="944">
        <f>I329/G329</f>
        <v>0</v>
      </c>
      <c r="K329" s="1841"/>
      <c r="L329" s="1614"/>
      <c r="M329" s="1615"/>
      <c r="N329" s="1616"/>
      <c r="O329" s="1617">
        <f>SUM(O330:O331)</f>
        <v>12000000</v>
      </c>
      <c r="P329" s="8"/>
      <c r="Q329" s="9"/>
      <c r="R329" s="9"/>
      <c r="S329" s="9"/>
      <c r="T329" s="9"/>
      <c r="U329" s="9"/>
      <c r="V329" s="9"/>
    </row>
    <row r="330" spans="1:22" ht="21.75" customHeight="1">
      <c r="A330" s="716"/>
      <c r="B330" s="4"/>
      <c r="C330" s="717"/>
      <c r="D330" s="273"/>
      <c r="E330" s="717"/>
      <c r="F330" s="273"/>
      <c r="G330" s="320"/>
      <c r="H330" s="320"/>
      <c r="I330" s="640"/>
      <c r="J330" s="110"/>
      <c r="K330" s="1967" t="s">
        <v>694</v>
      </c>
      <c r="L330" s="1968"/>
      <c r="M330" s="1969"/>
      <c r="N330" s="1970"/>
      <c r="O330" s="1971">
        <v>10000000</v>
      </c>
      <c r="P330" s="8"/>
      <c r="Q330" s="9"/>
      <c r="R330" s="9"/>
      <c r="S330" s="9"/>
      <c r="T330" s="9"/>
      <c r="U330" s="9"/>
      <c r="V330" s="9"/>
    </row>
    <row r="331" spans="1:22" ht="30.75" customHeight="1" thickBot="1">
      <c r="A331" s="795"/>
      <c r="B331" s="644"/>
      <c r="C331" s="974"/>
      <c r="D331" s="360"/>
      <c r="E331" s="974"/>
      <c r="F331" s="360"/>
      <c r="G331" s="796"/>
      <c r="H331" s="796"/>
      <c r="I331" s="799"/>
      <c r="J331" s="850"/>
      <c r="K331" s="1972" t="s">
        <v>695</v>
      </c>
      <c r="L331" s="1961"/>
      <c r="M331" s="1961"/>
      <c r="N331" s="1961"/>
      <c r="O331" s="1962">
        <v>2000000</v>
      </c>
      <c r="P331" s="8"/>
      <c r="Q331" s="9"/>
      <c r="R331" s="9"/>
      <c r="S331" s="9"/>
      <c r="T331" s="9"/>
      <c r="U331" s="9"/>
      <c r="V331" s="9"/>
    </row>
    <row r="332" spans="1:22" s="2388" customFormat="1" ht="6" customHeight="1">
      <c r="A332" s="852"/>
      <c r="B332" s="853"/>
      <c r="C332" s="852"/>
      <c r="D332" s="853"/>
      <c r="E332" s="852"/>
      <c r="F332" s="853"/>
      <c r="G332" s="851"/>
      <c r="H332" s="851"/>
      <c r="I332" s="851"/>
      <c r="J332" s="854"/>
      <c r="K332" s="2541"/>
      <c r="L332" s="2542"/>
      <c r="M332" s="2542"/>
      <c r="N332" s="2542"/>
      <c r="O332" s="2543"/>
      <c r="P332" s="823"/>
      <c r="Q332" s="2389"/>
      <c r="R332" s="2389"/>
      <c r="S332" s="2389"/>
      <c r="T332" s="2389"/>
      <c r="U332" s="2389"/>
      <c r="V332" s="2389"/>
    </row>
    <row r="333" spans="1:22" s="2388" customFormat="1" ht="7.5" customHeight="1" thickBot="1">
      <c r="A333" s="798"/>
      <c r="B333" s="644"/>
      <c r="C333" s="798"/>
      <c r="D333" s="644"/>
      <c r="E333" s="798"/>
      <c r="F333" s="644"/>
      <c r="G333" s="541"/>
      <c r="H333" s="541"/>
      <c r="I333" s="541"/>
      <c r="J333" s="2540"/>
      <c r="K333" s="1972"/>
      <c r="L333" s="1961"/>
      <c r="M333" s="1961"/>
      <c r="N333" s="1961"/>
      <c r="O333" s="2363"/>
      <c r="P333" s="823"/>
      <c r="Q333" s="2389"/>
      <c r="R333" s="2389"/>
      <c r="S333" s="2389"/>
      <c r="T333" s="2389"/>
      <c r="U333" s="2389"/>
      <c r="V333" s="2389"/>
    </row>
    <row r="334" spans="1:22" ht="15" customHeight="1">
      <c r="A334" s="2743" t="s">
        <v>4</v>
      </c>
      <c r="B334" s="2857"/>
      <c r="C334" s="2855" t="s">
        <v>6</v>
      </c>
      <c r="D334" s="2856"/>
      <c r="E334" s="2853" t="s">
        <v>8</v>
      </c>
      <c r="F334" s="2854"/>
      <c r="G334" s="1034" t="s">
        <v>1060</v>
      </c>
      <c r="H334" s="1034" t="s">
        <v>1061</v>
      </c>
      <c r="I334" s="2671" t="s">
        <v>15</v>
      </c>
      <c r="J334" s="2914"/>
      <c r="K334" s="2664" t="s">
        <v>1066</v>
      </c>
      <c r="L334" s="2905"/>
      <c r="M334" s="2905"/>
      <c r="N334" s="2905"/>
      <c r="O334" s="2915"/>
      <c r="P334" s="8"/>
      <c r="Q334" s="9"/>
      <c r="R334" s="9"/>
      <c r="S334" s="9"/>
      <c r="T334" s="9"/>
      <c r="U334" s="9"/>
      <c r="V334" s="9"/>
    </row>
    <row r="335" spans="1:22" ht="15" customHeight="1">
      <c r="A335" s="2858"/>
      <c r="B335" s="2852"/>
      <c r="C335" s="2847"/>
      <c r="D335" s="2848"/>
      <c r="E335" s="2843"/>
      <c r="F335" s="2844"/>
      <c r="G335" s="1877" t="s">
        <v>29</v>
      </c>
      <c r="H335" s="1877" t="s">
        <v>30</v>
      </c>
      <c r="I335" s="102" t="s">
        <v>33</v>
      </c>
      <c r="J335" s="102" t="s">
        <v>35</v>
      </c>
      <c r="K335" s="2890"/>
      <c r="L335" s="2891"/>
      <c r="M335" s="2891"/>
      <c r="N335" s="2891"/>
      <c r="O335" s="2916"/>
      <c r="P335" s="8"/>
      <c r="Q335" s="9"/>
      <c r="R335" s="9"/>
      <c r="S335" s="9"/>
      <c r="T335" s="9"/>
      <c r="U335" s="9"/>
      <c r="V335" s="9"/>
    </row>
    <row r="336" spans="1:22" ht="15" customHeight="1">
      <c r="A336" s="703"/>
      <c r="B336" s="378" t="s">
        <v>219</v>
      </c>
      <c r="C336" s="53"/>
      <c r="D336" s="559" t="s">
        <v>219</v>
      </c>
      <c r="E336" s="705"/>
      <c r="F336" s="559" t="s">
        <v>351</v>
      </c>
      <c r="G336" s="1636">
        <f>SUM(G337,G356)</f>
        <v>45884000</v>
      </c>
      <c r="H336" s="1636">
        <f>SUM(H337+H356)</f>
        <v>45884000</v>
      </c>
      <c r="I336" s="1636">
        <f t="shared" ref="I336:I338" si="38">H336-G336</f>
        <v>0</v>
      </c>
      <c r="J336" s="63">
        <f t="shared" ref="J336:J338" si="39">I336/G336</f>
        <v>0</v>
      </c>
      <c r="K336" s="2883"/>
      <c r="L336" s="2887"/>
      <c r="M336" s="2887"/>
      <c r="N336" s="1722"/>
      <c r="O336" s="2534">
        <f>SUM(O337,O356)</f>
        <v>45884000</v>
      </c>
      <c r="P336" s="8"/>
      <c r="Q336" s="9"/>
      <c r="R336" s="9"/>
      <c r="S336" s="9"/>
      <c r="T336" s="9"/>
      <c r="U336" s="9"/>
      <c r="V336" s="9"/>
    </row>
    <row r="337" spans="1:22" ht="15" customHeight="1">
      <c r="A337" s="1898"/>
      <c r="B337" s="2069"/>
      <c r="C337" s="1903"/>
      <c r="D337" s="1903"/>
      <c r="E337" s="1889" t="s">
        <v>53</v>
      </c>
      <c r="F337" s="981" t="s">
        <v>59</v>
      </c>
      <c r="G337" s="78">
        <f>SUM(G338,G342,G347,G353)</f>
        <v>40420000</v>
      </c>
      <c r="H337" s="78">
        <f>SUM(H342,H347,H353,H338)</f>
        <v>40420000</v>
      </c>
      <c r="I337" s="78">
        <f t="shared" si="38"/>
        <v>0</v>
      </c>
      <c r="J337" s="1710">
        <f t="shared" si="39"/>
        <v>0</v>
      </c>
      <c r="K337" s="1973"/>
      <c r="L337" s="1966"/>
      <c r="M337" s="1966"/>
      <c r="N337" s="1966"/>
      <c r="O337" s="1911">
        <f>SUM(O338,O342,O347,O353)</f>
        <v>40420000</v>
      </c>
      <c r="P337" s="8"/>
      <c r="Q337" s="9"/>
      <c r="R337" s="9"/>
      <c r="S337" s="9"/>
      <c r="T337" s="9"/>
      <c r="U337" s="9"/>
      <c r="V337" s="9"/>
    </row>
    <row r="338" spans="1:22" ht="15" customHeight="1">
      <c r="A338" s="1895"/>
      <c r="B338" s="1807"/>
      <c r="C338" s="1891"/>
      <c r="D338" s="1891"/>
      <c r="E338" s="1886"/>
      <c r="F338" s="273"/>
      <c r="G338" s="689">
        <v>29840400</v>
      </c>
      <c r="H338" s="689">
        <f>SUM(O338)</f>
        <v>29840400</v>
      </c>
      <c r="I338" s="689">
        <f t="shared" si="38"/>
        <v>0</v>
      </c>
      <c r="J338" s="1666">
        <f t="shared" si="39"/>
        <v>0</v>
      </c>
      <c r="K338" s="1974" t="s">
        <v>696</v>
      </c>
      <c r="L338" s="1884"/>
      <c r="M338" s="1884"/>
      <c r="N338" s="1884"/>
      <c r="O338" s="1975">
        <f>SUM(O339:O341)</f>
        <v>29840400</v>
      </c>
      <c r="P338" s="8"/>
      <c r="Q338" s="9"/>
      <c r="R338" s="9"/>
      <c r="S338" s="9"/>
      <c r="T338" s="9"/>
      <c r="U338" s="9"/>
      <c r="V338" s="9"/>
    </row>
    <row r="339" spans="1:22" ht="15" customHeight="1">
      <c r="A339" s="1895"/>
      <c r="B339" s="1807"/>
      <c r="C339" s="1891"/>
      <c r="D339" s="1891"/>
      <c r="E339" s="1886"/>
      <c r="F339" s="986"/>
      <c r="G339" s="320"/>
      <c r="H339" s="320"/>
      <c r="I339" s="320"/>
      <c r="J339" s="110"/>
      <c r="K339" s="1976" t="s">
        <v>697</v>
      </c>
      <c r="L339" s="1908">
        <v>2366500</v>
      </c>
      <c r="M339" s="1909">
        <v>9</v>
      </c>
      <c r="N339" s="1884"/>
      <c r="O339" s="1883">
        <f t="shared" ref="O339:O340" si="40">L339*M339</f>
        <v>21298500</v>
      </c>
      <c r="P339" s="8"/>
      <c r="Q339" s="9"/>
      <c r="R339" s="9"/>
      <c r="S339" s="9"/>
      <c r="T339" s="9"/>
      <c r="U339" s="9"/>
      <c r="V339" s="9"/>
    </row>
    <row r="340" spans="1:22" ht="15" customHeight="1">
      <c r="A340" s="1895"/>
      <c r="B340" s="1807"/>
      <c r="C340" s="1891"/>
      <c r="D340" s="1891"/>
      <c r="E340" s="1886"/>
      <c r="F340" s="986"/>
      <c r="G340" s="320"/>
      <c r="H340" s="320"/>
      <c r="I340" s="320"/>
      <c r="J340" s="110"/>
      <c r="K340" s="1976" t="s">
        <v>699</v>
      </c>
      <c r="L340" s="1908">
        <v>2411500</v>
      </c>
      <c r="M340" s="1909">
        <v>3</v>
      </c>
      <c r="N340" s="1884"/>
      <c r="O340" s="1883">
        <f t="shared" si="40"/>
        <v>7234500</v>
      </c>
      <c r="P340" s="8"/>
      <c r="Q340" s="9"/>
      <c r="R340" s="9"/>
      <c r="S340" s="9"/>
      <c r="T340" s="9"/>
      <c r="U340" s="9"/>
      <c r="V340" s="9"/>
    </row>
    <row r="341" spans="1:22" ht="15" customHeight="1">
      <c r="A341" s="1895"/>
      <c r="B341" s="1807"/>
      <c r="C341" s="1891"/>
      <c r="D341" s="1891"/>
      <c r="E341" s="1886"/>
      <c r="F341" s="986"/>
      <c r="G341" s="320"/>
      <c r="H341" s="320"/>
      <c r="I341" s="320"/>
      <c r="J341" s="110"/>
      <c r="K341" s="1976" t="s">
        <v>1145</v>
      </c>
      <c r="L341" s="1908">
        <v>108950</v>
      </c>
      <c r="M341" s="1909">
        <v>12</v>
      </c>
      <c r="N341" s="1884"/>
      <c r="O341" s="1883">
        <f>L341*M341</f>
        <v>1307400</v>
      </c>
      <c r="P341" s="8"/>
      <c r="Q341" s="9"/>
      <c r="R341" s="9"/>
      <c r="S341" s="9"/>
      <c r="T341" s="9"/>
      <c r="U341" s="9"/>
      <c r="V341" s="9"/>
    </row>
    <row r="342" spans="1:22" ht="15" customHeight="1">
      <c r="A342" s="1895"/>
      <c r="B342" s="1807"/>
      <c r="C342" s="1891"/>
      <c r="D342" s="1891"/>
      <c r="E342" s="1886"/>
      <c r="F342" s="986"/>
      <c r="G342" s="689">
        <v>4039800</v>
      </c>
      <c r="H342" s="689">
        <f>SUM(O342)</f>
        <v>4039800</v>
      </c>
      <c r="I342" s="689">
        <f>H342-G342</f>
        <v>0</v>
      </c>
      <c r="J342" s="1666">
        <f>I342/G342</f>
        <v>0</v>
      </c>
      <c r="K342" s="1977" t="s">
        <v>700</v>
      </c>
      <c r="L342" s="1968"/>
      <c r="M342" s="1978"/>
      <c r="N342" s="1979"/>
      <c r="O342" s="1911">
        <f>SUM(O343:O346)</f>
        <v>4039800</v>
      </c>
      <c r="P342" s="8"/>
      <c r="Q342" s="9"/>
      <c r="R342" s="9"/>
      <c r="S342" s="9"/>
      <c r="T342" s="9"/>
      <c r="U342" s="9"/>
      <c r="V342" s="9"/>
    </row>
    <row r="343" spans="1:22" ht="15" customHeight="1">
      <c r="A343" s="1895"/>
      <c r="B343" s="1807"/>
      <c r="C343" s="1891"/>
      <c r="D343" s="1891"/>
      <c r="E343" s="1886"/>
      <c r="F343" s="986"/>
      <c r="G343" s="99"/>
      <c r="H343" s="99"/>
      <c r="I343" s="1891"/>
      <c r="J343" s="2082"/>
      <c r="K343" s="1976" t="s">
        <v>701</v>
      </c>
      <c r="L343" s="1908">
        <v>2366500</v>
      </c>
      <c r="M343" s="1912">
        <v>0.6</v>
      </c>
      <c r="N343" s="1955"/>
      <c r="O343" s="1921">
        <f>ROUNDUP((L343*M343),-1)</f>
        <v>1419900</v>
      </c>
      <c r="P343" s="8"/>
      <c r="Q343" s="9"/>
      <c r="R343" s="9"/>
      <c r="S343" s="9"/>
      <c r="T343" s="9"/>
      <c r="U343" s="9"/>
      <c r="V343" s="9"/>
    </row>
    <row r="344" spans="1:22" ht="15" customHeight="1">
      <c r="A344" s="1895"/>
      <c r="B344" s="1807"/>
      <c r="C344" s="1891"/>
      <c r="D344" s="1891"/>
      <c r="E344" s="1886"/>
      <c r="F344" s="986"/>
      <c r="G344" s="99"/>
      <c r="H344" s="99"/>
      <c r="I344" s="1891"/>
      <c r="J344" s="1807"/>
      <c r="K344" s="1976" t="s">
        <v>702</v>
      </c>
      <c r="L344" s="1908">
        <v>2366500</v>
      </c>
      <c r="M344" s="1912">
        <v>0.6</v>
      </c>
      <c r="N344" s="1955"/>
      <c r="O344" s="1921">
        <f>ROUNDUP(L344*M344,-1)</f>
        <v>1419900</v>
      </c>
      <c r="P344" s="8"/>
      <c r="Q344" s="9"/>
      <c r="R344" s="9"/>
      <c r="S344" s="9"/>
      <c r="T344" s="9"/>
      <c r="U344" s="9"/>
      <c r="V344" s="9"/>
    </row>
    <row r="345" spans="1:22" ht="15" customHeight="1">
      <c r="A345" s="1895"/>
      <c r="B345" s="1807"/>
      <c r="C345" s="1891"/>
      <c r="D345" s="1891"/>
      <c r="E345" s="1886"/>
      <c r="F345" s="986"/>
      <c r="G345" s="99"/>
      <c r="H345" s="99"/>
      <c r="I345" s="1891"/>
      <c r="J345" s="1807"/>
      <c r="K345" s="1976" t="s">
        <v>703</v>
      </c>
      <c r="L345" s="1932">
        <v>0</v>
      </c>
      <c r="M345" s="1909">
        <v>6</v>
      </c>
      <c r="N345" s="1955"/>
      <c r="O345" s="1921">
        <f t="shared" ref="O345:O346" si="41">SUM(L345*M345)</f>
        <v>0</v>
      </c>
      <c r="P345" s="8"/>
      <c r="Q345" s="9"/>
      <c r="R345" s="9"/>
      <c r="S345" s="9"/>
      <c r="T345" s="9"/>
      <c r="U345" s="9"/>
      <c r="V345" s="9"/>
    </row>
    <row r="346" spans="1:22" ht="15" customHeight="1">
      <c r="A346" s="1895"/>
      <c r="B346" s="1807"/>
      <c r="C346" s="1891"/>
      <c r="D346" s="1891"/>
      <c r="E346" s="1886"/>
      <c r="F346" s="986"/>
      <c r="G346" s="99"/>
      <c r="H346" s="99"/>
      <c r="I346" s="1891"/>
      <c r="J346" s="1902"/>
      <c r="K346" s="1980" t="s">
        <v>704</v>
      </c>
      <c r="L346" s="1964">
        <v>100000</v>
      </c>
      <c r="M346" s="1981">
        <v>12</v>
      </c>
      <c r="N346" s="1982"/>
      <c r="O346" s="1983">
        <f t="shared" si="41"/>
        <v>1200000</v>
      </c>
      <c r="P346" s="8"/>
      <c r="Q346" s="9"/>
      <c r="R346" s="9"/>
      <c r="S346" s="9"/>
      <c r="T346" s="9"/>
      <c r="U346" s="9"/>
      <c r="V346" s="9"/>
    </row>
    <row r="347" spans="1:22" ht="15" customHeight="1">
      <c r="A347" s="1895"/>
      <c r="B347" s="1807"/>
      <c r="C347" s="1891"/>
      <c r="D347" s="1891"/>
      <c r="E347" s="1886"/>
      <c r="F347" s="986"/>
      <c r="G347" s="689">
        <v>3696490</v>
      </c>
      <c r="H347" s="689">
        <f>SUM(O347)</f>
        <v>3696490</v>
      </c>
      <c r="I347" s="689">
        <f>H347-G347</f>
        <v>0</v>
      </c>
      <c r="J347" s="101">
        <f>I347/G347</f>
        <v>0</v>
      </c>
      <c r="K347" s="1974" t="s">
        <v>705</v>
      </c>
      <c r="L347" s="1908"/>
      <c r="M347" s="1909"/>
      <c r="N347" s="1955"/>
      <c r="O347" s="1956">
        <f>SUM(O348:O352)</f>
        <v>3696490</v>
      </c>
      <c r="P347" s="8"/>
      <c r="Q347" s="9"/>
      <c r="R347" s="9"/>
      <c r="S347" s="9"/>
      <c r="T347" s="9"/>
      <c r="U347" s="9"/>
      <c r="V347" s="9"/>
    </row>
    <row r="348" spans="1:22" ht="15" customHeight="1">
      <c r="A348" s="1895"/>
      <c r="B348" s="1807"/>
      <c r="C348" s="1891"/>
      <c r="D348" s="1891"/>
      <c r="E348" s="1886"/>
      <c r="F348" s="999"/>
      <c r="G348" s="99"/>
      <c r="H348" s="99"/>
      <c r="I348" s="1891"/>
      <c r="J348" s="2082"/>
      <c r="K348" s="1984" t="s">
        <v>706</v>
      </c>
      <c r="L348" s="1908">
        <f>O338+O342+600000</f>
        <v>34480200</v>
      </c>
      <c r="M348" s="1985">
        <v>4.7500000000000001E-2</v>
      </c>
      <c r="N348" s="1914"/>
      <c r="O348" s="1883">
        <f t="shared" ref="O348:O352" si="42">ROUNDUP((L348*M348),-1)</f>
        <v>1637810</v>
      </c>
      <c r="P348" s="8"/>
      <c r="Q348" s="9"/>
      <c r="R348" s="9"/>
      <c r="S348" s="9"/>
      <c r="T348" s="9"/>
      <c r="U348" s="9"/>
      <c r="V348" s="9"/>
    </row>
    <row r="349" spans="1:22" ht="15" customHeight="1">
      <c r="A349" s="1895"/>
      <c r="B349" s="1807"/>
      <c r="C349" s="1891"/>
      <c r="D349" s="1891"/>
      <c r="E349" s="1886"/>
      <c r="F349" s="986"/>
      <c r="G349" s="99"/>
      <c r="H349" s="99"/>
      <c r="I349" s="1891"/>
      <c r="J349" s="2082"/>
      <c r="K349" s="1984" t="s">
        <v>707</v>
      </c>
      <c r="L349" s="1908">
        <f>SUM(L348)</f>
        <v>34480200</v>
      </c>
      <c r="M349" s="1986">
        <v>3.5950000000000003E-2</v>
      </c>
      <c r="N349" s="1914"/>
      <c r="O349" s="1883">
        <f t="shared" si="42"/>
        <v>1239570</v>
      </c>
      <c r="P349" s="8"/>
      <c r="Q349" s="9"/>
      <c r="R349" s="9"/>
      <c r="S349" s="9"/>
      <c r="T349" s="9"/>
      <c r="U349" s="9"/>
      <c r="V349" s="9"/>
    </row>
    <row r="350" spans="1:22" ht="15" customHeight="1">
      <c r="A350" s="1895"/>
      <c r="B350" s="1807"/>
      <c r="C350" s="1891"/>
      <c r="D350" s="1891"/>
      <c r="E350" s="1886"/>
      <c r="F350" s="986"/>
      <c r="G350" s="99"/>
      <c r="H350" s="99"/>
      <c r="I350" s="1891"/>
      <c r="J350" s="2082"/>
      <c r="K350" s="1984" t="s">
        <v>708</v>
      </c>
      <c r="L350" s="1908">
        <f>SUM(O349)</f>
        <v>1239570</v>
      </c>
      <c r="M350" s="1985">
        <v>0.1295</v>
      </c>
      <c r="N350" s="1914"/>
      <c r="O350" s="1883">
        <f t="shared" si="42"/>
        <v>160530</v>
      </c>
      <c r="P350" s="8"/>
      <c r="Q350" s="9"/>
      <c r="R350" s="9"/>
      <c r="S350" s="9"/>
      <c r="T350" s="9"/>
      <c r="U350" s="9"/>
      <c r="V350" s="9"/>
    </row>
    <row r="351" spans="1:22" ht="15" customHeight="1">
      <c r="A351" s="1895"/>
      <c r="B351" s="1807"/>
      <c r="C351" s="1891"/>
      <c r="D351" s="1891"/>
      <c r="E351" s="1886"/>
      <c r="F351" s="986"/>
      <c r="G351" s="99"/>
      <c r="H351" s="99"/>
      <c r="I351" s="1891"/>
      <c r="J351" s="2082"/>
      <c r="K351" s="1984" t="s">
        <v>709</v>
      </c>
      <c r="L351" s="1908">
        <f>SUM(L348)</f>
        <v>34480200</v>
      </c>
      <c r="M351" s="1985">
        <v>1.15E-2</v>
      </c>
      <c r="N351" s="1914"/>
      <c r="O351" s="1883">
        <f t="shared" si="42"/>
        <v>396530</v>
      </c>
      <c r="P351" s="8"/>
      <c r="Q351" s="9"/>
      <c r="R351" s="9"/>
      <c r="S351" s="9"/>
      <c r="T351" s="9"/>
      <c r="U351" s="9"/>
      <c r="V351" s="9"/>
    </row>
    <row r="352" spans="1:22" ht="15" customHeight="1">
      <c r="A352" s="1895"/>
      <c r="B352" s="1807"/>
      <c r="C352" s="1891"/>
      <c r="D352" s="1891"/>
      <c r="E352" s="1886"/>
      <c r="F352" s="986"/>
      <c r="G352" s="99"/>
      <c r="H352" s="99"/>
      <c r="I352" s="1891"/>
      <c r="J352" s="2082"/>
      <c r="K352" s="1987" t="s">
        <v>710</v>
      </c>
      <c r="L352" s="1964">
        <f>SUM(L348)</f>
        <v>34480200</v>
      </c>
      <c r="M352" s="1988">
        <v>7.6E-3</v>
      </c>
      <c r="N352" s="1989"/>
      <c r="O352" s="1883">
        <f t="shared" si="42"/>
        <v>262050</v>
      </c>
      <c r="P352" s="8"/>
      <c r="Q352" s="9"/>
      <c r="R352" s="9"/>
      <c r="S352" s="9"/>
      <c r="T352" s="9"/>
      <c r="U352" s="9"/>
      <c r="V352" s="9"/>
    </row>
    <row r="353" spans="1:22" ht="15" customHeight="1">
      <c r="A353" s="1895"/>
      <c r="B353" s="1807"/>
      <c r="C353" s="1891"/>
      <c r="D353" s="1891"/>
      <c r="E353" s="1886"/>
      <c r="F353" s="986"/>
      <c r="G353" s="689">
        <v>2843310</v>
      </c>
      <c r="H353" s="689">
        <f>SUM(O353)</f>
        <v>2843310</v>
      </c>
      <c r="I353" s="689">
        <f>H353-G353</f>
        <v>0</v>
      </c>
      <c r="J353" s="1666">
        <f>I353/G353</f>
        <v>0</v>
      </c>
      <c r="K353" s="1974" t="s">
        <v>711</v>
      </c>
      <c r="L353" s="1884"/>
      <c r="M353" s="1884"/>
      <c r="N353" s="1884"/>
      <c r="O353" s="1911">
        <f>SUM(O354:O355)</f>
        <v>2843310</v>
      </c>
      <c r="P353" s="8"/>
      <c r="Q353" s="9"/>
      <c r="R353" s="9"/>
      <c r="S353" s="9"/>
      <c r="T353" s="9"/>
      <c r="U353" s="9"/>
      <c r="V353" s="9"/>
    </row>
    <row r="354" spans="1:22" ht="15" customHeight="1">
      <c r="A354" s="1895"/>
      <c r="B354" s="1807"/>
      <c r="C354" s="1891"/>
      <c r="D354" s="1891"/>
      <c r="E354" s="1886"/>
      <c r="F354" s="986"/>
      <c r="G354" s="320"/>
      <c r="H354" s="320"/>
      <c r="I354" s="320"/>
      <c r="J354" s="110"/>
      <c r="K354" s="1976" t="s">
        <v>712</v>
      </c>
      <c r="L354" s="1908">
        <f>SUM(O338,O342)</f>
        <v>33880200</v>
      </c>
      <c r="M354" s="1910">
        <v>12</v>
      </c>
      <c r="N354" s="1914"/>
      <c r="O354" s="1883">
        <f>ROUNDUP((L354/12),-1)</f>
        <v>2823350</v>
      </c>
      <c r="P354" s="8"/>
      <c r="Q354" s="9"/>
      <c r="R354" s="9"/>
      <c r="S354" s="9"/>
      <c r="T354" s="9"/>
      <c r="U354" s="9"/>
      <c r="V354" s="9"/>
    </row>
    <row r="355" spans="1:22" ht="15" customHeight="1">
      <c r="A355" s="1895"/>
      <c r="B355" s="1807"/>
      <c r="C355" s="1891"/>
      <c r="D355" s="1891"/>
      <c r="E355" s="1886"/>
      <c r="F355" s="986"/>
      <c r="G355" s="99"/>
      <c r="H355" s="99"/>
      <c r="I355" s="1891"/>
      <c r="J355" s="2082"/>
      <c r="K355" s="1976" t="s">
        <v>713</v>
      </c>
      <c r="L355" s="1908"/>
      <c r="M355" s="1990" t="s">
        <v>258</v>
      </c>
      <c r="N355" s="1914"/>
      <c r="O355" s="1883">
        <v>19960</v>
      </c>
      <c r="P355" s="8"/>
      <c r="Q355" s="9"/>
      <c r="R355" s="9"/>
      <c r="S355" s="9"/>
      <c r="T355" s="9"/>
      <c r="U355" s="9"/>
      <c r="V355" s="9"/>
    </row>
    <row r="356" spans="1:22" ht="15" customHeight="1">
      <c r="A356" s="1895"/>
      <c r="B356" s="1807"/>
      <c r="C356" s="1891"/>
      <c r="D356" s="273"/>
      <c r="E356" s="1890" t="s">
        <v>53</v>
      </c>
      <c r="F356" s="1844" t="s">
        <v>170</v>
      </c>
      <c r="G356" s="689">
        <f>SUM(G357,G360,G365,G368,G370,G373,G375)</f>
        <v>5464000</v>
      </c>
      <c r="H356" s="689">
        <f>SUM(H357,H360,H365,H368,H375,H370,H373)</f>
        <v>5464000</v>
      </c>
      <c r="I356" s="78">
        <f t="shared" ref="I356:I357" si="43">H356-G356</f>
        <v>0</v>
      </c>
      <c r="J356" s="1666">
        <f t="shared" ref="J356:J357" si="44">I356/G356</f>
        <v>0</v>
      </c>
      <c r="K356" s="1991"/>
      <c r="L356" s="1968"/>
      <c r="M356" s="1978"/>
      <c r="N356" s="1992"/>
      <c r="O356" s="1916">
        <f>O357+O360+O365+O368+O370+O375+O373</f>
        <v>5464000</v>
      </c>
      <c r="P356" s="8"/>
      <c r="Q356" s="9"/>
      <c r="R356" s="9"/>
      <c r="S356" s="9"/>
      <c r="T356" s="9"/>
      <c r="U356" s="9"/>
      <c r="V356" s="9"/>
    </row>
    <row r="357" spans="1:22" ht="15" customHeight="1">
      <c r="A357" s="1895"/>
      <c r="B357" s="1807"/>
      <c r="C357" s="1891"/>
      <c r="D357" s="1891"/>
      <c r="E357" s="1890"/>
      <c r="F357" s="1013"/>
      <c r="G357" s="689">
        <v>212000</v>
      </c>
      <c r="H357" s="689">
        <f>SUM(O357)</f>
        <v>512000</v>
      </c>
      <c r="I357" s="689">
        <f t="shared" si="43"/>
        <v>300000</v>
      </c>
      <c r="J357" s="1666">
        <f t="shared" si="44"/>
        <v>1.4150943396226414</v>
      </c>
      <c r="K357" s="1977" t="s">
        <v>714</v>
      </c>
      <c r="L357" s="1968"/>
      <c r="M357" s="1978"/>
      <c r="N357" s="1884"/>
      <c r="O357" s="1911">
        <f>SUM(O358:O359)</f>
        <v>512000</v>
      </c>
      <c r="P357" s="8"/>
      <c r="Q357" s="9"/>
      <c r="R357" s="9"/>
      <c r="S357" s="9"/>
      <c r="T357" s="9"/>
      <c r="U357" s="9"/>
      <c r="V357" s="9"/>
    </row>
    <row r="358" spans="1:22" ht="15" customHeight="1">
      <c r="A358" s="1895"/>
      <c r="B358" s="1807"/>
      <c r="C358" s="1891"/>
      <c r="D358" s="1891"/>
      <c r="E358" s="1886"/>
      <c r="F358" s="986"/>
      <c r="G358" s="99"/>
      <c r="H358" s="99"/>
      <c r="I358" s="1891"/>
      <c r="J358" s="2082"/>
      <c r="K358" s="1976" t="s">
        <v>715</v>
      </c>
      <c r="L358" s="1908">
        <v>5000</v>
      </c>
      <c r="M358" s="1909">
        <v>2</v>
      </c>
      <c r="N358" s="1914"/>
      <c r="O358" s="1971">
        <f t="shared" ref="O358:O359" si="45">SUM(L358*M358)</f>
        <v>10000</v>
      </c>
      <c r="P358" s="8"/>
      <c r="Q358" s="9"/>
      <c r="R358" s="9"/>
      <c r="S358" s="9"/>
      <c r="T358" s="9"/>
      <c r="U358" s="9"/>
      <c r="V358" s="9"/>
    </row>
    <row r="359" spans="1:22" ht="15" customHeight="1">
      <c r="A359" s="1895"/>
      <c r="B359" s="1807"/>
      <c r="C359" s="1891"/>
      <c r="D359" s="1891"/>
      <c r="E359" s="1886"/>
      <c r="F359" s="986"/>
      <c r="G359" s="99"/>
      <c r="H359" s="99"/>
      <c r="I359" s="1891"/>
      <c r="J359" s="2082"/>
      <c r="K359" s="1976" t="s">
        <v>716</v>
      </c>
      <c r="L359" s="1908">
        <v>50200</v>
      </c>
      <c r="M359" s="1954">
        <v>10</v>
      </c>
      <c r="N359" s="1989"/>
      <c r="O359" s="1883">
        <f t="shared" si="45"/>
        <v>502000</v>
      </c>
      <c r="P359" s="8"/>
      <c r="Q359" s="9"/>
      <c r="R359" s="9"/>
      <c r="S359" s="9"/>
      <c r="T359" s="9"/>
      <c r="U359" s="9"/>
      <c r="V359" s="9"/>
    </row>
    <row r="360" spans="1:22" ht="15" customHeight="1">
      <c r="A360" s="1895"/>
      <c r="B360" s="1807"/>
      <c r="C360" s="1891"/>
      <c r="D360" s="1891"/>
      <c r="E360" s="1886"/>
      <c r="F360" s="986"/>
      <c r="G360" s="689">
        <v>1490000</v>
      </c>
      <c r="H360" s="689">
        <f>SUM(O360)</f>
        <v>1490000</v>
      </c>
      <c r="I360" s="689">
        <f>H360-G360</f>
        <v>0</v>
      </c>
      <c r="J360" s="1666">
        <f>I360/G360</f>
        <v>0</v>
      </c>
      <c r="K360" s="1977" t="s">
        <v>717</v>
      </c>
      <c r="L360" s="1968"/>
      <c r="M360" s="1978"/>
      <c r="N360" s="1884"/>
      <c r="O360" s="1911">
        <f>SUM(O361:O364)</f>
        <v>1490000</v>
      </c>
      <c r="P360" s="8"/>
      <c r="Q360" s="9"/>
      <c r="R360" s="9"/>
      <c r="S360" s="9"/>
      <c r="T360" s="9"/>
      <c r="U360" s="9"/>
      <c r="V360" s="9"/>
    </row>
    <row r="361" spans="1:22" ht="15" customHeight="1">
      <c r="A361" s="1895"/>
      <c r="B361" s="1807"/>
      <c r="C361" s="1891"/>
      <c r="D361" s="1891"/>
      <c r="E361" s="1886"/>
      <c r="F361" s="986"/>
      <c r="G361" s="320"/>
      <c r="H361" s="320"/>
      <c r="I361" s="320"/>
      <c r="J361" s="110"/>
      <c r="K361" s="1993" t="s">
        <v>718</v>
      </c>
      <c r="L361" s="1908">
        <v>1300000</v>
      </c>
      <c r="M361" s="1954">
        <v>1</v>
      </c>
      <c r="N361" s="1884"/>
      <c r="O361" s="1883">
        <f t="shared" ref="O361:O364" si="46">L361*M361</f>
        <v>1300000</v>
      </c>
      <c r="P361" s="8"/>
      <c r="Q361" s="9"/>
      <c r="R361" s="9"/>
      <c r="S361" s="9"/>
      <c r="T361" s="9"/>
      <c r="U361" s="9"/>
      <c r="V361" s="9"/>
    </row>
    <row r="362" spans="1:22" ht="15" customHeight="1">
      <c r="A362" s="1895"/>
      <c r="B362" s="1807"/>
      <c r="C362" s="1891"/>
      <c r="D362" s="1891"/>
      <c r="E362" s="1886"/>
      <c r="F362" s="986"/>
      <c r="G362" s="320"/>
      <c r="H362" s="320"/>
      <c r="I362" s="320"/>
      <c r="J362" s="110"/>
      <c r="K362" s="1976" t="s">
        <v>1058</v>
      </c>
      <c r="L362" s="1908">
        <v>55000</v>
      </c>
      <c r="M362" s="1954">
        <v>1</v>
      </c>
      <c r="N362" s="1954"/>
      <c r="O362" s="1883">
        <f t="shared" si="46"/>
        <v>55000</v>
      </c>
      <c r="P362" s="8"/>
      <c r="Q362" s="9"/>
      <c r="R362" s="9"/>
      <c r="S362" s="9"/>
      <c r="T362" s="9"/>
      <c r="U362" s="9"/>
      <c r="V362" s="9"/>
    </row>
    <row r="363" spans="1:22" ht="15" customHeight="1">
      <c r="A363" s="1895"/>
      <c r="B363" s="1807"/>
      <c r="C363" s="1891"/>
      <c r="D363" s="1891"/>
      <c r="E363" s="1886"/>
      <c r="F363" s="986"/>
      <c r="G363" s="320"/>
      <c r="H363" s="320"/>
      <c r="I363" s="320"/>
      <c r="J363" s="110"/>
      <c r="K363" s="1993" t="s">
        <v>720</v>
      </c>
      <c r="L363" s="1908">
        <v>35000</v>
      </c>
      <c r="M363" s="1954">
        <v>1</v>
      </c>
      <c r="N363" s="1884"/>
      <c r="O363" s="1883">
        <f t="shared" si="46"/>
        <v>35000</v>
      </c>
      <c r="P363" s="8"/>
      <c r="Q363" s="9"/>
      <c r="R363" s="9"/>
      <c r="S363" s="9"/>
      <c r="T363" s="9"/>
      <c r="U363" s="9"/>
      <c r="V363" s="9"/>
    </row>
    <row r="364" spans="1:22" ht="15" customHeight="1">
      <c r="A364" s="1895"/>
      <c r="B364" s="1807"/>
      <c r="C364" s="1891"/>
      <c r="D364" s="1891"/>
      <c r="E364" s="1886"/>
      <c r="F364" s="986"/>
      <c r="G364" s="551"/>
      <c r="H364" s="551"/>
      <c r="I364" s="551"/>
      <c r="J364" s="219"/>
      <c r="K364" s="1994" t="s">
        <v>721</v>
      </c>
      <c r="L364" s="1964">
        <v>100000</v>
      </c>
      <c r="M364" s="1965">
        <v>1</v>
      </c>
      <c r="N364" s="1963"/>
      <c r="O364" s="1951">
        <f t="shared" si="46"/>
        <v>100000</v>
      </c>
      <c r="P364" s="8"/>
      <c r="Q364" s="9"/>
      <c r="R364" s="9"/>
      <c r="S364" s="9"/>
      <c r="T364" s="9"/>
      <c r="U364" s="9"/>
      <c r="V364" s="9"/>
    </row>
    <row r="365" spans="1:22" ht="15" customHeight="1">
      <c r="A365" s="1895"/>
      <c r="B365" s="1807"/>
      <c r="C365" s="1891"/>
      <c r="D365" s="1891"/>
      <c r="E365" s="1886"/>
      <c r="F365" s="986"/>
      <c r="G365" s="320">
        <v>3080000</v>
      </c>
      <c r="H365" s="320">
        <f>SUM(O365)</f>
        <v>2780000</v>
      </c>
      <c r="I365" s="320">
        <f>H365-G365</f>
        <v>-300000</v>
      </c>
      <c r="J365" s="101">
        <f>I365/G365</f>
        <v>-9.7402597402597407E-2</v>
      </c>
      <c r="K365" s="1974" t="s">
        <v>722</v>
      </c>
      <c r="L365" s="1908"/>
      <c r="M365" s="1909"/>
      <c r="N365" s="1884"/>
      <c r="O365" s="1956">
        <f>SUM(O366:O367)</f>
        <v>2780000</v>
      </c>
      <c r="P365" s="8"/>
      <c r="Q365" s="9"/>
      <c r="R365" s="9"/>
      <c r="S365" s="9"/>
      <c r="T365" s="9"/>
      <c r="U365" s="9"/>
      <c r="V365" s="9"/>
    </row>
    <row r="366" spans="1:22" ht="15" customHeight="1">
      <c r="A366" s="1895"/>
      <c r="B366" s="1807"/>
      <c r="C366" s="1891"/>
      <c r="D366" s="1891"/>
      <c r="E366" s="1886"/>
      <c r="F366" s="986"/>
      <c r="G366" s="320"/>
      <c r="H366" s="320"/>
      <c r="I366" s="320"/>
      <c r="J366" s="110"/>
      <c r="K366" s="1993" t="s">
        <v>723</v>
      </c>
      <c r="L366" s="1908">
        <v>215000</v>
      </c>
      <c r="M366" s="1909">
        <v>12</v>
      </c>
      <c r="N366" s="1995"/>
      <c r="O366" s="1883">
        <f t="shared" ref="O366:O367" si="47">(L366*M366)</f>
        <v>2580000</v>
      </c>
      <c r="P366" s="8"/>
      <c r="Q366" s="9"/>
      <c r="R366" s="9"/>
      <c r="S366" s="9"/>
      <c r="T366" s="9"/>
      <c r="U366" s="9"/>
      <c r="V366" s="9"/>
    </row>
    <row r="367" spans="1:22" ht="15" customHeight="1">
      <c r="A367" s="1895"/>
      <c r="B367" s="1807"/>
      <c r="C367" s="1891"/>
      <c r="D367" s="1891"/>
      <c r="E367" s="1886"/>
      <c r="F367" s="986"/>
      <c r="G367" s="551"/>
      <c r="H367" s="551"/>
      <c r="I367" s="551"/>
      <c r="J367" s="219"/>
      <c r="K367" s="1994" t="s">
        <v>724</v>
      </c>
      <c r="L367" s="1964">
        <v>100000</v>
      </c>
      <c r="M367" s="1965">
        <v>2</v>
      </c>
      <c r="N367" s="1963"/>
      <c r="O367" s="1951">
        <f t="shared" si="47"/>
        <v>200000</v>
      </c>
      <c r="P367" s="8"/>
      <c r="Q367" s="9"/>
      <c r="R367" s="9"/>
      <c r="S367" s="9"/>
      <c r="T367" s="9"/>
      <c r="U367" s="9"/>
      <c r="V367" s="9"/>
    </row>
    <row r="368" spans="1:22" ht="15" customHeight="1">
      <c r="A368" s="1895"/>
      <c r="B368" s="1807"/>
      <c r="C368" s="1891"/>
      <c r="D368" s="1891"/>
      <c r="E368" s="1886"/>
      <c r="F368" s="986"/>
      <c r="G368" s="320">
        <v>216000</v>
      </c>
      <c r="H368" s="320">
        <f>SUM(O368)</f>
        <v>216000</v>
      </c>
      <c r="I368" s="320">
        <f>H368-G368</f>
        <v>0</v>
      </c>
      <c r="J368" s="101">
        <f>I368/G368</f>
        <v>0</v>
      </c>
      <c r="K368" s="1974" t="s">
        <v>725</v>
      </c>
      <c r="L368" s="1908"/>
      <c r="M368" s="1909"/>
      <c r="N368" s="1884"/>
      <c r="O368" s="1956">
        <f>SUM(O369)</f>
        <v>216000</v>
      </c>
      <c r="P368" s="8"/>
      <c r="Q368" s="9"/>
      <c r="R368" s="9"/>
      <c r="S368" s="9"/>
      <c r="T368" s="9"/>
      <c r="U368" s="9"/>
      <c r="V368" s="9"/>
    </row>
    <row r="369" spans="1:22" ht="15" customHeight="1">
      <c r="A369" s="1895"/>
      <c r="B369" s="1807"/>
      <c r="C369" s="1891"/>
      <c r="D369" s="1891"/>
      <c r="E369" s="1886"/>
      <c r="F369" s="986"/>
      <c r="G369" s="218"/>
      <c r="H369" s="218"/>
      <c r="I369" s="1902"/>
      <c r="J369" s="2083"/>
      <c r="K369" s="1996" t="s">
        <v>726</v>
      </c>
      <c r="L369" s="1997">
        <v>18000</v>
      </c>
      <c r="M369" s="1998">
        <v>12</v>
      </c>
      <c r="N369" s="1982"/>
      <c r="O369" s="1983">
        <f>SUM(L369*M369)</f>
        <v>216000</v>
      </c>
      <c r="P369" s="8"/>
      <c r="Q369" s="9"/>
      <c r="R369" s="9"/>
      <c r="S369" s="9"/>
      <c r="T369" s="9"/>
      <c r="U369" s="9"/>
      <c r="V369" s="9"/>
    </row>
    <row r="370" spans="1:22" ht="15" customHeight="1">
      <c r="A370" s="1895"/>
      <c r="B370" s="1807"/>
      <c r="C370" s="1891"/>
      <c r="D370" s="1891"/>
      <c r="E370" s="1886"/>
      <c r="F370" s="986"/>
      <c r="G370" s="689">
        <v>366000</v>
      </c>
      <c r="H370" s="320">
        <f>SUM(O370)</f>
        <v>366000</v>
      </c>
      <c r="I370" s="689">
        <f>H370-G370</f>
        <v>0</v>
      </c>
      <c r="J370" s="1666">
        <f>I370/G370</f>
        <v>0</v>
      </c>
      <c r="K370" s="1999" t="s">
        <v>727</v>
      </c>
      <c r="L370" s="1968"/>
      <c r="M370" s="1978"/>
      <c r="N370" s="2000"/>
      <c r="O370" s="1911">
        <f>SUM(O371:O372)</f>
        <v>366000</v>
      </c>
      <c r="P370" s="8"/>
      <c r="Q370" s="9"/>
      <c r="R370" s="9"/>
      <c r="S370" s="9"/>
      <c r="T370" s="9"/>
      <c r="U370" s="9"/>
      <c r="V370" s="9"/>
    </row>
    <row r="371" spans="1:22" ht="15" customHeight="1">
      <c r="A371" s="1895"/>
      <c r="B371" s="1807"/>
      <c r="C371" s="1891"/>
      <c r="D371" s="1891"/>
      <c r="E371" s="1886"/>
      <c r="F371" s="986"/>
      <c r="G371" s="320"/>
      <c r="H371" s="320"/>
      <c r="I371" s="320"/>
      <c r="J371" s="110"/>
      <c r="K371" s="1976" t="s">
        <v>728</v>
      </c>
      <c r="L371" s="1908">
        <v>83000</v>
      </c>
      <c r="M371" s="1954">
        <v>2</v>
      </c>
      <c r="N371" s="1917"/>
      <c r="O371" s="1921">
        <f t="shared" ref="O371:O372" si="48">SUM(L371*M371)</f>
        <v>166000</v>
      </c>
      <c r="P371" s="8"/>
      <c r="Q371" s="9"/>
      <c r="R371" s="9"/>
      <c r="S371" s="9"/>
      <c r="T371" s="9"/>
      <c r="U371" s="9"/>
      <c r="V371" s="9"/>
    </row>
    <row r="372" spans="1:22" ht="15" customHeight="1">
      <c r="A372" s="1895"/>
      <c r="B372" s="1807"/>
      <c r="C372" s="1891"/>
      <c r="D372" s="1891"/>
      <c r="E372" s="1886"/>
      <c r="F372" s="986"/>
      <c r="G372" s="320"/>
      <c r="H372" s="551"/>
      <c r="I372" s="320"/>
      <c r="J372" s="110"/>
      <c r="K372" s="1976" t="s">
        <v>729</v>
      </c>
      <c r="L372" s="1908">
        <v>100000</v>
      </c>
      <c r="M372" s="1954">
        <v>2</v>
      </c>
      <c r="N372" s="1917"/>
      <c r="O372" s="1921">
        <f t="shared" si="48"/>
        <v>200000</v>
      </c>
      <c r="P372" s="8"/>
      <c r="Q372" s="9"/>
      <c r="R372" s="9"/>
      <c r="S372" s="9"/>
      <c r="T372" s="9"/>
      <c r="U372" s="9"/>
      <c r="V372" s="9"/>
    </row>
    <row r="373" spans="1:22" ht="15" customHeight="1">
      <c r="A373" s="1895"/>
      <c r="B373" s="1807"/>
      <c r="C373" s="1891"/>
      <c r="D373" s="1891"/>
      <c r="E373" s="1886"/>
      <c r="F373" s="986"/>
      <c r="G373" s="689">
        <f>세출1!H413</f>
        <v>0</v>
      </c>
      <c r="H373" s="320">
        <f>SUM(O373)</f>
        <v>0</v>
      </c>
      <c r="I373" s="689">
        <f>H373-G373</f>
        <v>0</v>
      </c>
      <c r="J373" s="1666">
        <v>0</v>
      </c>
      <c r="K373" s="1999" t="s">
        <v>730</v>
      </c>
      <c r="L373" s="1968"/>
      <c r="M373" s="1978"/>
      <c r="N373" s="2000"/>
      <c r="O373" s="1911">
        <f>SUM(O374)</f>
        <v>0</v>
      </c>
      <c r="P373" s="8"/>
      <c r="Q373" s="9"/>
      <c r="R373" s="9"/>
      <c r="S373" s="9"/>
      <c r="T373" s="9"/>
      <c r="U373" s="9"/>
      <c r="V373" s="9"/>
    </row>
    <row r="374" spans="1:22" ht="15" customHeight="1">
      <c r="A374" s="1895"/>
      <c r="B374" s="1807"/>
      <c r="C374" s="1891"/>
      <c r="D374" s="1891"/>
      <c r="E374" s="1886"/>
      <c r="F374" s="986"/>
      <c r="G374" s="218"/>
      <c r="H374" s="218"/>
      <c r="I374" s="1902"/>
      <c r="J374" s="2083"/>
      <c r="K374" s="1976" t="s">
        <v>732</v>
      </c>
      <c r="L374" s="1919"/>
      <c r="M374" s="1920"/>
      <c r="N374" s="1917"/>
      <c r="O374" s="1921">
        <f>SUM(L374*M374)</f>
        <v>0</v>
      </c>
      <c r="P374" s="8"/>
      <c r="Q374" s="9"/>
      <c r="R374" s="9"/>
      <c r="S374" s="9"/>
      <c r="T374" s="9"/>
      <c r="U374" s="9"/>
      <c r="V374" s="9"/>
    </row>
    <row r="375" spans="1:22" ht="15" customHeight="1">
      <c r="A375" s="1895"/>
      <c r="B375" s="1807"/>
      <c r="C375" s="1891"/>
      <c r="D375" s="1891"/>
      <c r="E375" s="1886"/>
      <c r="F375" s="99"/>
      <c r="G375" s="320">
        <f>'세출1(2025)'!H400</f>
        <v>100000</v>
      </c>
      <c r="H375" s="320">
        <f>SUM(O376)</f>
        <v>100000</v>
      </c>
      <c r="I375" s="320">
        <f>H375-G375</f>
        <v>0</v>
      </c>
      <c r="J375" s="101">
        <f>I375/G375</f>
        <v>0</v>
      </c>
      <c r="K375" s="1999" t="s">
        <v>733</v>
      </c>
      <c r="L375" s="1968"/>
      <c r="M375" s="1978"/>
      <c r="N375" s="1979"/>
      <c r="O375" s="1911">
        <f>SUM(O376)</f>
        <v>100000</v>
      </c>
      <c r="P375" s="8"/>
      <c r="Q375" s="9"/>
      <c r="R375" s="9"/>
      <c r="S375" s="9"/>
      <c r="T375" s="9"/>
      <c r="U375" s="9"/>
      <c r="V375" s="9"/>
    </row>
    <row r="376" spans="1:22" ht="15" customHeight="1" thickBot="1">
      <c r="A376" s="1895"/>
      <c r="B376" s="2087"/>
      <c r="C376" s="2090"/>
      <c r="D376" s="2090"/>
      <c r="E376" s="2211"/>
      <c r="F376" s="2043"/>
      <c r="G376" s="2043"/>
      <c r="H376" s="2043"/>
      <c r="I376" s="2090"/>
      <c r="J376" s="2421"/>
      <c r="K376" s="2422" t="s">
        <v>735</v>
      </c>
      <c r="L376" s="2360" t="s">
        <v>736</v>
      </c>
      <c r="M376" s="2179" t="s">
        <v>88</v>
      </c>
      <c r="N376" s="2252"/>
      <c r="O376" s="2423">
        <v>100000</v>
      </c>
      <c r="P376" s="8"/>
      <c r="Q376" s="9"/>
      <c r="R376" s="9"/>
      <c r="S376" s="9"/>
      <c r="T376" s="9"/>
      <c r="U376" s="9"/>
      <c r="V376" s="9"/>
    </row>
    <row r="377" spans="1:22" ht="15" customHeight="1">
      <c r="A377" s="2849" t="s">
        <v>4</v>
      </c>
      <c r="B377" s="2850"/>
      <c r="C377" s="2845" t="s">
        <v>6</v>
      </c>
      <c r="D377" s="2846"/>
      <c r="E377" s="2841" t="s">
        <v>8</v>
      </c>
      <c r="F377" s="2842"/>
      <c r="G377" s="2153" t="s">
        <v>1060</v>
      </c>
      <c r="H377" s="2153" t="s">
        <v>1061</v>
      </c>
      <c r="I377" s="2869" t="s">
        <v>15</v>
      </c>
      <c r="J377" s="2895"/>
      <c r="K377" s="2874" t="s">
        <v>1066</v>
      </c>
      <c r="L377" s="2888"/>
      <c r="M377" s="2888"/>
      <c r="N377" s="2888"/>
      <c r="O377" s="2889"/>
      <c r="P377" s="8"/>
      <c r="Q377" s="9"/>
      <c r="R377" s="9"/>
      <c r="S377" s="9"/>
      <c r="T377" s="9"/>
      <c r="U377" s="9"/>
      <c r="V377" s="9"/>
    </row>
    <row r="378" spans="1:22" ht="15" customHeight="1">
      <c r="A378" s="2851"/>
      <c r="B378" s="2852"/>
      <c r="C378" s="2847"/>
      <c r="D378" s="2848"/>
      <c r="E378" s="2843"/>
      <c r="F378" s="2844"/>
      <c r="G378" s="2041" t="s">
        <v>29</v>
      </c>
      <c r="H378" s="2041" t="s">
        <v>30</v>
      </c>
      <c r="I378" s="2137" t="s">
        <v>33</v>
      </c>
      <c r="J378" s="2137" t="s">
        <v>35</v>
      </c>
      <c r="K378" s="2890"/>
      <c r="L378" s="2891"/>
      <c r="M378" s="2891"/>
      <c r="N378" s="2891"/>
      <c r="O378" s="2892"/>
      <c r="P378" s="8"/>
      <c r="Q378" s="9"/>
      <c r="R378" s="9"/>
      <c r="S378" s="9"/>
      <c r="T378" s="9"/>
      <c r="U378" s="9"/>
      <c r="V378" s="9"/>
    </row>
    <row r="379" spans="1:22" ht="18.75" customHeight="1">
      <c r="A379" s="2155"/>
      <c r="B379" s="53" t="s">
        <v>219</v>
      </c>
      <c r="C379" s="53"/>
      <c r="D379" s="559" t="s">
        <v>219</v>
      </c>
      <c r="E379" s="705"/>
      <c r="F379" s="559" t="s">
        <v>356</v>
      </c>
      <c r="G379" s="1636">
        <f t="shared" ref="G379:H379" si="49">SUM(G380)</f>
        <v>36780000</v>
      </c>
      <c r="H379" s="1636">
        <f t="shared" si="49"/>
        <v>36780000</v>
      </c>
      <c r="I379" s="1636">
        <f t="shared" ref="I379:I381" si="50">H379-G379</f>
        <v>0</v>
      </c>
      <c r="J379" s="63">
        <f t="shared" ref="J379:J381" si="51">I379/G379</f>
        <v>0</v>
      </c>
      <c r="K379" s="2893"/>
      <c r="L379" s="2894"/>
      <c r="M379" s="2894"/>
      <c r="N379" s="1637"/>
      <c r="O379" s="2532">
        <f>SUM(O380)</f>
        <v>36780000</v>
      </c>
      <c r="P379" s="8"/>
      <c r="Q379" s="9"/>
      <c r="R379" s="9"/>
      <c r="S379" s="9"/>
      <c r="T379" s="9"/>
      <c r="U379" s="9"/>
      <c r="V379" s="9"/>
    </row>
    <row r="380" spans="1:22" ht="18.75" customHeight="1">
      <c r="A380" s="2424"/>
      <c r="B380" s="2425"/>
      <c r="C380" s="2425"/>
      <c r="D380" s="2426"/>
      <c r="E380" s="1889" t="s">
        <v>53</v>
      </c>
      <c r="F380" s="981" t="s">
        <v>59</v>
      </c>
      <c r="G380" s="78">
        <f>SUM(G381,G384,G386,G392)</f>
        <v>36780000</v>
      </c>
      <c r="H380" s="78">
        <f>SUM(H381,H384,H386,H392)</f>
        <v>36780000</v>
      </c>
      <c r="I380" s="78">
        <f t="shared" si="50"/>
        <v>0</v>
      </c>
      <c r="J380" s="2228">
        <f t="shared" si="51"/>
        <v>0</v>
      </c>
      <c r="K380" s="2427"/>
      <c r="L380" s="2428"/>
      <c r="M380" s="2428"/>
      <c r="N380" s="2428"/>
      <c r="O380" s="2185">
        <f>SUM(O381,O384,O386,O392)</f>
        <v>36780000</v>
      </c>
      <c r="P380" s="8"/>
      <c r="Q380" s="9"/>
      <c r="R380" s="9"/>
      <c r="S380" s="9"/>
      <c r="T380" s="9"/>
      <c r="U380" s="9"/>
      <c r="V380" s="9"/>
    </row>
    <row r="381" spans="1:22" ht="18.75" customHeight="1">
      <c r="A381" s="2207"/>
      <c r="B381" s="2091"/>
      <c r="C381" s="2091"/>
      <c r="D381" s="2090"/>
      <c r="E381" s="2211"/>
      <c r="F381" s="2055"/>
      <c r="G381" s="2056">
        <v>30449760</v>
      </c>
      <c r="H381" s="2056">
        <f>SUM(O381)</f>
        <v>30449760</v>
      </c>
      <c r="I381" s="2056">
        <f t="shared" si="50"/>
        <v>0</v>
      </c>
      <c r="J381" s="2044">
        <f t="shared" si="51"/>
        <v>0</v>
      </c>
      <c r="K381" s="2429" t="s">
        <v>741</v>
      </c>
      <c r="L381" s="2430"/>
      <c r="M381" s="2431"/>
      <c r="N381" s="2432"/>
      <c r="O381" s="2185">
        <f>SUM(O382:O383)</f>
        <v>30449760</v>
      </c>
      <c r="P381" s="8"/>
      <c r="Q381" s="9"/>
      <c r="R381" s="9"/>
      <c r="S381" s="9"/>
      <c r="T381" s="9"/>
      <c r="U381" s="9"/>
      <c r="V381" s="9"/>
    </row>
    <row r="382" spans="1:22" ht="18.75" customHeight="1">
      <c r="A382" s="2207"/>
      <c r="B382" s="2091"/>
      <c r="C382" s="2091"/>
      <c r="D382" s="2090"/>
      <c r="E382" s="2211"/>
      <c r="F382" s="2055"/>
      <c r="G382" s="2056"/>
      <c r="H382" s="2056"/>
      <c r="I382" s="2056"/>
      <c r="J382" s="2176"/>
      <c r="K382" s="2433" t="s">
        <v>1062</v>
      </c>
      <c r="L382" s="2177">
        <v>2324300</v>
      </c>
      <c r="M382" s="2178">
        <v>12</v>
      </c>
      <c r="N382" s="2252"/>
      <c r="O382" s="2174">
        <f t="shared" ref="O382:O383" si="52">L382*M382</f>
        <v>27891600</v>
      </c>
      <c r="P382" s="8"/>
      <c r="Q382" s="9"/>
      <c r="R382" s="9"/>
      <c r="S382" s="9"/>
      <c r="T382" s="9"/>
      <c r="U382" s="9"/>
      <c r="V382" s="9"/>
    </row>
    <row r="383" spans="1:22" ht="18.75" customHeight="1">
      <c r="A383" s="2207"/>
      <c r="B383" s="2091"/>
      <c r="C383" s="2091"/>
      <c r="D383" s="2090"/>
      <c r="E383" s="2211"/>
      <c r="F383" s="2055"/>
      <c r="G383" s="2056"/>
      <c r="H383" s="2056"/>
      <c r="I383" s="2056"/>
      <c r="J383" s="2395"/>
      <c r="K383" s="2434" t="s">
        <v>828</v>
      </c>
      <c r="L383" s="2360">
        <v>213180</v>
      </c>
      <c r="M383" s="2178">
        <v>12</v>
      </c>
      <c r="N383" s="2252"/>
      <c r="O383" s="2174">
        <f t="shared" si="52"/>
        <v>2558160</v>
      </c>
      <c r="P383" s="8"/>
      <c r="Q383" s="9"/>
      <c r="R383" s="9"/>
      <c r="S383" s="9"/>
      <c r="T383" s="9"/>
      <c r="U383" s="9"/>
      <c r="V383" s="9"/>
    </row>
    <row r="384" spans="1:22" ht="22.5" customHeight="1">
      <c r="A384" s="2207"/>
      <c r="B384" s="2091"/>
      <c r="C384" s="2091"/>
      <c r="D384" s="2090"/>
      <c r="E384" s="2211"/>
      <c r="F384" s="2435"/>
      <c r="G384" s="2232">
        <v>295000</v>
      </c>
      <c r="H384" s="2232">
        <f>SUM(O384)</f>
        <v>295000</v>
      </c>
      <c r="I384" s="2232">
        <f>H384-G384</f>
        <v>0</v>
      </c>
      <c r="J384" s="2044">
        <v>0</v>
      </c>
      <c r="K384" s="2436" t="s">
        <v>746</v>
      </c>
      <c r="L384" s="2432"/>
      <c r="M384" s="2432"/>
      <c r="N384" s="2432"/>
      <c r="O384" s="2185">
        <f>SUM(O385)</f>
        <v>295000</v>
      </c>
      <c r="P384" s="8"/>
      <c r="Q384" s="9"/>
      <c r="R384" s="9"/>
      <c r="S384" s="9"/>
      <c r="T384" s="9"/>
      <c r="U384" s="9"/>
      <c r="V384" s="9"/>
    </row>
    <row r="385" spans="1:22" ht="22.5" customHeight="1">
      <c r="A385" s="2207"/>
      <c r="B385" s="2091"/>
      <c r="C385" s="2091"/>
      <c r="D385" s="2090"/>
      <c r="E385" s="2211"/>
      <c r="F385" s="2435"/>
      <c r="G385" s="2056"/>
      <c r="H385" s="2056"/>
      <c r="I385" s="2056"/>
      <c r="J385" s="2176"/>
      <c r="K385" s="2434" t="s">
        <v>747</v>
      </c>
      <c r="L385" s="2360">
        <v>59000</v>
      </c>
      <c r="M385" s="2178">
        <v>5</v>
      </c>
      <c r="N385" s="2252"/>
      <c r="O385" s="2174">
        <f>L385*M385</f>
        <v>295000</v>
      </c>
      <c r="P385" s="8"/>
      <c r="Q385" s="9"/>
      <c r="R385" s="9"/>
      <c r="S385" s="9"/>
      <c r="T385" s="9"/>
      <c r="U385" s="9"/>
      <c r="V385" s="9"/>
    </row>
    <row r="386" spans="1:22" ht="22.5" customHeight="1">
      <c r="A386" s="2207"/>
      <c r="B386" s="2091"/>
      <c r="C386" s="2090"/>
      <c r="D386" s="2090"/>
      <c r="E386" s="2211"/>
      <c r="F386" s="2435"/>
      <c r="G386" s="2232">
        <v>3360360</v>
      </c>
      <c r="H386" s="2232">
        <f>SUM(O386)</f>
        <v>3360360</v>
      </c>
      <c r="I386" s="2232">
        <f>H386-G386</f>
        <v>0</v>
      </c>
      <c r="J386" s="2246">
        <f>I386/G386</f>
        <v>0</v>
      </c>
      <c r="K386" s="2437" t="s">
        <v>749</v>
      </c>
      <c r="L386" s="2430"/>
      <c r="M386" s="2438" t="s">
        <v>1063</v>
      </c>
      <c r="N386" s="2432"/>
      <c r="O386" s="2185">
        <f>SUM(O387:O391)</f>
        <v>3360360</v>
      </c>
      <c r="P386" s="8"/>
      <c r="Q386" s="9"/>
      <c r="R386" s="9"/>
      <c r="S386" s="9"/>
      <c r="T386" s="9"/>
      <c r="U386" s="9"/>
      <c r="V386" s="9"/>
    </row>
    <row r="387" spans="1:22" ht="22.5" customHeight="1">
      <c r="A387" s="2207"/>
      <c r="B387" s="2091"/>
      <c r="C387" s="2090"/>
      <c r="D387" s="2090"/>
      <c r="E387" s="2211"/>
      <c r="F387" s="2435"/>
      <c r="G387" s="2043"/>
      <c r="H387" s="2043"/>
      <c r="I387" s="2090"/>
      <c r="J387" s="2421"/>
      <c r="K387" s="2433" t="s">
        <v>706</v>
      </c>
      <c r="L387" s="2177">
        <f>O381+O384+600000</f>
        <v>31344760</v>
      </c>
      <c r="M387" s="2439">
        <v>4.7500000000000001E-2</v>
      </c>
      <c r="N387" s="2252"/>
      <c r="O387" s="2174">
        <f t="shared" ref="O387:O391" si="53">ROUNDUP((L387*M387),-1)</f>
        <v>1488880</v>
      </c>
      <c r="P387" s="8"/>
      <c r="Q387" s="9"/>
      <c r="R387" s="9"/>
      <c r="S387" s="9"/>
      <c r="T387" s="9"/>
      <c r="U387" s="9"/>
      <c r="V387" s="9"/>
    </row>
    <row r="388" spans="1:22" ht="22.5" customHeight="1">
      <c r="A388" s="2207"/>
      <c r="B388" s="2091"/>
      <c r="C388" s="2090"/>
      <c r="D388" s="2090"/>
      <c r="E388" s="2211"/>
      <c r="F388" s="2435"/>
      <c r="G388" s="2043"/>
      <c r="H388" s="2043"/>
      <c r="I388" s="2090"/>
      <c r="J388" s="2421"/>
      <c r="K388" s="2433" t="s">
        <v>707</v>
      </c>
      <c r="L388" s="2177">
        <f>L387</f>
        <v>31344760</v>
      </c>
      <c r="M388" s="2440">
        <v>3.5950000000000003E-2</v>
      </c>
      <c r="N388" s="2252"/>
      <c r="O388" s="2174">
        <f t="shared" si="53"/>
        <v>1126850</v>
      </c>
      <c r="P388" s="8"/>
      <c r="Q388" s="9"/>
      <c r="R388" s="9"/>
      <c r="S388" s="9"/>
      <c r="T388" s="9"/>
      <c r="U388" s="9"/>
      <c r="V388" s="9"/>
    </row>
    <row r="389" spans="1:22" ht="22.5" customHeight="1">
      <c r="A389" s="2207"/>
      <c r="B389" s="2091"/>
      <c r="C389" s="2090"/>
      <c r="D389" s="2090"/>
      <c r="E389" s="2211"/>
      <c r="F389" s="2435"/>
      <c r="G389" s="2043"/>
      <c r="H389" s="2043"/>
      <c r="I389" s="2090"/>
      <c r="J389" s="2421"/>
      <c r="K389" s="2433" t="s">
        <v>750</v>
      </c>
      <c r="L389" s="2177">
        <f>O388</f>
        <v>1126850</v>
      </c>
      <c r="M389" s="2439">
        <v>0.1295</v>
      </c>
      <c r="N389" s="2252"/>
      <c r="O389" s="2174">
        <f t="shared" si="53"/>
        <v>145930</v>
      </c>
      <c r="P389" s="8"/>
      <c r="Q389" s="9"/>
      <c r="R389" s="9"/>
      <c r="S389" s="9"/>
      <c r="T389" s="9"/>
      <c r="U389" s="9"/>
      <c r="V389" s="9"/>
    </row>
    <row r="390" spans="1:22" ht="22.5" customHeight="1">
      <c r="A390" s="2207"/>
      <c r="B390" s="2091"/>
      <c r="C390" s="2090"/>
      <c r="D390" s="2090"/>
      <c r="E390" s="2211"/>
      <c r="F390" s="2435"/>
      <c r="G390" s="2043"/>
      <c r="H390" s="2043"/>
      <c r="I390" s="2090"/>
      <c r="J390" s="2421"/>
      <c r="K390" s="2433" t="s">
        <v>709</v>
      </c>
      <c r="L390" s="2177">
        <f>L387</f>
        <v>31344760</v>
      </c>
      <c r="M390" s="2439">
        <v>1.15E-2</v>
      </c>
      <c r="N390" s="2252"/>
      <c r="O390" s="2174">
        <f t="shared" si="53"/>
        <v>360470</v>
      </c>
      <c r="P390" s="8"/>
      <c r="Q390" s="9"/>
      <c r="R390" s="9"/>
      <c r="S390" s="9"/>
      <c r="T390" s="9"/>
      <c r="U390" s="9"/>
      <c r="V390" s="9"/>
    </row>
    <row r="391" spans="1:22" ht="22.5" customHeight="1">
      <c r="A391" s="2207"/>
      <c r="B391" s="2091"/>
      <c r="C391" s="2090"/>
      <c r="D391" s="2090"/>
      <c r="E391" s="2211"/>
      <c r="F391" s="2435"/>
      <c r="G391" s="2043"/>
      <c r="H391" s="2043"/>
      <c r="I391" s="2090"/>
      <c r="J391" s="2421"/>
      <c r="K391" s="2433" t="s">
        <v>710</v>
      </c>
      <c r="L391" s="2177">
        <f>L387</f>
        <v>31344760</v>
      </c>
      <c r="M391" s="2441">
        <v>7.6E-3</v>
      </c>
      <c r="N391" s="2442"/>
      <c r="O391" s="2174">
        <f t="shared" si="53"/>
        <v>238230</v>
      </c>
      <c r="P391" s="8"/>
      <c r="Q391" s="9"/>
      <c r="R391" s="9"/>
      <c r="S391" s="9"/>
      <c r="T391" s="9"/>
      <c r="U391" s="9"/>
      <c r="V391" s="9"/>
    </row>
    <row r="392" spans="1:22" ht="24" customHeight="1">
      <c r="A392" s="2207"/>
      <c r="B392" s="2091"/>
      <c r="C392" s="2090"/>
      <c r="D392" s="2090"/>
      <c r="E392" s="2211"/>
      <c r="F392" s="2435"/>
      <c r="G392" s="2232">
        <v>2674880</v>
      </c>
      <c r="H392" s="2232">
        <f>SUM(O392)</f>
        <v>2674880</v>
      </c>
      <c r="I392" s="2232">
        <f>H392-G392</f>
        <v>0</v>
      </c>
      <c r="J392" s="2246">
        <f>I392/G392</f>
        <v>0</v>
      </c>
      <c r="K392" s="2429" t="s">
        <v>751</v>
      </c>
      <c r="L392" s="2443"/>
      <c r="M392" s="2438"/>
      <c r="N392" s="2438"/>
      <c r="O392" s="2185">
        <f>SUM(O393,O394,O395)</f>
        <v>2674880</v>
      </c>
      <c r="P392" s="8"/>
      <c r="Q392" s="9"/>
      <c r="R392" s="9"/>
      <c r="S392" s="9"/>
      <c r="T392" s="9"/>
      <c r="U392" s="9"/>
      <c r="V392" s="9"/>
    </row>
    <row r="393" spans="1:22" ht="24" customHeight="1">
      <c r="A393" s="2207"/>
      <c r="B393" s="2091"/>
      <c r="C393" s="2090"/>
      <c r="D393" s="2090"/>
      <c r="E393" s="2211"/>
      <c r="F393" s="2435"/>
      <c r="G393" s="2056"/>
      <c r="H393" s="2056"/>
      <c r="I393" s="2056"/>
      <c r="J393" s="2044"/>
      <c r="K393" s="2433" t="s">
        <v>712</v>
      </c>
      <c r="L393" s="2177">
        <f>SUM(O381,O384)</f>
        <v>30744760</v>
      </c>
      <c r="M393" s="2444" t="s">
        <v>248</v>
      </c>
      <c r="N393" s="2252"/>
      <c r="O393" s="2174">
        <f>ROUNDUP((L393/12),-1)</f>
        <v>2562070</v>
      </c>
      <c r="P393" s="8"/>
      <c r="Q393" s="9"/>
      <c r="R393" s="9"/>
      <c r="S393" s="9"/>
      <c r="T393" s="9"/>
      <c r="U393" s="9"/>
      <c r="V393" s="9"/>
    </row>
    <row r="394" spans="1:22" ht="24" customHeight="1">
      <c r="A394" s="2207"/>
      <c r="B394" s="2091"/>
      <c r="C394" s="2090"/>
      <c r="D394" s="2090"/>
      <c r="E394" s="2211"/>
      <c r="F394" s="2435"/>
      <c r="G394" s="2056"/>
      <c r="H394" s="2056"/>
      <c r="I394" s="2056"/>
      <c r="J394" s="2044"/>
      <c r="K394" s="2433" t="s">
        <v>753</v>
      </c>
      <c r="L394" s="2177"/>
      <c r="M394" s="2179" t="s">
        <v>258</v>
      </c>
      <c r="N394" s="2252"/>
      <c r="O394" s="2174">
        <v>12810</v>
      </c>
      <c r="P394" s="8"/>
      <c r="Q394" s="9"/>
      <c r="R394" s="9"/>
      <c r="S394" s="9"/>
      <c r="T394" s="9"/>
      <c r="U394" s="9"/>
      <c r="V394" s="9"/>
    </row>
    <row r="395" spans="1:22" ht="24" customHeight="1" thickBot="1">
      <c r="A395" s="2208"/>
      <c r="B395" s="2106"/>
      <c r="C395" s="2107"/>
      <c r="D395" s="2107"/>
      <c r="E395" s="2348"/>
      <c r="F395" s="2445"/>
      <c r="G395" s="2063"/>
      <c r="H395" s="2063"/>
      <c r="I395" s="2063"/>
      <c r="J395" s="2064"/>
      <c r="K395" s="2446" t="s">
        <v>1064</v>
      </c>
      <c r="L395" s="2414"/>
      <c r="M395" s="2415" t="s">
        <v>258</v>
      </c>
      <c r="N395" s="2066"/>
      <c r="O395" s="2447">
        <v>100000</v>
      </c>
      <c r="P395" s="8"/>
      <c r="Q395" s="9"/>
      <c r="R395" s="9"/>
      <c r="S395" s="9"/>
      <c r="T395" s="9"/>
      <c r="U395" s="9"/>
      <c r="V395" s="9"/>
    </row>
    <row r="396" spans="1:22" ht="19.5" customHeight="1">
      <c r="A396" s="2849" t="s">
        <v>4</v>
      </c>
      <c r="B396" s="2850"/>
      <c r="C396" s="2845" t="s">
        <v>6</v>
      </c>
      <c r="D396" s="2846"/>
      <c r="E396" s="2841" t="s">
        <v>8</v>
      </c>
      <c r="F396" s="2842"/>
      <c r="G396" s="2153" t="s">
        <v>1060</v>
      </c>
      <c r="H396" s="2153" t="s">
        <v>1061</v>
      </c>
      <c r="I396" s="2869" t="s">
        <v>15</v>
      </c>
      <c r="J396" s="2895"/>
      <c r="K396" s="2874" t="s">
        <v>1066</v>
      </c>
      <c r="L396" s="2888"/>
      <c r="M396" s="2888"/>
      <c r="N396" s="2888"/>
      <c r="O396" s="2889"/>
      <c r="P396" s="8"/>
      <c r="Q396" s="9"/>
      <c r="R396" s="9"/>
      <c r="S396" s="9"/>
      <c r="T396" s="9"/>
      <c r="U396" s="9"/>
      <c r="V396" s="9"/>
    </row>
    <row r="397" spans="1:22" ht="19.5" customHeight="1">
      <c r="A397" s="2851"/>
      <c r="B397" s="2852"/>
      <c r="C397" s="2847"/>
      <c r="D397" s="2848"/>
      <c r="E397" s="2843"/>
      <c r="F397" s="2844"/>
      <c r="G397" s="2041" t="s">
        <v>29</v>
      </c>
      <c r="H397" s="2041" t="s">
        <v>30</v>
      </c>
      <c r="I397" s="2137" t="s">
        <v>33</v>
      </c>
      <c r="J397" s="2137" t="s">
        <v>35</v>
      </c>
      <c r="K397" s="2890"/>
      <c r="L397" s="2891"/>
      <c r="M397" s="2891"/>
      <c r="N397" s="2891"/>
      <c r="O397" s="2892"/>
      <c r="P397" s="8"/>
      <c r="Q397" s="9"/>
      <c r="R397" s="9"/>
      <c r="S397" s="9"/>
      <c r="T397" s="9"/>
      <c r="U397" s="9"/>
      <c r="V397" s="9"/>
    </row>
    <row r="398" spans="1:22" ht="19.5" customHeight="1">
      <c r="A398" s="2155"/>
      <c r="B398" s="53" t="s">
        <v>219</v>
      </c>
      <c r="C398" s="53"/>
      <c r="D398" s="559" t="s">
        <v>219</v>
      </c>
      <c r="E398" s="2825" t="s">
        <v>369</v>
      </c>
      <c r="F398" s="2826"/>
      <c r="G398" s="1636">
        <f t="shared" ref="G398:H398" si="54">SUM(G399+G419+G445)</f>
        <v>115590360</v>
      </c>
      <c r="H398" s="1636">
        <f t="shared" si="54"/>
        <v>115590360</v>
      </c>
      <c r="I398" s="1636">
        <f t="shared" ref="I398:I400" si="55">H398-G398</f>
        <v>0</v>
      </c>
      <c r="J398" s="63">
        <f t="shared" ref="J398:J400" si="56">I398/G398</f>
        <v>0</v>
      </c>
      <c r="K398" s="2883"/>
      <c r="L398" s="2887"/>
      <c r="M398" s="2887"/>
      <c r="N398" s="1722"/>
      <c r="O398" s="2537">
        <f>SUM(O399+O419+O445)</f>
        <v>115590360</v>
      </c>
      <c r="P398" s="8"/>
      <c r="Q398" s="9"/>
      <c r="R398" s="9"/>
      <c r="S398" s="9"/>
      <c r="T398" s="9"/>
      <c r="U398" s="9"/>
      <c r="V398" s="9"/>
    </row>
    <row r="399" spans="1:22" ht="18" customHeight="1">
      <c r="A399" s="2424"/>
      <c r="B399" s="2425"/>
      <c r="C399" s="2425"/>
      <c r="D399" s="2426"/>
      <c r="E399" s="2448" t="s">
        <v>53</v>
      </c>
      <c r="F399" s="2449" t="s">
        <v>59</v>
      </c>
      <c r="G399" s="2232">
        <f t="shared" ref="G399:H399" si="57">SUM(G400,G403,G409,G415)</f>
        <v>57056520</v>
      </c>
      <c r="H399" s="2232">
        <f t="shared" si="57"/>
        <v>56294360</v>
      </c>
      <c r="I399" s="2232">
        <f t="shared" si="55"/>
        <v>-762160</v>
      </c>
      <c r="J399" s="2143">
        <f t="shared" si="56"/>
        <v>-1.3357982575873888E-2</v>
      </c>
      <c r="K399" s="2450"/>
      <c r="L399" s="2144"/>
      <c r="M399" s="2144"/>
      <c r="N399" s="2451"/>
      <c r="O399" s="2199">
        <f>SUM(O400,O403,O409,O415)</f>
        <v>56294360</v>
      </c>
      <c r="P399" s="8"/>
      <c r="Q399" s="9"/>
      <c r="R399" s="9"/>
      <c r="S399" s="9"/>
      <c r="T399" s="9"/>
      <c r="U399" s="9"/>
      <c r="V399" s="9"/>
    </row>
    <row r="400" spans="1:22" ht="18" customHeight="1">
      <c r="A400" s="2207"/>
      <c r="B400" s="2091"/>
      <c r="C400" s="2091"/>
      <c r="D400" s="2090"/>
      <c r="E400" s="2448"/>
      <c r="F400" s="2449"/>
      <c r="G400" s="2232">
        <v>40215600</v>
      </c>
      <c r="H400" s="2232">
        <f>SUM(O400)</f>
        <v>40215600</v>
      </c>
      <c r="I400" s="2232">
        <f t="shared" si="55"/>
        <v>0</v>
      </c>
      <c r="J400" s="2246">
        <f t="shared" si="56"/>
        <v>0</v>
      </c>
      <c r="K400" s="2429" t="s">
        <v>756</v>
      </c>
      <c r="L400" s="2430"/>
      <c r="M400" s="2431"/>
      <c r="N400" s="2252"/>
      <c r="O400" s="2185">
        <f>SUM(O401:O402)</f>
        <v>40215600</v>
      </c>
      <c r="P400" s="8"/>
      <c r="Q400" s="9"/>
      <c r="R400" s="9"/>
      <c r="S400" s="9"/>
      <c r="T400" s="9"/>
      <c r="U400" s="9"/>
      <c r="V400" s="9"/>
    </row>
    <row r="401" spans="1:22" ht="18" customHeight="1">
      <c r="A401" s="2207"/>
      <c r="B401" s="2091"/>
      <c r="C401" s="2091"/>
      <c r="D401" s="2090"/>
      <c r="E401" s="2211"/>
      <c r="F401" s="2452"/>
      <c r="G401" s="2043"/>
      <c r="H401" s="2043"/>
      <c r="I401" s="2090"/>
      <c r="J401" s="2421"/>
      <c r="K401" s="2433" t="s">
        <v>1065</v>
      </c>
      <c r="L401" s="2177">
        <v>3326300</v>
      </c>
      <c r="M401" s="2179">
        <v>8</v>
      </c>
      <c r="N401" s="2252"/>
      <c r="O401" s="2174">
        <f t="shared" ref="O401:O402" si="58">L401*M401</f>
        <v>26610400</v>
      </c>
      <c r="P401" s="8"/>
      <c r="Q401" s="9"/>
      <c r="R401" s="9"/>
      <c r="S401" s="9"/>
      <c r="T401" s="9"/>
      <c r="U401" s="9"/>
      <c r="V401" s="9"/>
    </row>
    <row r="402" spans="1:22" ht="18" customHeight="1">
      <c r="A402" s="2207"/>
      <c r="B402" s="2091"/>
      <c r="C402" s="2091"/>
      <c r="D402" s="2090"/>
      <c r="E402" s="2211"/>
      <c r="F402" s="2452"/>
      <c r="G402" s="2043"/>
      <c r="H402" s="2043"/>
      <c r="I402" s="2090"/>
      <c r="J402" s="2421"/>
      <c r="K402" s="2433" t="s">
        <v>1146</v>
      </c>
      <c r="L402" s="2177">
        <v>3401300</v>
      </c>
      <c r="M402" s="2178">
        <v>4</v>
      </c>
      <c r="N402" s="2252"/>
      <c r="O402" s="2174">
        <f t="shared" si="58"/>
        <v>13605200</v>
      </c>
      <c r="P402" s="8"/>
      <c r="Q402" s="9"/>
      <c r="R402" s="9"/>
      <c r="S402" s="9"/>
      <c r="T402" s="9"/>
      <c r="U402" s="9"/>
      <c r="V402" s="9"/>
    </row>
    <row r="403" spans="1:22" ht="18" customHeight="1">
      <c r="A403" s="2207"/>
      <c r="B403" s="2091"/>
      <c r="C403" s="2091"/>
      <c r="D403" s="2090"/>
      <c r="E403" s="2211"/>
      <c r="F403" s="2452"/>
      <c r="G403" s="2232">
        <v>6916560</v>
      </c>
      <c r="H403" s="2232">
        <f>SUM(O403)</f>
        <v>6916560</v>
      </c>
      <c r="I403" s="2232">
        <f>H403-G403</f>
        <v>0</v>
      </c>
      <c r="J403" s="2246">
        <f>I403/G403</f>
        <v>0</v>
      </c>
      <c r="K403" s="2429" t="s">
        <v>759</v>
      </c>
      <c r="L403" s="2438"/>
      <c r="M403" s="2438"/>
      <c r="N403" s="2453"/>
      <c r="O403" s="2185">
        <f>SUM(O404:O408)</f>
        <v>6916560</v>
      </c>
      <c r="P403" s="8"/>
      <c r="Q403" s="9"/>
      <c r="R403" s="9"/>
      <c r="S403" s="9"/>
      <c r="T403" s="9"/>
      <c r="U403" s="9"/>
      <c r="V403" s="9"/>
    </row>
    <row r="404" spans="1:22" ht="18" customHeight="1">
      <c r="A404" s="2207"/>
      <c r="B404" s="2091"/>
      <c r="C404" s="2091"/>
      <c r="D404" s="2090"/>
      <c r="E404" s="2211"/>
      <c r="F404" s="2452"/>
      <c r="G404" s="2043"/>
      <c r="H404" s="2043"/>
      <c r="I404" s="2090"/>
      <c r="J404" s="2421"/>
      <c r="K404" s="2118" t="s">
        <v>760</v>
      </c>
      <c r="L404" s="2360">
        <v>3326300</v>
      </c>
      <c r="M404" s="2187">
        <v>0.6</v>
      </c>
      <c r="N404" s="2252"/>
      <c r="O404" s="2174">
        <f t="shared" ref="O404:O408" si="59">L404*M404</f>
        <v>1995780</v>
      </c>
      <c r="P404" s="8"/>
      <c r="Q404" s="9"/>
      <c r="R404" s="9"/>
      <c r="S404" s="9"/>
      <c r="T404" s="9"/>
      <c r="U404" s="9"/>
      <c r="V404" s="9"/>
    </row>
    <row r="405" spans="1:22" ht="18" customHeight="1">
      <c r="A405" s="2207"/>
      <c r="B405" s="2091"/>
      <c r="C405" s="2091"/>
      <c r="D405" s="2090"/>
      <c r="E405" s="2211"/>
      <c r="F405" s="2452"/>
      <c r="G405" s="2043"/>
      <c r="H405" s="2043"/>
      <c r="I405" s="2090"/>
      <c r="J405" s="2421"/>
      <c r="K405" s="2118" t="s">
        <v>761</v>
      </c>
      <c r="L405" s="2360">
        <v>3401300</v>
      </c>
      <c r="M405" s="2187">
        <v>0.6</v>
      </c>
      <c r="N405" s="2252"/>
      <c r="O405" s="2174">
        <f t="shared" si="59"/>
        <v>2040780</v>
      </c>
      <c r="P405" s="8"/>
      <c r="Q405" s="9"/>
      <c r="R405" s="9"/>
      <c r="S405" s="9"/>
      <c r="T405" s="9"/>
      <c r="U405" s="9"/>
      <c r="V405" s="9"/>
    </row>
    <row r="406" spans="1:22" ht="18" customHeight="1">
      <c r="A406" s="2207"/>
      <c r="B406" s="2091"/>
      <c r="C406" s="2091"/>
      <c r="D406" s="2090"/>
      <c r="E406" s="2211"/>
      <c r="F406" s="2452"/>
      <c r="G406" s="2043"/>
      <c r="H406" s="2043"/>
      <c r="I406" s="2090"/>
      <c r="J406" s="2421"/>
      <c r="K406" s="2118" t="s">
        <v>703</v>
      </c>
      <c r="L406" s="2360">
        <v>90000</v>
      </c>
      <c r="M406" s="2178">
        <v>12</v>
      </c>
      <c r="N406" s="2252"/>
      <c r="O406" s="2174">
        <f t="shared" si="59"/>
        <v>1080000</v>
      </c>
      <c r="P406" s="8"/>
      <c r="Q406" s="9"/>
      <c r="R406" s="9"/>
      <c r="S406" s="9"/>
      <c r="T406" s="9"/>
      <c r="U406" s="9"/>
      <c r="V406" s="9"/>
    </row>
    <row r="407" spans="1:22" ht="18" customHeight="1">
      <c r="A407" s="2207"/>
      <c r="B407" s="2091"/>
      <c r="C407" s="2091"/>
      <c r="D407" s="2090"/>
      <c r="E407" s="2211"/>
      <c r="F407" s="2452"/>
      <c r="G407" s="2043"/>
      <c r="H407" s="2043"/>
      <c r="I407" s="2090"/>
      <c r="J407" s="2421"/>
      <c r="K407" s="2118" t="s">
        <v>747</v>
      </c>
      <c r="L407" s="2177">
        <v>100000</v>
      </c>
      <c r="M407" s="2179">
        <v>12</v>
      </c>
      <c r="N407" s="2252"/>
      <c r="O407" s="2174">
        <f t="shared" si="59"/>
        <v>1200000</v>
      </c>
      <c r="P407" s="8"/>
      <c r="Q407" s="9"/>
      <c r="R407" s="9"/>
      <c r="S407" s="9"/>
      <c r="T407" s="9"/>
      <c r="U407" s="9"/>
      <c r="V407" s="9"/>
    </row>
    <row r="408" spans="1:22" ht="18" customHeight="1">
      <c r="A408" s="2207"/>
      <c r="B408" s="2091"/>
      <c r="C408" s="2091"/>
      <c r="D408" s="2090"/>
      <c r="E408" s="2211"/>
      <c r="F408" s="2452"/>
      <c r="G408" s="2255"/>
      <c r="H408" s="2255"/>
      <c r="I408" s="2090"/>
      <c r="J408" s="2421"/>
      <c r="K408" s="2118" t="s">
        <v>762</v>
      </c>
      <c r="L408" s="2177">
        <v>50000</v>
      </c>
      <c r="M408" s="2179">
        <v>12</v>
      </c>
      <c r="N408" s="2252"/>
      <c r="O408" s="2174">
        <f t="shared" si="59"/>
        <v>600000</v>
      </c>
      <c r="P408" s="8"/>
      <c r="Q408" s="9"/>
      <c r="R408" s="9"/>
      <c r="S408" s="9"/>
      <c r="T408" s="9"/>
      <c r="U408" s="9"/>
      <c r="V408" s="9"/>
    </row>
    <row r="409" spans="1:22" ht="18" customHeight="1">
      <c r="A409" s="2207"/>
      <c r="B409" s="2091"/>
      <c r="C409" s="2091"/>
      <c r="D409" s="2090"/>
      <c r="E409" s="2211"/>
      <c r="F409" s="2452"/>
      <c r="G409" s="2056">
        <v>5546000</v>
      </c>
      <c r="H409" s="2056">
        <f>SUM(O409)</f>
        <v>5117170</v>
      </c>
      <c r="I409" s="2232">
        <f>H409-G409</f>
        <v>-428830</v>
      </c>
      <c r="J409" s="2246">
        <f>I409/G409</f>
        <v>-7.7322394518571938E-2</v>
      </c>
      <c r="K409" s="2429" t="s">
        <v>763</v>
      </c>
      <c r="L409" s="2438"/>
      <c r="M409" s="2438"/>
      <c r="N409" s="2453"/>
      <c r="O409" s="2185">
        <f>SUM(O410:O414)</f>
        <v>5117170</v>
      </c>
      <c r="P409" s="8"/>
      <c r="Q409" s="9"/>
      <c r="R409" s="9"/>
      <c r="S409" s="9"/>
      <c r="T409" s="9"/>
      <c r="U409" s="9"/>
      <c r="V409" s="9"/>
    </row>
    <row r="410" spans="1:22" ht="18" customHeight="1">
      <c r="A410" s="2207"/>
      <c r="B410" s="2091"/>
      <c r="C410" s="2091"/>
      <c r="D410" s="2090"/>
      <c r="E410" s="2211"/>
      <c r="F410" s="2452"/>
      <c r="G410" s="2043"/>
      <c r="H410" s="2043"/>
      <c r="I410" s="2090"/>
      <c r="J410" s="2421"/>
      <c r="K410" s="2433" t="s">
        <v>706</v>
      </c>
      <c r="L410" s="2177">
        <f>O400+O403+600000</f>
        <v>47732160</v>
      </c>
      <c r="M410" s="2439">
        <v>4.7500000000000001E-2</v>
      </c>
      <c r="N410" s="2252"/>
      <c r="O410" s="2174">
        <f t="shared" ref="O410:O414" si="60">ROUNDUP((L410*M410),-1)</f>
        <v>2267280</v>
      </c>
      <c r="P410" s="8"/>
      <c r="Q410" s="9"/>
      <c r="R410" s="9"/>
      <c r="S410" s="9"/>
      <c r="T410" s="9"/>
      <c r="U410" s="9"/>
      <c r="V410" s="9"/>
    </row>
    <row r="411" spans="1:22" ht="18" customHeight="1">
      <c r="A411" s="2207"/>
      <c r="B411" s="2091"/>
      <c r="C411" s="2091"/>
      <c r="D411" s="2090"/>
      <c r="E411" s="2211"/>
      <c r="F411" s="2452"/>
      <c r="G411" s="2043"/>
      <c r="H411" s="2043"/>
      <c r="I411" s="2090"/>
      <c r="J411" s="2421"/>
      <c r="K411" s="2433" t="s">
        <v>707</v>
      </c>
      <c r="L411" s="2177">
        <f>O400+O403+600000</f>
        <v>47732160</v>
      </c>
      <c r="M411" s="2440">
        <v>3.5950000000000003E-2</v>
      </c>
      <c r="N411" s="2252"/>
      <c r="O411" s="2174">
        <f t="shared" si="60"/>
        <v>1715980</v>
      </c>
      <c r="P411" s="8"/>
      <c r="Q411" s="9"/>
      <c r="R411" s="9"/>
      <c r="S411" s="9"/>
      <c r="T411" s="9"/>
      <c r="U411" s="9"/>
      <c r="V411" s="9"/>
    </row>
    <row r="412" spans="1:22" ht="18" customHeight="1">
      <c r="A412" s="2207"/>
      <c r="B412" s="2091"/>
      <c r="C412" s="2091"/>
      <c r="D412" s="2090"/>
      <c r="E412" s="2211"/>
      <c r="F412" s="2452"/>
      <c r="G412" s="2043"/>
      <c r="H412" s="2043"/>
      <c r="I412" s="2090"/>
      <c r="J412" s="2421"/>
      <c r="K412" s="2433" t="s">
        <v>764</v>
      </c>
      <c r="L412" s="2177">
        <f>O411</f>
        <v>1715980</v>
      </c>
      <c r="M412" s="2439">
        <v>0.1295</v>
      </c>
      <c r="N412" s="2252"/>
      <c r="O412" s="2174">
        <f t="shared" si="60"/>
        <v>222220</v>
      </c>
      <c r="P412" s="1086"/>
      <c r="Q412" s="9"/>
      <c r="R412" s="9"/>
      <c r="S412" s="9"/>
      <c r="T412" s="9"/>
      <c r="U412" s="9"/>
      <c r="V412" s="9"/>
    </row>
    <row r="413" spans="1:22" ht="18" customHeight="1">
      <c r="A413" s="2207"/>
      <c r="B413" s="2091"/>
      <c r="C413" s="2091"/>
      <c r="D413" s="2090"/>
      <c r="E413" s="2211"/>
      <c r="F413" s="2452"/>
      <c r="G413" s="2043"/>
      <c r="H413" s="2043"/>
      <c r="I413" s="2090"/>
      <c r="J413" s="2421"/>
      <c r="K413" s="2433" t="s">
        <v>709</v>
      </c>
      <c r="L413" s="2177">
        <f>O400+O403+600000</f>
        <v>47732160</v>
      </c>
      <c r="M413" s="2439">
        <v>1.15E-2</v>
      </c>
      <c r="N413" s="2252"/>
      <c r="O413" s="2174">
        <f t="shared" si="60"/>
        <v>548920</v>
      </c>
      <c r="P413" s="8"/>
      <c r="Q413" s="9"/>
      <c r="R413" s="9"/>
      <c r="S413" s="9"/>
      <c r="T413" s="9"/>
      <c r="U413" s="9"/>
      <c r="V413" s="9"/>
    </row>
    <row r="414" spans="1:22" ht="18" customHeight="1">
      <c r="A414" s="2207"/>
      <c r="B414" s="2091"/>
      <c r="C414" s="2091"/>
      <c r="D414" s="2090"/>
      <c r="E414" s="2211"/>
      <c r="F414" s="2452"/>
      <c r="G414" s="2043"/>
      <c r="H414" s="2043"/>
      <c r="I414" s="2090"/>
      <c r="J414" s="2421"/>
      <c r="K414" s="2433" t="s">
        <v>710</v>
      </c>
      <c r="L414" s="2003">
        <f>O400+O403+600000</f>
        <v>47732160</v>
      </c>
      <c r="M414" s="2441">
        <v>7.6E-3</v>
      </c>
      <c r="N414" s="2004"/>
      <c r="O414" s="2174">
        <f t="shared" si="60"/>
        <v>362770</v>
      </c>
      <c r="P414" s="8"/>
      <c r="Q414" s="9"/>
      <c r="R414" s="9"/>
      <c r="S414" s="9"/>
      <c r="T414" s="9"/>
      <c r="U414" s="9"/>
      <c r="V414" s="9"/>
    </row>
    <row r="415" spans="1:22" ht="18" customHeight="1">
      <c r="A415" s="2207"/>
      <c r="B415" s="2091"/>
      <c r="C415" s="2091"/>
      <c r="D415" s="2090"/>
      <c r="E415" s="2211"/>
      <c r="F415" s="2452"/>
      <c r="G415" s="2232">
        <v>4378360</v>
      </c>
      <c r="H415" s="2232">
        <f>SUM(O415)</f>
        <v>4045030</v>
      </c>
      <c r="I415" s="2232">
        <f>H415-G415</f>
        <v>-333330</v>
      </c>
      <c r="J415" s="2246">
        <f>I415/G415</f>
        <v>-7.6131245489178601E-2</v>
      </c>
      <c r="K415" s="2429" t="s">
        <v>767</v>
      </c>
      <c r="L415" s="2438"/>
      <c r="M415" s="2438"/>
      <c r="N415" s="2453"/>
      <c r="O415" s="2185">
        <f>SUM(O416:O418)</f>
        <v>4045030</v>
      </c>
      <c r="P415" s="8"/>
      <c r="Q415" s="9"/>
      <c r="R415" s="9"/>
      <c r="S415" s="9"/>
      <c r="T415" s="9"/>
      <c r="U415" s="9"/>
      <c r="V415" s="9"/>
    </row>
    <row r="416" spans="1:22" ht="18" customHeight="1">
      <c r="A416" s="2207"/>
      <c r="B416" s="2091"/>
      <c r="C416" s="2091"/>
      <c r="D416" s="2090"/>
      <c r="E416" s="2211"/>
      <c r="F416" s="2452"/>
      <c r="G416" s="2043"/>
      <c r="H416" s="2043"/>
      <c r="I416" s="2090"/>
      <c r="J416" s="2421"/>
      <c r="K416" s="2118" t="s">
        <v>712</v>
      </c>
      <c r="L416" s="2360">
        <f>O400+O403</f>
        <v>47132160</v>
      </c>
      <c r="M416" s="2179" t="s">
        <v>248</v>
      </c>
      <c r="N416" s="2252"/>
      <c r="O416" s="2174">
        <f>ROUNDUP((L416/12),-1)</f>
        <v>3927680</v>
      </c>
      <c r="P416" s="8"/>
      <c r="Q416" s="9"/>
      <c r="R416" s="9"/>
      <c r="S416" s="9"/>
      <c r="T416" s="9"/>
      <c r="U416" s="9"/>
      <c r="V416" s="9"/>
    </row>
    <row r="417" spans="1:22" ht="18" customHeight="1">
      <c r="A417" s="2207"/>
      <c r="B417" s="2091"/>
      <c r="C417" s="2091"/>
      <c r="D417" s="2090"/>
      <c r="E417" s="2211"/>
      <c r="F417" s="2452"/>
      <c r="G417" s="2043"/>
      <c r="H417" s="2043"/>
      <c r="I417" s="2090"/>
      <c r="J417" s="2421"/>
      <c r="K417" s="2433" t="s">
        <v>713</v>
      </c>
      <c r="L417" s="2177"/>
      <c r="M417" s="2361" t="s">
        <v>258</v>
      </c>
      <c r="N417" s="2252"/>
      <c r="O417" s="2174">
        <v>67310</v>
      </c>
      <c r="P417" s="8"/>
      <c r="Q417" s="9"/>
      <c r="R417" s="9"/>
      <c r="S417" s="9"/>
      <c r="T417" s="9"/>
      <c r="U417" s="9"/>
      <c r="V417" s="9"/>
    </row>
    <row r="418" spans="1:22" ht="18" customHeight="1">
      <c r="A418" s="2207"/>
      <c r="B418" s="2091"/>
      <c r="C418" s="2091"/>
      <c r="D418" s="2090"/>
      <c r="E418" s="2211"/>
      <c r="F418" s="2452"/>
      <c r="G418" s="2043"/>
      <c r="H418" s="2043"/>
      <c r="I418" s="2090"/>
      <c r="J418" s="2421"/>
      <c r="K418" s="2118" t="s">
        <v>769</v>
      </c>
      <c r="L418" s="2177">
        <v>4170</v>
      </c>
      <c r="M418" s="2179">
        <v>12</v>
      </c>
      <c r="N418" s="2252"/>
      <c r="O418" s="2174">
        <f>L418*M418</f>
        <v>50040</v>
      </c>
      <c r="P418" s="8"/>
      <c r="Q418" s="9"/>
      <c r="R418" s="9"/>
      <c r="S418" s="9"/>
      <c r="T418" s="9"/>
      <c r="U418" s="9"/>
      <c r="V418" s="9"/>
    </row>
    <row r="419" spans="1:22" ht="27" customHeight="1">
      <c r="A419" s="2207"/>
      <c r="B419" s="2091"/>
      <c r="C419" s="2090"/>
      <c r="D419" s="2055"/>
      <c r="E419" s="2448" t="s">
        <v>53</v>
      </c>
      <c r="F419" s="2449" t="s">
        <v>170</v>
      </c>
      <c r="G419" s="2232">
        <f t="shared" ref="G419:H419" si="61">SUM(G420,G423,G432,G437,G439,G443,G471)</f>
        <v>39502840</v>
      </c>
      <c r="H419" s="2232">
        <f t="shared" si="61"/>
        <v>40265000</v>
      </c>
      <c r="I419" s="78">
        <f t="shared" ref="I419:I420" si="62">H419-G419</f>
        <v>762160</v>
      </c>
      <c r="J419" s="2228">
        <f t="shared" ref="J419:J420" si="63">I419/G419</f>
        <v>1.9293802673428038E-2</v>
      </c>
      <c r="K419" s="2454"/>
      <c r="L419" s="2430"/>
      <c r="M419" s="2431"/>
      <c r="N419" s="2451"/>
      <c r="O419" s="2185">
        <f>SUM(O420,O423,O432,O437,O439,O443,O471)</f>
        <v>40265000</v>
      </c>
      <c r="P419" s="8"/>
      <c r="Q419" s="9"/>
      <c r="R419" s="9"/>
      <c r="S419" s="9"/>
      <c r="T419" s="9"/>
      <c r="U419" s="9"/>
      <c r="V419" s="9"/>
    </row>
    <row r="420" spans="1:22" ht="18" customHeight="1">
      <c r="A420" s="2207"/>
      <c r="B420" s="2091"/>
      <c r="C420" s="2090"/>
      <c r="D420" s="2055"/>
      <c r="E420" s="2448"/>
      <c r="F420" s="2449"/>
      <c r="G420" s="2232">
        <v>1060000</v>
      </c>
      <c r="H420" s="2232">
        <f>SUM(O420)</f>
        <v>1900000</v>
      </c>
      <c r="I420" s="2232">
        <f t="shared" si="62"/>
        <v>840000</v>
      </c>
      <c r="J420" s="2246">
        <f t="shared" si="63"/>
        <v>0.79245283018867929</v>
      </c>
      <c r="K420" s="2429" t="s">
        <v>777</v>
      </c>
      <c r="L420" s="2438"/>
      <c r="M420" s="2438"/>
      <c r="N420" s="2252"/>
      <c r="O420" s="2185">
        <f>SUM(O421:O422)</f>
        <v>1900000</v>
      </c>
      <c r="P420" s="8"/>
      <c r="Q420" s="9"/>
      <c r="R420" s="9"/>
      <c r="S420" s="9"/>
      <c r="T420" s="9"/>
      <c r="U420" s="9"/>
      <c r="V420" s="9"/>
    </row>
    <row r="421" spans="1:22" ht="18" customHeight="1">
      <c r="A421" s="2207"/>
      <c r="B421" s="2091"/>
      <c r="C421" s="2090"/>
      <c r="D421" s="2055"/>
      <c r="E421" s="2211"/>
      <c r="F421" s="2452"/>
      <c r="G421" s="2056"/>
      <c r="H421" s="2056"/>
      <c r="I421" s="2056"/>
      <c r="J421" s="2176"/>
      <c r="K421" s="2455" t="s">
        <v>723</v>
      </c>
      <c r="L421" s="2177">
        <v>150000</v>
      </c>
      <c r="M421" s="2178">
        <v>12</v>
      </c>
      <c r="N421" s="2252"/>
      <c r="O421" s="2174">
        <f t="shared" ref="O421:O422" si="64">SUM(L421*M421)</f>
        <v>1800000</v>
      </c>
      <c r="P421" s="8"/>
      <c r="Q421" s="9"/>
      <c r="R421" s="9"/>
      <c r="S421" s="9"/>
      <c r="T421" s="9"/>
      <c r="U421" s="9"/>
      <c r="V421" s="9"/>
    </row>
    <row r="422" spans="1:22" ht="18" customHeight="1">
      <c r="A422" s="2207"/>
      <c r="B422" s="2091"/>
      <c r="C422" s="2090"/>
      <c r="D422" s="2055"/>
      <c r="E422" s="2211"/>
      <c r="F422" s="2452"/>
      <c r="G422" s="2056"/>
      <c r="H422" s="2056"/>
      <c r="I422" s="2056"/>
      <c r="J422" s="2176"/>
      <c r="K422" s="2455" t="s">
        <v>724</v>
      </c>
      <c r="L422" s="2177">
        <v>50000</v>
      </c>
      <c r="M422" s="2379">
        <v>2</v>
      </c>
      <c r="N422" s="2442"/>
      <c r="O422" s="2174">
        <f t="shared" si="64"/>
        <v>100000</v>
      </c>
      <c r="P422" s="8"/>
      <c r="Q422" s="9"/>
      <c r="R422" s="9"/>
      <c r="S422" s="9"/>
      <c r="T422" s="9"/>
      <c r="U422" s="9"/>
      <c r="V422" s="9"/>
    </row>
    <row r="423" spans="1:22" ht="16.5" customHeight="1">
      <c r="A423" s="2207"/>
      <c r="B423" s="2091"/>
      <c r="C423" s="2090"/>
      <c r="D423" s="2055"/>
      <c r="E423" s="2211"/>
      <c r="F423" s="2452"/>
      <c r="G423" s="2232">
        <v>36326000</v>
      </c>
      <c r="H423" s="2232">
        <f>SUM(O423)</f>
        <v>36326000</v>
      </c>
      <c r="I423" s="2232">
        <f>H423-G423</f>
        <v>0</v>
      </c>
      <c r="J423" s="2246">
        <f>I423/G423</f>
        <v>0</v>
      </c>
      <c r="K423" s="2429" t="s">
        <v>786</v>
      </c>
      <c r="L423" s="2430"/>
      <c r="M423" s="2431"/>
      <c r="N423" s="2252"/>
      <c r="O423" s="2185">
        <f>SUM(O424:O431)</f>
        <v>36326000</v>
      </c>
      <c r="P423" s="8"/>
      <c r="Q423" s="9"/>
      <c r="R423" s="9"/>
      <c r="S423" s="9"/>
      <c r="T423" s="9"/>
      <c r="U423" s="9"/>
      <c r="V423" s="9"/>
    </row>
    <row r="424" spans="1:22" ht="16.5" customHeight="1">
      <c r="A424" s="2207"/>
      <c r="B424" s="2091"/>
      <c r="C424" s="2090"/>
      <c r="D424" s="2055"/>
      <c r="E424" s="2211"/>
      <c r="F424" s="2452"/>
      <c r="G424" s="2056"/>
      <c r="H424" s="2056"/>
      <c r="I424" s="2056"/>
      <c r="J424" s="2176"/>
      <c r="K424" s="2455" t="s">
        <v>787</v>
      </c>
      <c r="L424" s="2177">
        <v>28432000</v>
      </c>
      <c r="M424" s="2179">
        <v>1</v>
      </c>
      <c r="N424" s="2456"/>
      <c r="O424" s="2174">
        <f t="shared" ref="O424:O431" si="65">L424*M424</f>
        <v>28432000</v>
      </c>
      <c r="P424" s="8"/>
      <c r="Q424" s="9"/>
      <c r="R424" s="9"/>
      <c r="S424" s="9"/>
      <c r="T424" s="9"/>
      <c r="U424" s="9"/>
      <c r="V424" s="9"/>
    </row>
    <row r="425" spans="1:22" ht="16.5" customHeight="1">
      <c r="A425" s="2207"/>
      <c r="B425" s="2091"/>
      <c r="C425" s="2090"/>
      <c r="D425" s="2055"/>
      <c r="E425" s="2211"/>
      <c r="F425" s="2452"/>
      <c r="G425" s="2056"/>
      <c r="H425" s="2056"/>
      <c r="I425" s="2056"/>
      <c r="J425" s="2176"/>
      <c r="K425" s="2455" t="s">
        <v>788</v>
      </c>
      <c r="L425" s="2177">
        <v>400000</v>
      </c>
      <c r="M425" s="2178">
        <v>12</v>
      </c>
      <c r="N425" s="2252"/>
      <c r="O425" s="2174">
        <f t="shared" si="65"/>
        <v>4800000</v>
      </c>
      <c r="P425" s="8"/>
      <c r="Q425" s="9"/>
      <c r="R425" s="9"/>
      <c r="S425" s="9"/>
      <c r="T425" s="9"/>
      <c r="U425" s="9"/>
      <c r="V425" s="9"/>
    </row>
    <row r="426" spans="1:22" ht="16.5" customHeight="1">
      <c r="A426" s="2207"/>
      <c r="B426" s="2091"/>
      <c r="C426" s="2090"/>
      <c r="D426" s="2055"/>
      <c r="E426" s="2211"/>
      <c r="F426" s="2452"/>
      <c r="G426" s="2056"/>
      <c r="H426" s="2056"/>
      <c r="I426" s="2056"/>
      <c r="J426" s="2176"/>
      <c r="K426" s="2455" t="s">
        <v>789</v>
      </c>
      <c r="L426" s="2177">
        <v>50000</v>
      </c>
      <c r="M426" s="2178">
        <v>6</v>
      </c>
      <c r="N426" s="2252"/>
      <c r="O426" s="2174">
        <f t="shared" si="65"/>
        <v>300000</v>
      </c>
      <c r="P426" s="8"/>
      <c r="Q426" s="9"/>
      <c r="R426" s="9"/>
      <c r="S426" s="9"/>
      <c r="T426" s="9"/>
      <c r="U426" s="9"/>
      <c r="V426" s="9"/>
    </row>
    <row r="427" spans="1:22" ht="16.5" customHeight="1">
      <c r="A427" s="2207"/>
      <c r="B427" s="2091"/>
      <c r="C427" s="2090"/>
      <c r="D427" s="2055"/>
      <c r="E427" s="2211"/>
      <c r="F427" s="2452"/>
      <c r="G427" s="2056"/>
      <c r="H427" s="2056"/>
      <c r="I427" s="2056"/>
      <c r="J427" s="2176"/>
      <c r="K427" s="2455" t="s">
        <v>790</v>
      </c>
      <c r="L427" s="2177">
        <v>60000</v>
      </c>
      <c r="M427" s="2178">
        <v>12</v>
      </c>
      <c r="N427" s="2252"/>
      <c r="O427" s="2174">
        <f t="shared" si="65"/>
        <v>720000</v>
      </c>
      <c r="P427" s="8"/>
      <c r="Q427" s="9"/>
      <c r="R427" s="9"/>
      <c r="S427" s="9"/>
      <c r="T427" s="9"/>
      <c r="U427" s="9"/>
      <c r="V427" s="9"/>
    </row>
    <row r="428" spans="1:22" ht="16.5" customHeight="1">
      <c r="A428" s="2207"/>
      <c r="B428" s="2091"/>
      <c r="C428" s="2090"/>
      <c r="D428" s="2055"/>
      <c r="E428" s="2211"/>
      <c r="F428" s="2452"/>
      <c r="G428" s="2056"/>
      <c r="H428" s="2056"/>
      <c r="I428" s="2056"/>
      <c r="J428" s="2176"/>
      <c r="K428" s="2455" t="s">
        <v>791</v>
      </c>
      <c r="L428" s="2177">
        <v>85000</v>
      </c>
      <c r="M428" s="2178">
        <v>12</v>
      </c>
      <c r="N428" s="2252"/>
      <c r="O428" s="2174">
        <f t="shared" si="65"/>
        <v>1020000</v>
      </c>
      <c r="P428" s="8"/>
      <c r="Q428" s="9"/>
      <c r="R428" s="9"/>
      <c r="S428" s="9"/>
      <c r="T428" s="9"/>
      <c r="U428" s="9"/>
      <c r="V428" s="9"/>
    </row>
    <row r="429" spans="1:22" ht="16.5" customHeight="1">
      <c r="A429" s="2207"/>
      <c r="B429" s="2091"/>
      <c r="C429" s="2090"/>
      <c r="D429" s="2055"/>
      <c r="E429" s="2211"/>
      <c r="F429" s="2452"/>
      <c r="G429" s="2056"/>
      <c r="H429" s="2056"/>
      <c r="I429" s="2056"/>
      <c r="J429" s="2176"/>
      <c r="K429" s="2455" t="s">
        <v>792</v>
      </c>
      <c r="L429" s="2177">
        <v>45000</v>
      </c>
      <c r="M429" s="2178">
        <v>12</v>
      </c>
      <c r="N429" s="2252"/>
      <c r="O429" s="2174">
        <f t="shared" si="65"/>
        <v>540000</v>
      </c>
      <c r="P429" s="8"/>
      <c r="Q429" s="9"/>
      <c r="R429" s="9"/>
      <c r="S429" s="9"/>
      <c r="T429" s="9"/>
      <c r="U429" s="9"/>
      <c r="V429" s="9"/>
    </row>
    <row r="430" spans="1:22" ht="16.5" customHeight="1">
      <c r="A430" s="2207"/>
      <c r="B430" s="2091"/>
      <c r="C430" s="2090"/>
      <c r="D430" s="2055"/>
      <c r="E430" s="2211"/>
      <c r="F430" s="2452"/>
      <c r="G430" s="2056"/>
      <c r="H430" s="2056"/>
      <c r="I430" s="2056"/>
      <c r="J430" s="2176"/>
      <c r="K430" s="2455" t="s">
        <v>793</v>
      </c>
      <c r="L430" s="2360">
        <v>37000</v>
      </c>
      <c r="M430" s="2179">
        <v>12</v>
      </c>
      <c r="N430" s="2252"/>
      <c r="O430" s="2174">
        <f t="shared" si="65"/>
        <v>444000</v>
      </c>
      <c r="P430" s="8"/>
      <c r="Q430" s="9"/>
      <c r="R430" s="9"/>
      <c r="S430" s="9"/>
      <c r="T430" s="9"/>
      <c r="U430" s="9"/>
      <c r="V430" s="9"/>
    </row>
    <row r="431" spans="1:22" ht="16.5" customHeight="1">
      <c r="A431" s="2207"/>
      <c r="B431" s="2091"/>
      <c r="C431" s="2090"/>
      <c r="D431" s="2055"/>
      <c r="E431" s="2211"/>
      <c r="F431" s="2452"/>
      <c r="G431" s="2238"/>
      <c r="H431" s="2238"/>
      <c r="I431" s="2056"/>
      <c r="J431" s="2176"/>
      <c r="K431" s="2457" t="s">
        <v>794</v>
      </c>
      <c r="L431" s="2458">
        <v>70000</v>
      </c>
      <c r="M431" s="2459">
        <v>1</v>
      </c>
      <c r="N431" s="2442"/>
      <c r="O431" s="2174">
        <f t="shared" si="65"/>
        <v>70000</v>
      </c>
      <c r="P431" s="8"/>
      <c r="Q431" s="9"/>
      <c r="R431" s="9"/>
      <c r="S431" s="9"/>
      <c r="T431" s="9"/>
      <c r="U431" s="9"/>
      <c r="V431" s="9"/>
    </row>
    <row r="432" spans="1:22" ht="18.75" customHeight="1">
      <c r="A432" s="2207"/>
      <c r="B432" s="2091"/>
      <c r="C432" s="2090"/>
      <c r="D432" s="2055"/>
      <c r="E432" s="2211"/>
      <c r="F432" s="2452"/>
      <c r="G432" s="2056">
        <v>890000</v>
      </c>
      <c r="H432" s="2056">
        <f>SUM(O432)</f>
        <v>813720</v>
      </c>
      <c r="I432" s="2232">
        <f>H432-G432</f>
        <v>-76280</v>
      </c>
      <c r="J432" s="2246">
        <f>I432/G432</f>
        <v>-8.5707865168539329E-2</v>
      </c>
      <c r="K432" s="2460" t="s">
        <v>795</v>
      </c>
      <c r="L432" s="2126"/>
      <c r="M432" s="2126"/>
      <c r="N432" s="2126"/>
      <c r="O432" s="2185">
        <f>SUM(O433:O436)</f>
        <v>813720</v>
      </c>
      <c r="P432" s="8"/>
      <c r="Q432" s="9"/>
      <c r="R432" s="9"/>
      <c r="S432" s="9"/>
      <c r="T432" s="9"/>
      <c r="U432" s="9"/>
      <c r="V432" s="9"/>
    </row>
    <row r="433" spans="1:22" ht="18.75" customHeight="1">
      <c r="A433" s="2207"/>
      <c r="B433" s="2091"/>
      <c r="C433" s="2090"/>
      <c r="D433" s="2055"/>
      <c r="E433" s="2211"/>
      <c r="F433" s="2452"/>
      <c r="G433" s="2056"/>
      <c r="H433" s="2056"/>
      <c r="I433" s="2056"/>
      <c r="J433" s="2176"/>
      <c r="K433" s="2455" t="s">
        <v>796</v>
      </c>
      <c r="L433" s="2177">
        <v>622780</v>
      </c>
      <c r="M433" s="2379">
        <v>1</v>
      </c>
      <c r="N433" s="2252"/>
      <c r="O433" s="2174">
        <f t="shared" ref="O433:O436" si="66">SUM(L433*M433)</f>
        <v>622780</v>
      </c>
      <c r="P433" s="8"/>
      <c r="Q433" s="9"/>
      <c r="R433" s="9"/>
      <c r="S433" s="9"/>
      <c r="T433" s="9"/>
      <c r="U433" s="9"/>
      <c r="V433" s="9"/>
    </row>
    <row r="434" spans="1:22" ht="18.75" customHeight="1">
      <c r="A434" s="2207"/>
      <c r="B434" s="2091"/>
      <c r="C434" s="2090"/>
      <c r="D434" s="2055"/>
      <c r="E434" s="2211"/>
      <c r="F434" s="2452"/>
      <c r="G434" s="2056"/>
      <c r="H434" s="2056"/>
      <c r="I434" s="2056"/>
      <c r="J434" s="2176"/>
      <c r="K434" s="2455" t="s">
        <v>797</v>
      </c>
      <c r="L434" s="2177">
        <v>109750</v>
      </c>
      <c r="M434" s="2379">
        <v>1</v>
      </c>
      <c r="N434" s="2252"/>
      <c r="O434" s="2174">
        <f t="shared" si="66"/>
        <v>109750</v>
      </c>
      <c r="P434" s="8"/>
      <c r="Q434" s="9"/>
      <c r="R434" s="9"/>
      <c r="S434" s="9"/>
      <c r="T434" s="9"/>
      <c r="U434" s="9"/>
      <c r="V434" s="9"/>
    </row>
    <row r="435" spans="1:22" ht="18.75" customHeight="1">
      <c r="A435" s="2207"/>
      <c r="B435" s="2091"/>
      <c r="C435" s="2090"/>
      <c r="D435" s="2055"/>
      <c r="E435" s="2211"/>
      <c r="F435" s="2452"/>
      <c r="G435" s="2056"/>
      <c r="H435" s="2056"/>
      <c r="I435" s="2056"/>
      <c r="J435" s="2176"/>
      <c r="K435" s="2461" t="s">
        <v>798</v>
      </c>
      <c r="L435" s="2360">
        <v>54000</v>
      </c>
      <c r="M435" s="2361">
        <v>1</v>
      </c>
      <c r="N435" s="2252"/>
      <c r="O435" s="2174">
        <f t="shared" si="66"/>
        <v>54000</v>
      </c>
      <c r="P435" s="8"/>
      <c r="Q435" s="9"/>
      <c r="R435" s="9"/>
      <c r="S435" s="9"/>
      <c r="T435" s="9"/>
      <c r="U435" s="9"/>
      <c r="V435" s="9"/>
    </row>
    <row r="436" spans="1:22" ht="18.75" customHeight="1">
      <c r="A436" s="2207"/>
      <c r="B436" s="2091"/>
      <c r="C436" s="2090"/>
      <c r="D436" s="2055"/>
      <c r="E436" s="2211"/>
      <c r="F436" s="2452"/>
      <c r="G436" s="2043"/>
      <c r="H436" s="2043"/>
      <c r="I436" s="2090"/>
      <c r="J436" s="2421"/>
      <c r="K436" s="2433" t="s">
        <v>799</v>
      </c>
      <c r="L436" s="2177">
        <v>27190</v>
      </c>
      <c r="M436" s="2379">
        <v>1</v>
      </c>
      <c r="N436" s="2442"/>
      <c r="O436" s="2174">
        <f t="shared" si="66"/>
        <v>27190</v>
      </c>
      <c r="P436" s="8"/>
      <c r="Q436" s="9"/>
      <c r="R436" s="9"/>
      <c r="S436" s="9"/>
      <c r="T436" s="9"/>
      <c r="U436" s="9"/>
      <c r="V436" s="9"/>
    </row>
    <row r="437" spans="1:22" ht="17.25" customHeight="1">
      <c r="A437" s="2207"/>
      <c r="B437" s="2091"/>
      <c r="C437" s="2090"/>
      <c r="D437" s="2055"/>
      <c r="E437" s="2211"/>
      <c r="F437" s="2452"/>
      <c r="G437" s="2232">
        <v>826840</v>
      </c>
      <c r="H437" s="2232">
        <f>SUM(O438)</f>
        <v>825280</v>
      </c>
      <c r="I437" s="2232">
        <f>H437-G437</f>
        <v>-1560</v>
      </c>
      <c r="J437" s="2246">
        <f>I437/G437</f>
        <v>-1.8867011755599632E-3</v>
      </c>
      <c r="K437" s="2462" t="s">
        <v>801</v>
      </c>
      <c r="L437" s="2463"/>
      <c r="M437" s="2463"/>
      <c r="N437" s="2126"/>
      <c r="O437" s="2185">
        <f>SUM(O438)</f>
        <v>825280</v>
      </c>
      <c r="P437" s="9"/>
      <c r="Q437" s="9"/>
      <c r="R437" s="9"/>
      <c r="S437" s="9"/>
      <c r="T437" s="9"/>
      <c r="U437" s="9"/>
      <c r="V437" s="9"/>
    </row>
    <row r="438" spans="1:22" ht="17.25" customHeight="1">
      <c r="A438" s="2207"/>
      <c r="B438" s="2091"/>
      <c r="C438" s="2090"/>
      <c r="D438" s="2055"/>
      <c r="E438" s="2211"/>
      <c r="F438" s="2452"/>
      <c r="G438" s="2255"/>
      <c r="H438" s="2255"/>
      <c r="I438" s="2464"/>
      <c r="J438" s="2465"/>
      <c r="K438" s="2457" t="s">
        <v>802</v>
      </c>
      <c r="L438" s="2458">
        <v>68770</v>
      </c>
      <c r="M438" s="2459">
        <v>12</v>
      </c>
      <c r="N438" s="2442"/>
      <c r="O438" s="2466">
        <f>L438*M438+40</f>
        <v>825280</v>
      </c>
      <c r="P438" s="9"/>
      <c r="Q438" s="9"/>
      <c r="R438" s="9"/>
      <c r="S438" s="9"/>
      <c r="T438" s="9"/>
      <c r="U438" s="9"/>
      <c r="V438" s="9"/>
    </row>
    <row r="439" spans="1:22" ht="18" customHeight="1">
      <c r="A439" s="2207"/>
      <c r="B439" s="2091"/>
      <c r="C439" s="2090"/>
      <c r="D439" s="2055"/>
      <c r="E439" s="2211"/>
      <c r="F439" s="2452"/>
      <c r="G439" s="2056">
        <v>300000</v>
      </c>
      <c r="H439" s="2056">
        <f>SUM(O439)</f>
        <v>300000</v>
      </c>
      <c r="I439" s="2232">
        <f>H439-G439</f>
        <v>0</v>
      </c>
      <c r="J439" s="2246">
        <f>I439/G439</f>
        <v>0</v>
      </c>
      <c r="K439" s="2460" t="s">
        <v>804</v>
      </c>
      <c r="L439" s="2467"/>
      <c r="M439" s="2468"/>
      <c r="N439" s="2126"/>
      <c r="O439" s="2185">
        <f>SUM(O440:O442)</f>
        <v>300000</v>
      </c>
      <c r="P439" s="8"/>
      <c r="Q439" s="9"/>
      <c r="R439" s="9"/>
      <c r="S439" s="9"/>
      <c r="T439" s="9"/>
      <c r="U439" s="9"/>
      <c r="V439" s="9"/>
    </row>
    <row r="440" spans="1:22" ht="18" customHeight="1">
      <c r="A440" s="2207"/>
      <c r="B440" s="2091"/>
      <c r="C440" s="2090"/>
      <c r="D440" s="2055"/>
      <c r="E440" s="2211"/>
      <c r="F440" s="2452"/>
      <c r="G440" s="2043"/>
      <c r="H440" s="2043"/>
      <c r="I440" s="2090"/>
      <c r="J440" s="2421"/>
      <c r="K440" s="2455" t="s">
        <v>807</v>
      </c>
      <c r="L440" s="2177">
        <v>125000</v>
      </c>
      <c r="M440" s="2379">
        <v>2</v>
      </c>
      <c r="N440" s="2252"/>
      <c r="O440" s="2174">
        <f t="shared" ref="O440:O442" si="67">SUM(L440*M440)</f>
        <v>250000</v>
      </c>
      <c r="P440" s="8"/>
      <c r="Q440" s="9"/>
      <c r="R440" s="9"/>
      <c r="S440" s="9"/>
      <c r="T440" s="9"/>
      <c r="U440" s="9"/>
      <c r="V440" s="9"/>
    </row>
    <row r="441" spans="1:22" ht="18" customHeight="1">
      <c r="A441" s="2207"/>
      <c r="B441" s="2091"/>
      <c r="C441" s="2090"/>
      <c r="D441" s="2055"/>
      <c r="E441" s="2211"/>
      <c r="F441" s="2452"/>
      <c r="G441" s="2043"/>
      <c r="H441" s="2043"/>
      <c r="I441" s="2090"/>
      <c r="J441" s="2421"/>
      <c r="K441" s="2455" t="s">
        <v>810</v>
      </c>
      <c r="L441" s="2177">
        <v>40000</v>
      </c>
      <c r="M441" s="2379">
        <v>1</v>
      </c>
      <c r="N441" s="2252"/>
      <c r="O441" s="2174">
        <f t="shared" si="67"/>
        <v>40000</v>
      </c>
      <c r="P441" s="8"/>
      <c r="Q441" s="9"/>
      <c r="R441" s="9"/>
      <c r="S441" s="9"/>
      <c r="T441" s="9"/>
      <c r="U441" s="9"/>
      <c r="V441" s="9"/>
    </row>
    <row r="442" spans="1:22" ht="18" customHeight="1">
      <c r="A442" s="2207"/>
      <c r="B442" s="2091"/>
      <c r="C442" s="2090"/>
      <c r="D442" s="2055"/>
      <c r="E442" s="2211"/>
      <c r="F442" s="2452"/>
      <c r="G442" s="2043"/>
      <c r="H442" s="2043"/>
      <c r="I442" s="2090"/>
      <c r="J442" s="2421"/>
      <c r="K442" s="2433" t="s">
        <v>812</v>
      </c>
      <c r="L442" s="2177">
        <v>10000</v>
      </c>
      <c r="M442" s="2379">
        <v>1</v>
      </c>
      <c r="N442" s="2252"/>
      <c r="O442" s="2174">
        <f t="shared" si="67"/>
        <v>10000</v>
      </c>
      <c r="P442" s="8"/>
      <c r="Q442" s="9"/>
      <c r="R442" s="9"/>
      <c r="S442" s="9"/>
      <c r="T442" s="9"/>
      <c r="U442" s="9"/>
      <c r="V442" s="9"/>
    </row>
    <row r="443" spans="1:22" ht="22.5" customHeight="1">
      <c r="A443" s="2469"/>
      <c r="B443" s="2149"/>
      <c r="C443" s="2211"/>
      <c r="D443" s="2306"/>
      <c r="E443" s="2211"/>
      <c r="F443" s="2452"/>
      <c r="G443" s="2232">
        <f>'세출1(2025)'!H471</f>
        <v>100000</v>
      </c>
      <c r="H443" s="2232">
        <f>SUM(O443)</f>
        <v>100000</v>
      </c>
      <c r="I443" s="2232">
        <f>H443-G443</f>
        <v>0</v>
      </c>
      <c r="J443" s="2246">
        <f>I443/G443</f>
        <v>0</v>
      </c>
      <c r="K443" s="2470" t="s">
        <v>815</v>
      </c>
      <c r="L443" s="2463"/>
      <c r="M443" s="2463"/>
      <c r="N443" s="2463"/>
      <c r="O443" s="2185">
        <f>SUM(O444)</f>
        <v>100000</v>
      </c>
      <c r="P443" s="8"/>
      <c r="Q443" s="9"/>
      <c r="R443" s="9"/>
      <c r="S443" s="9"/>
      <c r="T443" s="9"/>
      <c r="U443" s="9"/>
      <c r="V443" s="9"/>
    </row>
    <row r="444" spans="1:22" ht="18" customHeight="1">
      <c r="A444" s="2469"/>
      <c r="B444" s="2149"/>
      <c r="C444" s="2211"/>
      <c r="D444" s="2306"/>
      <c r="E444" s="2211"/>
      <c r="F444" s="2452"/>
      <c r="G444" s="2255"/>
      <c r="H444" s="2255"/>
      <c r="I444" s="2464"/>
      <c r="J444" s="2471"/>
      <c r="K444" s="2472" t="s">
        <v>816</v>
      </c>
      <c r="L444" s="2473">
        <v>10000</v>
      </c>
      <c r="M444" s="2474">
        <v>10</v>
      </c>
      <c r="N444" s="2475"/>
      <c r="O444" s="2476">
        <f>L444*M444</f>
        <v>100000</v>
      </c>
      <c r="P444" s="8"/>
      <c r="Q444" s="9"/>
      <c r="R444" s="9"/>
      <c r="S444" s="9"/>
      <c r="T444" s="9"/>
      <c r="U444" s="9"/>
      <c r="V444" s="9"/>
    </row>
    <row r="445" spans="1:22" ht="18" customHeight="1">
      <c r="A445" s="2469"/>
      <c r="B445" s="2149"/>
      <c r="C445" s="2211"/>
      <c r="D445" s="2306"/>
      <c r="E445" s="2448" t="s">
        <v>53</v>
      </c>
      <c r="F445" s="2449" t="s">
        <v>1147</v>
      </c>
      <c r="G445" s="1243">
        <f t="shared" ref="G445:H445" si="68">SUM(G446,G450)</f>
        <v>19031000</v>
      </c>
      <c r="H445" s="1243">
        <f t="shared" si="68"/>
        <v>19031000</v>
      </c>
      <c r="I445" s="78">
        <f t="shared" ref="I445:I446" si="69">H445-G445</f>
        <v>0</v>
      </c>
      <c r="J445" s="2228">
        <f t="shared" ref="J445:J446" si="70">I445/G445</f>
        <v>0</v>
      </c>
      <c r="K445" s="2454"/>
      <c r="L445" s="2430"/>
      <c r="M445" s="2431"/>
      <c r="N445" s="2451"/>
      <c r="O445" s="2185">
        <f>SUM(O446,O450)</f>
        <v>19031000</v>
      </c>
      <c r="P445" s="8"/>
      <c r="Q445" s="9"/>
      <c r="R445" s="9"/>
      <c r="S445" s="9"/>
      <c r="T445" s="9"/>
      <c r="U445" s="9"/>
      <c r="V445" s="9"/>
    </row>
    <row r="446" spans="1:22" ht="22.5" customHeight="1">
      <c r="A446" s="2469"/>
      <c r="B446" s="2149"/>
      <c r="C446" s="2211"/>
      <c r="D446" s="2306"/>
      <c r="E446" s="2448"/>
      <c r="F446" s="2449"/>
      <c r="G446" s="2056">
        <v>5101600</v>
      </c>
      <c r="H446" s="2056">
        <f>SUM(O446)</f>
        <v>5101600</v>
      </c>
      <c r="I446" s="2232">
        <f t="shared" si="69"/>
        <v>0</v>
      </c>
      <c r="J446" s="2246">
        <f t="shared" si="70"/>
        <v>0</v>
      </c>
      <c r="K446" s="2429" t="s">
        <v>1148</v>
      </c>
      <c r="L446" s="2438"/>
      <c r="M446" s="2438"/>
      <c r="N446" s="2252"/>
      <c r="O446" s="2185">
        <f>SUM(O447:O449)</f>
        <v>5101600</v>
      </c>
      <c r="P446" s="8"/>
      <c r="Q446" s="9"/>
      <c r="R446" s="9"/>
      <c r="S446" s="9"/>
      <c r="T446" s="9"/>
      <c r="U446" s="9"/>
      <c r="V446" s="9"/>
    </row>
    <row r="447" spans="1:22" ht="22.5" customHeight="1">
      <c r="A447" s="2469"/>
      <c r="B447" s="2149"/>
      <c r="C447" s="2211"/>
      <c r="D447" s="2306"/>
      <c r="E447" s="2211"/>
      <c r="F447" s="2452"/>
      <c r="G447" s="2056"/>
      <c r="H447" s="2056"/>
      <c r="I447" s="2056"/>
      <c r="J447" s="2176"/>
      <c r="K447" s="2455" t="s">
        <v>1149</v>
      </c>
      <c r="L447" s="2177">
        <v>273100</v>
      </c>
      <c r="M447" s="2379">
        <v>5</v>
      </c>
      <c r="N447" s="2252"/>
      <c r="O447" s="2174">
        <f t="shared" ref="O447:O449" si="71">SUM(L447*M447)</f>
        <v>1365500</v>
      </c>
      <c r="P447" s="8"/>
      <c r="Q447" s="9"/>
      <c r="R447" s="9"/>
      <c r="S447" s="9"/>
      <c r="T447" s="9"/>
      <c r="U447" s="9"/>
      <c r="V447" s="9"/>
    </row>
    <row r="448" spans="1:22" ht="22.5" customHeight="1">
      <c r="A448" s="2469"/>
      <c r="B448" s="2149"/>
      <c r="C448" s="2211"/>
      <c r="D448" s="2306"/>
      <c r="E448" s="2211"/>
      <c r="F448" s="2452"/>
      <c r="G448" s="2056"/>
      <c r="H448" s="2056"/>
      <c r="I448" s="2056"/>
      <c r="J448" s="2176"/>
      <c r="K448" s="2455" t="s">
        <v>1150</v>
      </c>
      <c r="L448" s="2177">
        <v>162300</v>
      </c>
      <c r="M448" s="2379">
        <v>7</v>
      </c>
      <c r="N448" s="2252"/>
      <c r="O448" s="2174">
        <f t="shared" si="71"/>
        <v>1136100</v>
      </c>
      <c r="P448" s="8"/>
      <c r="Q448" s="9"/>
      <c r="R448" s="9"/>
      <c r="S448" s="9"/>
      <c r="T448" s="9"/>
      <c r="U448" s="9"/>
      <c r="V448" s="9"/>
    </row>
    <row r="449" spans="1:22" ht="22.5" customHeight="1">
      <c r="A449" s="2469"/>
      <c r="B449" s="2149"/>
      <c r="C449" s="2211"/>
      <c r="D449" s="2306"/>
      <c r="E449" s="2211"/>
      <c r="F449" s="2452"/>
      <c r="G449" s="2043"/>
      <c r="H449" s="2043"/>
      <c r="I449" s="2090"/>
      <c r="J449" s="2421"/>
      <c r="K449" s="2455" t="s">
        <v>1151</v>
      </c>
      <c r="L449" s="2467">
        <v>520000</v>
      </c>
      <c r="M449" s="2379">
        <v>5</v>
      </c>
      <c r="N449" s="2126"/>
      <c r="O449" s="2174">
        <f t="shared" si="71"/>
        <v>2600000</v>
      </c>
      <c r="P449" s="8"/>
      <c r="Q449" s="9"/>
      <c r="R449" s="9"/>
      <c r="S449" s="9"/>
      <c r="T449" s="9"/>
      <c r="U449" s="9"/>
      <c r="V449" s="9"/>
    </row>
    <row r="450" spans="1:22" ht="18" customHeight="1">
      <c r="A450" s="2469"/>
      <c r="B450" s="2149"/>
      <c r="C450" s="2211"/>
      <c r="D450" s="2306"/>
      <c r="E450" s="2211"/>
      <c r="F450" s="2452"/>
      <c r="G450" s="2232">
        <v>13929400</v>
      </c>
      <c r="H450" s="2232">
        <f>SUM(O450)</f>
        <v>13929400</v>
      </c>
      <c r="I450" s="2232">
        <f>H450-G450</f>
        <v>0</v>
      </c>
      <c r="J450" s="2246">
        <f>I450/G450</f>
        <v>0</v>
      </c>
      <c r="K450" s="2429" t="s">
        <v>1152</v>
      </c>
      <c r="L450" s="2438"/>
      <c r="M450" s="2438"/>
      <c r="N450" s="2463"/>
      <c r="O450" s="2185">
        <f>SUM(O451:O452)</f>
        <v>13929400</v>
      </c>
      <c r="P450" s="8"/>
      <c r="Q450" s="9"/>
      <c r="R450" s="9"/>
      <c r="S450" s="9"/>
      <c r="T450" s="9"/>
      <c r="U450" s="9"/>
      <c r="V450" s="9"/>
    </row>
    <row r="451" spans="1:22" ht="18" customHeight="1">
      <c r="A451" s="2469"/>
      <c r="B451" s="2149"/>
      <c r="C451" s="2211"/>
      <c r="D451" s="2306"/>
      <c r="E451" s="2211"/>
      <c r="F451" s="2452"/>
      <c r="G451" s="2043"/>
      <c r="H451" s="2043"/>
      <c r="I451" s="2090"/>
      <c r="J451" s="2477"/>
      <c r="K451" s="2455" t="s">
        <v>1153</v>
      </c>
      <c r="L451" s="2177">
        <v>2000000</v>
      </c>
      <c r="M451" s="2379">
        <v>6</v>
      </c>
      <c r="N451" s="2126"/>
      <c r="O451" s="2174">
        <f t="shared" ref="O451:O452" si="72">SUM(L451*M451)</f>
        <v>12000000</v>
      </c>
      <c r="P451" s="8"/>
      <c r="Q451" s="9"/>
      <c r="R451" s="9"/>
      <c r="S451" s="9"/>
      <c r="T451" s="9"/>
      <c r="U451" s="9"/>
      <c r="V451" s="9"/>
    </row>
    <row r="452" spans="1:22" ht="18" customHeight="1" thickBot="1">
      <c r="A452" s="2544"/>
      <c r="B452" s="2511"/>
      <c r="C452" s="2512"/>
      <c r="D452" s="2498"/>
      <c r="E452" s="2512"/>
      <c r="F452" s="2499"/>
      <c r="G452" s="2513"/>
      <c r="H452" s="2513"/>
      <c r="I452" s="2514"/>
      <c r="J452" s="2515"/>
      <c r="K452" s="2500" t="s">
        <v>1154</v>
      </c>
      <c r="L452" s="2203">
        <v>964700</v>
      </c>
      <c r="M452" s="2478">
        <v>2</v>
      </c>
      <c r="N452" s="2479"/>
      <c r="O452" s="2447">
        <f t="shared" si="72"/>
        <v>1929400</v>
      </c>
      <c r="P452" s="8"/>
      <c r="Q452" s="9"/>
      <c r="R452" s="9"/>
      <c r="S452" s="9"/>
      <c r="T452" s="9"/>
      <c r="U452" s="9"/>
      <c r="V452" s="9"/>
    </row>
    <row r="453" spans="1:22" s="2033" customFormat="1" ht="7.5" customHeight="1">
      <c r="A453" s="2497"/>
      <c r="B453" s="2209"/>
      <c r="C453" s="2497"/>
      <c r="D453" s="2209"/>
      <c r="E453" s="2497"/>
      <c r="F453" s="2501"/>
      <c r="G453" s="2058"/>
      <c r="H453" s="2058"/>
      <c r="I453" s="2087"/>
      <c r="J453" s="2502"/>
      <c r="K453" s="2503"/>
      <c r="L453" s="2467"/>
      <c r="M453" s="2379"/>
      <c r="N453" s="2126"/>
      <c r="O453" s="2118"/>
      <c r="P453" s="823"/>
      <c r="Q453" s="2034"/>
      <c r="R453" s="2034"/>
      <c r="S453" s="2034"/>
      <c r="T453" s="2034"/>
      <c r="U453" s="2034"/>
      <c r="V453" s="2034"/>
    </row>
    <row r="454" spans="1:22" s="2033" customFormat="1" ht="7.5" customHeight="1">
      <c r="A454" s="2497"/>
      <c r="B454" s="2209"/>
      <c r="C454" s="2497"/>
      <c r="D454" s="2209"/>
      <c r="E454" s="2497"/>
      <c r="F454" s="2501"/>
      <c r="G454" s="2058"/>
      <c r="H454" s="2058"/>
      <c r="I454" s="2087"/>
      <c r="J454" s="2502"/>
      <c r="K454" s="2503"/>
      <c r="L454" s="2467"/>
      <c r="M454" s="2379"/>
      <c r="N454" s="2126"/>
      <c r="O454" s="2118"/>
      <c r="P454" s="823"/>
      <c r="Q454" s="2034"/>
      <c r="R454" s="2034"/>
      <c r="S454" s="2034"/>
      <c r="T454" s="2034"/>
      <c r="U454" s="2034"/>
      <c r="V454" s="2034"/>
    </row>
    <row r="455" spans="1:22" s="2033" customFormat="1" ht="5.25" customHeight="1" thickBot="1">
      <c r="A455" s="2504"/>
      <c r="B455" s="2505"/>
      <c r="C455" s="2504"/>
      <c r="D455" s="2505"/>
      <c r="E455" s="2504"/>
      <c r="F455" s="2506"/>
      <c r="G455" s="541"/>
      <c r="H455" s="541"/>
      <c r="I455" s="2070"/>
      <c r="J455" s="2507"/>
      <c r="K455" s="2508"/>
      <c r="L455" s="2031"/>
      <c r="M455" s="2509"/>
      <c r="N455" s="2510"/>
      <c r="O455" s="2363"/>
      <c r="P455" s="823"/>
      <c r="Q455" s="2034"/>
      <c r="R455" s="2034"/>
      <c r="S455" s="2034"/>
      <c r="T455" s="2034"/>
      <c r="U455" s="2034"/>
      <c r="V455" s="2034"/>
    </row>
    <row r="456" spans="1:22" ht="31.5" customHeight="1">
      <c r="A456" s="2743" t="s">
        <v>4</v>
      </c>
      <c r="B456" s="2859"/>
      <c r="C456" s="2855" t="s">
        <v>6</v>
      </c>
      <c r="D456" s="2859"/>
      <c r="E456" s="2853" t="s">
        <v>8</v>
      </c>
      <c r="F456" s="2859"/>
      <c r="G456" s="1034" t="s">
        <v>1060</v>
      </c>
      <c r="H456" s="1034" t="s">
        <v>1061</v>
      </c>
      <c r="I456" s="2671" t="s">
        <v>15</v>
      </c>
      <c r="J456" s="2862"/>
      <c r="K456" s="2664" t="s">
        <v>1066</v>
      </c>
      <c r="L456" s="2634"/>
      <c r="M456" s="2634"/>
      <c r="N456" s="2634"/>
      <c r="O456" s="2635"/>
      <c r="P456" s="8"/>
      <c r="Q456" s="9"/>
      <c r="R456" s="9"/>
      <c r="S456" s="9"/>
      <c r="T456" s="9"/>
      <c r="U456" s="9"/>
      <c r="V456" s="9"/>
    </row>
    <row r="457" spans="1:22" ht="31.5" customHeight="1">
      <c r="A457" s="2864"/>
      <c r="B457" s="2861"/>
      <c r="C457" s="2860"/>
      <c r="D457" s="2861"/>
      <c r="E457" s="2860"/>
      <c r="F457" s="2861"/>
      <c r="G457" s="2154" t="s">
        <v>29</v>
      </c>
      <c r="H457" s="2154" t="s">
        <v>30</v>
      </c>
      <c r="I457" s="24" t="s">
        <v>33</v>
      </c>
      <c r="J457" s="24" t="s">
        <v>35</v>
      </c>
      <c r="K457" s="2877"/>
      <c r="L457" s="2878"/>
      <c r="M457" s="2878"/>
      <c r="N457" s="2878"/>
      <c r="O457" s="2625"/>
      <c r="P457" s="8"/>
      <c r="Q457" s="9"/>
      <c r="R457" s="9"/>
      <c r="S457" s="9"/>
      <c r="T457" s="9"/>
      <c r="U457" s="9"/>
      <c r="V457" s="9"/>
    </row>
    <row r="458" spans="1:22" ht="31.5" customHeight="1">
      <c r="A458" s="703"/>
      <c r="B458" s="53" t="s">
        <v>219</v>
      </c>
      <c r="C458" s="53"/>
      <c r="D458" s="559" t="s">
        <v>219</v>
      </c>
      <c r="E458" s="2672" t="s">
        <v>1068</v>
      </c>
      <c r="F458" s="2863"/>
      <c r="G458" s="1636">
        <f t="shared" ref="G458:H458" si="73">SUM(G459)</f>
        <v>51480000</v>
      </c>
      <c r="H458" s="1636">
        <f t="shared" si="73"/>
        <v>58396000</v>
      </c>
      <c r="I458" s="1636">
        <f t="shared" ref="I458:I460" si="74">H458-G458</f>
        <v>6916000</v>
      </c>
      <c r="J458" s="63">
        <f t="shared" ref="J458:J460" si="75">I458/G458</f>
        <v>0.13434343434343435</v>
      </c>
      <c r="K458" s="2687"/>
      <c r="L458" s="2577"/>
      <c r="M458" s="2668"/>
      <c r="N458" s="1722"/>
      <c r="O458" s="2534">
        <f>SUM(O459)</f>
        <v>58396000</v>
      </c>
      <c r="P458" s="8"/>
      <c r="Q458" s="9"/>
      <c r="R458" s="9"/>
      <c r="S458" s="9"/>
      <c r="T458" s="9"/>
      <c r="U458" s="9"/>
      <c r="V458" s="9"/>
    </row>
    <row r="459" spans="1:22" ht="29.25" customHeight="1">
      <c r="A459" s="1899"/>
      <c r="B459" s="1901"/>
      <c r="C459" s="1886"/>
      <c r="D459" s="1690"/>
      <c r="E459" s="1890" t="s">
        <v>53</v>
      </c>
      <c r="F459" s="1844" t="s">
        <v>1068</v>
      </c>
      <c r="G459" s="1243">
        <f>SUM(G460,G472)</f>
        <v>51480000</v>
      </c>
      <c r="H459" s="1243">
        <f>SUM(H460,H465,H467,H469)</f>
        <v>58396000</v>
      </c>
      <c r="I459" s="78">
        <f t="shared" si="74"/>
        <v>6916000</v>
      </c>
      <c r="J459" s="1710">
        <f t="shared" si="75"/>
        <v>0.13434343434343435</v>
      </c>
      <c r="K459" s="1991"/>
      <c r="L459" s="1968"/>
      <c r="M459" s="1978"/>
      <c r="N459" s="2002"/>
      <c r="O459" s="1911">
        <f>SUM(O460,O465,O467,O469)</f>
        <v>58396000</v>
      </c>
      <c r="P459" s="8"/>
      <c r="Q459" s="9"/>
      <c r="R459" s="9"/>
      <c r="S459" s="9"/>
      <c r="T459" s="9"/>
      <c r="U459" s="9"/>
      <c r="V459" s="9"/>
    </row>
    <row r="460" spans="1:22" ht="29.25" customHeight="1">
      <c r="A460" s="1899"/>
      <c r="B460" s="1901"/>
      <c r="C460" s="1886"/>
      <c r="D460" s="1690"/>
      <c r="E460" s="1890"/>
      <c r="F460" s="1844"/>
      <c r="G460" s="320">
        <v>51480000</v>
      </c>
      <c r="H460" s="320">
        <f>SUM(O460)</f>
        <v>50396000</v>
      </c>
      <c r="I460" s="689">
        <f t="shared" si="74"/>
        <v>-1084000</v>
      </c>
      <c r="J460" s="1666">
        <f t="shared" si="75"/>
        <v>-2.1056721056721055E-2</v>
      </c>
      <c r="K460" s="1977" t="s">
        <v>1155</v>
      </c>
      <c r="L460" s="1979"/>
      <c r="M460" s="1979"/>
      <c r="N460" s="1884"/>
      <c r="O460" s="1911">
        <f>SUM(O461:O464)</f>
        <v>50396000</v>
      </c>
      <c r="P460" s="8"/>
      <c r="Q460" s="9"/>
      <c r="R460" s="9"/>
      <c r="S460" s="9"/>
      <c r="T460" s="9"/>
      <c r="U460" s="9"/>
      <c r="V460" s="9"/>
    </row>
    <row r="461" spans="1:22" ht="29.25" customHeight="1">
      <c r="A461" s="1899"/>
      <c r="B461" s="1901"/>
      <c r="C461" s="1886"/>
      <c r="D461" s="1690"/>
      <c r="E461" s="1886"/>
      <c r="F461" s="1076"/>
      <c r="G461" s="320"/>
      <c r="H461" s="320"/>
      <c r="I461" s="320"/>
      <c r="J461" s="110"/>
      <c r="K461" s="1993" t="s">
        <v>1156</v>
      </c>
      <c r="L461" s="1908">
        <v>5000000</v>
      </c>
      <c r="M461" s="1954">
        <v>8</v>
      </c>
      <c r="N461" s="1884"/>
      <c r="O461" s="1883">
        <f t="shared" ref="O461:O464" si="76">SUM(L461*M461)</f>
        <v>40000000</v>
      </c>
      <c r="P461" s="8"/>
      <c r="Q461" s="9"/>
      <c r="R461" s="9"/>
      <c r="S461" s="9"/>
      <c r="T461" s="9"/>
      <c r="U461" s="9"/>
      <c r="V461" s="9"/>
    </row>
    <row r="462" spans="1:22" ht="29.25" customHeight="1">
      <c r="A462" s="1899"/>
      <c r="B462" s="1901"/>
      <c r="C462" s="1886"/>
      <c r="D462" s="1690"/>
      <c r="E462" s="1886"/>
      <c r="F462" s="1076"/>
      <c r="G462" s="320"/>
      <c r="H462" s="320"/>
      <c r="I462" s="320"/>
      <c r="J462" s="110"/>
      <c r="K462" s="1993" t="s">
        <v>1157</v>
      </c>
      <c r="L462" s="1908">
        <v>3480000</v>
      </c>
      <c r="M462" s="1954">
        <v>1</v>
      </c>
      <c r="N462" s="1884"/>
      <c r="O462" s="1883">
        <f t="shared" si="76"/>
        <v>3480000</v>
      </c>
      <c r="P462" s="8"/>
      <c r="Q462" s="9"/>
      <c r="R462" s="9"/>
      <c r="S462" s="9"/>
      <c r="T462" s="9"/>
      <c r="U462" s="9"/>
      <c r="V462" s="9"/>
    </row>
    <row r="463" spans="1:22" ht="29.25" customHeight="1">
      <c r="A463" s="1899"/>
      <c r="B463" s="1901"/>
      <c r="C463" s="1886"/>
      <c r="D463" s="1690"/>
      <c r="E463" s="1886"/>
      <c r="F463" s="1076"/>
      <c r="G463" s="320"/>
      <c r="H463" s="320"/>
      <c r="I463" s="320"/>
      <c r="J463" s="110"/>
      <c r="K463" s="1993" t="s">
        <v>1158</v>
      </c>
      <c r="L463" s="1908">
        <v>6520000</v>
      </c>
      <c r="M463" s="1954">
        <v>1</v>
      </c>
      <c r="N463" s="1884"/>
      <c r="O463" s="1883">
        <f t="shared" si="76"/>
        <v>6520000</v>
      </c>
      <c r="P463" s="8"/>
      <c r="Q463" s="9"/>
      <c r="R463" s="9"/>
      <c r="S463" s="9"/>
      <c r="T463" s="9"/>
      <c r="U463" s="9"/>
      <c r="V463" s="9"/>
    </row>
    <row r="464" spans="1:22" ht="29.25" customHeight="1">
      <c r="A464" s="1899"/>
      <c r="B464" s="1901"/>
      <c r="C464" s="1886"/>
      <c r="D464" s="1690"/>
      <c r="E464" s="1886"/>
      <c r="F464" s="1076"/>
      <c r="G464" s="320"/>
      <c r="H464" s="320"/>
      <c r="I464" s="320"/>
      <c r="J464" s="110"/>
      <c r="K464" s="1993" t="s">
        <v>1159</v>
      </c>
      <c r="L464" s="1908">
        <v>396000</v>
      </c>
      <c r="M464" s="1954">
        <v>1</v>
      </c>
      <c r="N464" s="1884"/>
      <c r="O464" s="1883">
        <f t="shared" si="76"/>
        <v>396000</v>
      </c>
      <c r="P464" s="8"/>
      <c r="Q464" s="9"/>
      <c r="R464" s="9"/>
      <c r="S464" s="9"/>
      <c r="T464" s="9"/>
      <c r="U464" s="9"/>
      <c r="V464" s="9"/>
    </row>
    <row r="465" spans="1:22" ht="29.25" customHeight="1">
      <c r="A465" s="1899"/>
      <c r="B465" s="1901"/>
      <c r="C465" s="1886"/>
      <c r="D465" s="1690"/>
      <c r="E465" s="1886"/>
      <c r="F465" s="1076"/>
      <c r="G465" s="689">
        <v>0</v>
      </c>
      <c r="H465" s="689">
        <f>SUM(O465)</f>
        <v>6720000</v>
      </c>
      <c r="I465" s="689">
        <f>H465-G465</f>
        <v>6720000</v>
      </c>
      <c r="J465" s="1666">
        <v>1</v>
      </c>
      <c r="K465" s="1977" t="s">
        <v>1160</v>
      </c>
      <c r="L465" s="1979"/>
      <c r="M465" s="1979"/>
      <c r="N465" s="1979"/>
      <c r="O465" s="1911">
        <f>SUM(O466)</f>
        <v>6720000</v>
      </c>
      <c r="P465" s="8"/>
      <c r="Q465" s="9"/>
      <c r="R465" s="9"/>
      <c r="S465" s="9"/>
      <c r="T465" s="9"/>
      <c r="U465" s="9"/>
      <c r="V465" s="9"/>
    </row>
    <row r="466" spans="1:22" ht="29.25" customHeight="1">
      <c r="A466" s="1899"/>
      <c r="B466" s="1901"/>
      <c r="C466" s="1886"/>
      <c r="D466" s="1690"/>
      <c r="E466" s="1886"/>
      <c r="F466" s="1076"/>
      <c r="G466" s="320"/>
      <c r="H466" s="320"/>
      <c r="I466" s="320"/>
      <c r="J466" s="110"/>
      <c r="K466" s="1993" t="s">
        <v>1161</v>
      </c>
      <c r="L466" s="1908">
        <v>840000</v>
      </c>
      <c r="M466" s="1954">
        <v>8</v>
      </c>
      <c r="N466" s="1884"/>
      <c r="O466" s="1883">
        <f>SUM(L466*M466)</f>
        <v>6720000</v>
      </c>
      <c r="P466" s="8"/>
      <c r="Q466" s="9"/>
      <c r="R466" s="9"/>
      <c r="S466" s="9"/>
      <c r="T466" s="9"/>
      <c r="U466" s="9"/>
      <c r="V466" s="9"/>
    </row>
    <row r="467" spans="1:22" ht="29.25" customHeight="1">
      <c r="A467" s="1899"/>
      <c r="B467" s="1901"/>
      <c r="C467" s="1886"/>
      <c r="D467" s="1690"/>
      <c r="E467" s="1886"/>
      <c r="F467" s="1076"/>
      <c r="G467" s="689">
        <v>0</v>
      </c>
      <c r="H467" s="689">
        <f>SUM(O467)</f>
        <v>720000</v>
      </c>
      <c r="I467" s="689">
        <f>H467-G467</f>
        <v>720000</v>
      </c>
      <c r="J467" s="1666">
        <v>1</v>
      </c>
      <c r="K467" s="1977" t="s">
        <v>1162</v>
      </c>
      <c r="L467" s="1979"/>
      <c r="M467" s="1979"/>
      <c r="N467" s="1979"/>
      <c r="O467" s="1911">
        <f>SUM(O468)</f>
        <v>720000</v>
      </c>
      <c r="P467" s="8"/>
      <c r="Q467" s="9"/>
      <c r="R467" s="9"/>
      <c r="S467" s="9"/>
      <c r="T467" s="9"/>
      <c r="U467" s="9"/>
      <c r="V467" s="9"/>
    </row>
    <row r="468" spans="1:22" ht="29.25" customHeight="1">
      <c r="A468" s="1899"/>
      <c r="B468" s="1901"/>
      <c r="C468" s="1886"/>
      <c r="D468" s="1690"/>
      <c r="E468" s="1886"/>
      <c r="F468" s="1076"/>
      <c r="G468" s="320"/>
      <c r="H468" s="320"/>
      <c r="I468" s="320"/>
      <c r="J468" s="110"/>
      <c r="K468" s="1993" t="s">
        <v>1163</v>
      </c>
      <c r="L468" s="1908">
        <v>90000</v>
      </c>
      <c r="M468" s="1954">
        <v>8</v>
      </c>
      <c r="N468" s="1884"/>
      <c r="O468" s="1883">
        <f>SUM(L468*M468)</f>
        <v>720000</v>
      </c>
      <c r="P468" s="8"/>
      <c r="Q468" s="9"/>
      <c r="R468" s="9"/>
      <c r="S468" s="9"/>
      <c r="T468" s="9"/>
      <c r="U468" s="9"/>
      <c r="V468" s="9"/>
    </row>
    <row r="469" spans="1:22" ht="29.25" customHeight="1">
      <c r="A469" s="1899"/>
      <c r="B469" s="1901"/>
      <c r="C469" s="1886"/>
      <c r="D469" s="1690"/>
      <c r="E469" s="1886"/>
      <c r="F469" s="1076"/>
      <c r="G469" s="689">
        <v>0</v>
      </c>
      <c r="H469" s="689">
        <f>SUM(O469)</f>
        <v>560000</v>
      </c>
      <c r="I469" s="689">
        <f>H469-G469</f>
        <v>560000</v>
      </c>
      <c r="J469" s="1666">
        <v>1</v>
      </c>
      <c r="K469" s="1977" t="s">
        <v>1164</v>
      </c>
      <c r="L469" s="2006"/>
      <c r="M469" s="2007"/>
      <c r="N469" s="2008"/>
      <c r="O469" s="1911">
        <f>SUM(O470)</f>
        <v>560000</v>
      </c>
      <c r="P469" s="8"/>
      <c r="Q469" s="9"/>
      <c r="R469" s="9"/>
      <c r="S469" s="9"/>
      <c r="T469" s="9"/>
      <c r="U469" s="9"/>
      <c r="V469" s="9"/>
    </row>
    <row r="470" spans="1:22" ht="29.25" customHeight="1" thickBot="1">
      <c r="A470" s="1899"/>
      <c r="B470" s="1901"/>
      <c r="C470" s="1886"/>
      <c r="D470" s="1690"/>
      <c r="E470" s="1886"/>
      <c r="F470" s="1076"/>
      <c r="G470" s="320"/>
      <c r="H470" s="320"/>
      <c r="I470" s="320"/>
      <c r="J470" s="110"/>
      <c r="K470" s="1993" t="s">
        <v>712</v>
      </c>
      <c r="L470" s="1908">
        <v>70000</v>
      </c>
      <c r="M470" s="1954">
        <v>8</v>
      </c>
      <c r="N470" s="2009"/>
      <c r="O470" s="1883">
        <f>SUM(L470*M470)</f>
        <v>560000</v>
      </c>
      <c r="P470" s="8"/>
      <c r="Q470" s="9"/>
      <c r="R470" s="9"/>
      <c r="S470" s="9"/>
      <c r="T470" s="9"/>
      <c r="U470" s="9"/>
      <c r="V470" s="9"/>
    </row>
    <row r="471" spans="1:22" ht="23.25" hidden="1" customHeight="1">
      <c r="A471" s="1899"/>
      <c r="B471" s="1901"/>
      <c r="C471" s="1886"/>
      <c r="D471" s="1690"/>
      <c r="E471" s="1886"/>
      <c r="F471" s="1076"/>
      <c r="G471" s="689">
        <v>0</v>
      </c>
      <c r="H471" s="689">
        <f>SUM(O471)</f>
        <v>0</v>
      </c>
      <c r="I471" s="689">
        <f>H471-G471</f>
        <v>0</v>
      </c>
      <c r="J471" s="1880">
        <v>0</v>
      </c>
      <c r="K471" s="1127" t="s">
        <v>817</v>
      </c>
      <c r="L471" s="1124"/>
      <c r="M471" s="1124"/>
      <c r="N471" s="1124"/>
      <c r="O471" s="106">
        <f>SUM(O472)</f>
        <v>0</v>
      </c>
      <c r="P471" s="8"/>
      <c r="Q471" s="9"/>
      <c r="R471" s="9"/>
      <c r="S471" s="9"/>
      <c r="T471" s="9"/>
      <c r="U471" s="9"/>
      <c r="V471" s="9"/>
    </row>
    <row r="472" spans="1:22" ht="23.25" hidden="1" customHeight="1">
      <c r="A472" s="1899"/>
      <c r="B472" s="1901"/>
      <c r="C472" s="1886"/>
      <c r="D472" s="1690"/>
      <c r="E472" s="1886"/>
      <c r="F472" s="1076"/>
      <c r="G472" s="218"/>
      <c r="H472" s="218"/>
      <c r="I472" s="1902"/>
      <c r="J472" s="2084"/>
      <c r="K472" s="1129"/>
      <c r="L472" s="1019"/>
      <c r="M472" s="845"/>
      <c r="N472" s="1131"/>
      <c r="O472" s="998">
        <f>L472*M472</f>
        <v>0</v>
      </c>
      <c r="P472" s="8"/>
      <c r="Q472" s="9"/>
      <c r="R472" s="9"/>
      <c r="S472" s="9"/>
      <c r="T472" s="9"/>
      <c r="U472" s="9"/>
      <c r="V472" s="9"/>
    </row>
    <row r="473" spans="1:22" ht="21.75" hidden="1" customHeight="1">
      <c r="A473" s="1895"/>
      <c r="B473" s="1896"/>
      <c r="C473" s="1891"/>
      <c r="D473" s="273"/>
      <c r="E473" s="1889" t="s">
        <v>53</v>
      </c>
      <c r="F473" s="1132" t="s">
        <v>219</v>
      </c>
      <c r="G473" s="78">
        <f t="shared" ref="G473:H473" si="77">SUM(G474)</f>
        <v>0</v>
      </c>
      <c r="H473" s="78">
        <f t="shared" si="77"/>
        <v>0</v>
      </c>
      <c r="I473" s="78">
        <f t="shared" ref="I473:I474" si="78">H473-G473</f>
        <v>0</v>
      </c>
      <c r="J473" s="1710" t="e">
        <f t="shared" ref="J473:J474" si="79">I473/G473</f>
        <v>#DIV/0!</v>
      </c>
      <c r="K473" s="1134"/>
      <c r="L473" s="1135"/>
      <c r="M473" s="1136"/>
      <c r="N473" s="1139"/>
      <c r="O473" s="106">
        <f>SUM(O474)</f>
        <v>0</v>
      </c>
      <c r="P473" s="8"/>
      <c r="Q473" s="9"/>
      <c r="R473" s="9"/>
      <c r="S473" s="9"/>
      <c r="T473" s="9"/>
      <c r="U473" s="9"/>
      <c r="V473" s="9"/>
    </row>
    <row r="474" spans="1:22" ht="24" hidden="1" customHeight="1">
      <c r="A474" s="1895"/>
      <c r="B474" s="1896"/>
      <c r="C474" s="1896"/>
      <c r="D474" s="1891"/>
      <c r="E474" s="1886"/>
      <c r="F474" s="1076"/>
      <c r="G474" s="689"/>
      <c r="H474" s="689">
        <f>SUM(O474)</f>
        <v>0</v>
      </c>
      <c r="I474" s="689">
        <f t="shared" si="78"/>
        <v>0</v>
      </c>
      <c r="J474" s="1666" t="e">
        <f t="shared" si="79"/>
        <v>#DIV/0!</v>
      </c>
      <c r="K474" s="1123" t="s">
        <v>818</v>
      </c>
      <c r="L474" s="1124"/>
      <c r="M474" s="1124"/>
      <c r="N474" s="781"/>
      <c r="O474" s="106">
        <f>SUM(O475:O476)</f>
        <v>0</v>
      </c>
      <c r="P474" s="8"/>
      <c r="Q474" s="9"/>
      <c r="R474" s="9"/>
      <c r="S474" s="9"/>
      <c r="T474" s="9"/>
      <c r="U474" s="9"/>
      <c r="V474" s="9"/>
    </row>
    <row r="475" spans="1:22" ht="20.25" hidden="1" customHeight="1">
      <c r="A475" s="1895"/>
      <c r="B475" s="1896"/>
      <c r="C475" s="1896"/>
      <c r="D475" s="1891"/>
      <c r="E475" s="1886"/>
      <c r="F475" s="1076"/>
      <c r="G475" s="320"/>
      <c r="H475" s="320"/>
      <c r="I475" s="320"/>
      <c r="J475" s="110"/>
      <c r="K475" s="1142" t="s">
        <v>819</v>
      </c>
      <c r="L475" s="785">
        <v>0</v>
      </c>
      <c r="M475" s="1126">
        <v>12</v>
      </c>
      <c r="N475" s="781"/>
      <c r="O475" s="788">
        <f t="shared" ref="O475:O476" si="80">SUM(L475*M475)</f>
        <v>0</v>
      </c>
      <c r="P475" s="8"/>
      <c r="Q475" s="9"/>
      <c r="R475" s="9"/>
      <c r="S475" s="9"/>
      <c r="T475" s="9"/>
      <c r="U475" s="9"/>
      <c r="V475" s="9"/>
    </row>
    <row r="476" spans="1:22" ht="20.25" hidden="1" customHeight="1">
      <c r="A476" s="1895"/>
      <c r="B476" s="2091"/>
      <c r="C476" s="2091"/>
      <c r="D476" s="2090"/>
      <c r="E476" s="2211"/>
      <c r="F476" s="2452"/>
      <c r="G476" s="2056"/>
      <c r="H476" s="2056"/>
      <c r="I476" s="2056"/>
      <c r="J476" s="2176"/>
      <c r="K476" s="2480" t="s">
        <v>820</v>
      </c>
      <c r="L476" s="2481">
        <v>0</v>
      </c>
      <c r="M476" s="2482">
        <v>10</v>
      </c>
      <c r="N476" s="2483"/>
      <c r="O476" s="2484">
        <f t="shared" si="80"/>
        <v>0</v>
      </c>
      <c r="P476" s="8"/>
      <c r="Q476" s="9"/>
      <c r="R476" s="9"/>
      <c r="S476" s="9"/>
      <c r="T476" s="9"/>
      <c r="U476" s="9"/>
      <c r="V476" s="9"/>
    </row>
    <row r="477" spans="1:22" ht="24" customHeight="1">
      <c r="A477" s="2849" t="s">
        <v>4</v>
      </c>
      <c r="B477" s="2867"/>
      <c r="C477" s="2845" t="s">
        <v>6</v>
      </c>
      <c r="D477" s="2867"/>
      <c r="E477" s="2841" t="s">
        <v>8</v>
      </c>
      <c r="F477" s="2867"/>
      <c r="G477" s="2153" t="s">
        <v>1060</v>
      </c>
      <c r="H477" s="2153" t="s">
        <v>1061</v>
      </c>
      <c r="I477" s="2869" t="s">
        <v>15</v>
      </c>
      <c r="J477" s="2870"/>
      <c r="K477" s="2874" t="s">
        <v>1066</v>
      </c>
      <c r="L477" s="2875"/>
      <c r="M477" s="2875"/>
      <c r="N477" s="2875"/>
      <c r="O477" s="2876"/>
      <c r="P477" s="8"/>
      <c r="Q477" s="9"/>
      <c r="R477" s="9"/>
      <c r="S477" s="9"/>
      <c r="T477" s="9"/>
      <c r="U477" s="9"/>
      <c r="V477" s="9"/>
    </row>
    <row r="478" spans="1:22" ht="24" customHeight="1">
      <c r="A478" s="2868"/>
      <c r="B478" s="2861"/>
      <c r="C478" s="2860"/>
      <c r="D478" s="2861"/>
      <c r="E478" s="2860"/>
      <c r="F478" s="2861"/>
      <c r="G478" s="2041" t="s">
        <v>29</v>
      </c>
      <c r="H478" s="2041" t="s">
        <v>30</v>
      </c>
      <c r="I478" s="2137" t="s">
        <v>33</v>
      </c>
      <c r="J478" s="2137" t="s">
        <v>35</v>
      </c>
      <c r="K478" s="2877"/>
      <c r="L478" s="2878"/>
      <c r="M478" s="2878"/>
      <c r="N478" s="2878"/>
      <c r="O478" s="2879"/>
      <c r="P478" s="8"/>
      <c r="Q478" s="9"/>
      <c r="R478" s="9"/>
      <c r="S478" s="9"/>
      <c r="T478" s="9"/>
      <c r="U478" s="9"/>
      <c r="V478" s="9"/>
    </row>
    <row r="479" spans="1:22" ht="24" customHeight="1">
      <c r="A479" s="2155"/>
      <c r="B479" s="53" t="s">
        <v>219</v>
      </c>
      <c r="C479" s="53"/>
      <c r="D479" s="559" t="s">
        <v>219</v>
      </c>
      <c r="E479" s="705"/>
      <c r="F479" s="559" t="s">
        <v>386</v>
      </c>
      <c r="G479" s="1636">
        <f t="shared" ref="G479:H479" si="81">SUM(G480)</f>
        <v>36780000</v>
      </c>
      <c r="H479" s="1636">
        <f t="shared" si="81"/>
        <v>36780000</v>
      </c>
      <c r="I479" s="1636">
        <f t="shared" ref="I479:I481" si="82">H479-G479</f>
        <v>0</v>
      </c>
      <c r="J479" s="2485">
        <f t="shared" ref="J479:J481" si="83">I479/G479</f>
        <v>0</v>
      </c>
      <c r="K479" s="2880"/>
      <c r="L479" s="2668"/>
      <c r="M479" s="2668"/>
      <c r="N479" s="1845"/>
      <c r="O479" s="2538">
        <f>SUM(O480)</f>
        <v>36780000</v>
      </c>
      <c r="P479" s="737"/>
      <c r="Q479" s="9"/>
      <c r="R479" s="9"/>
      <c r="S479" s="9"/>
      <c r="T479" s="9"/>
      <c r="U479" s="9"/>
      <c r="V479" s="9"/>
    </row>
    <row r="480" spans="1:22" ht="24" customHeight="1">
      <c r="A480" s="2424"/>
      <c r="B480" s="2425"/>
      <c r="C480" s="2425"/>
      <c r="D480" s="2426"/>
      <c r="E480" s="1889" t="s">
        <v>53</v>
      </c>
      <c r="F480" s="981" t="s">
        <v>59</v>
      </c>
      <c r="G480" s="78">
        <f>SUM(G488,G490,G496,G481)</f>
        <v>36780000</v>
      </c>
      <c r="H480" s="78">
        <f>SUM(H481,H488,H490,H496)</f>
        <v>36780000</v>
      </c>
      <c r="I480" s="78">
        <f t="shared" si="82"/>
        <v>0</v>
      </c>
      <c r="J480" s="2246">
        <f t="shared" si="83"/>
        <v>0</v>
      </c>
      <c r="K480" s="2427"/>
      <c r="L480" s="2428"/>
      <c r="M480" s="2428"/>
      <c r="N480" s="2428"/>
      <c r="O480" s="2185">
        <f>SUM(O481,O488,O490,O496)</f>
        <v>36780000</v>
      </c>
      <c r="P480" s="737"/>
      <c r="Q480" s="9"/>
      <c r="R480" s="9"/>
      <c r="S480" s="9"/>
      <c r="T480" s="9"/>
      <c r="U480" s="9"/>
      <c r="V480" s="9"/>
    </row>
    <row r="481" spans="1:22" ht="24" customHeight="1">
      <c r="A481" s="2207"/>
      <c r="B481" s="2091"/>
      <c r="C481" s="2091"/>
      <c r="D481" s="2090"/>
      <c r="E481" s="2211"/>
      <c r="F481" s="2055"/>
      <c r="G481" s="2056">
        <v>29810850</v>
      </c>
      <c r="H481" s="2056">
        <f>SUM(O481)</f>
        <v>28149300</v>
      </c>
      <c r="I481" s="2056">
        <f t="shared" si="82"/>
        <v>-1661550</v>
      </c>
      <c r="J481" s="2246">
        <f t="shared" si="83"/>
        <v>-5.5736418116222784E-2</v>
      </c>
      <c r="K481" s="2437" t="s">
        <v>824</v>
      </c>
      <c r="L481" s="2430"/>
      <c r="M481" s="2431"/>
      <c r="N481" s="2432"/>
      <c r="O481" s="2185">
        <f>SUM(O482:O487)</f>
        <v>28149300</v>
      </c>
      <c r="P481" s="737"/>
      <c r="Q481" s="9"/>
      <c r="R481" s="9"/>
      <c r="S481" s="9"/>
      <c r="T481" s="9"/>
      <c r="U481" s="9"/>
      <c r="V481" s="9"/>
    </row>
    <row r="482" spans="1:22" ht="24" customHeight="1">
      <c r="A482" s="2207"/>
      <c r="B482" s="2091"/>
      <c r="C482" s="2091"/>
      <c r="D482" s="2486"/>
      <c r="E482" s="2090"/>
      <c r="F482" s="2055"/>
      <c r="G482" s="2056"/>
      <c r="H482" s="2056"/>
      <c r="I482" s="2056"/>
      <c r="J482" s="2124"/>
      <c r="K482" s="2433" t="s">
        <v>742</v>
      </c>
      <c r="L482" s="2177">
        <v>1720000</v>
      </c>
      <c r="M482" s="2178">
        <v>1</v>
      </c>
      <c r="N482" s="2252"/>
      <c r="O482" s="2174">
        <f t="shared" ref="O482:O487" si="84">L482*M482</f>
        <v>1720000</v>
      </c>
      <c r="P482" s="737"/>
      <c r="Q482" s="9"/>
      <c r="R482" s="9"/>
      <c r="S482" s="9"/>
      <c r="T482" s="9"/>
      <c r="U482" s="9"/>
      <c r="V482" s="9"/>
    </row>
    <row r="483" spans="1:22" ht="24" customHeight="1">
      <c r="A483" s="2487"/>
      <c r="B483" s="2488"/>
      <c r="C483" s="2486"/>
      <c r="D483" s="2488"/>
      <c r="E483" s="2486"/>
      <c r="F483" s="2488"/>
      <c r="G483" s="2486"/>
      <c r="H483" s="2488"/>
      <c r="I483" s="2489"/>
      <c r="J483" s="2486"/>
      <c r="K483" s="2433" t="s">
        <v>1062</v>
      </c>
      <c r="L483" s="2177">
        <v>2296400</v>
      </c>
      <c r="M483" s="2178">
        <v>4</v>
      </c>
      <c r="N483" s="2252"/>
      <c r="O483" s="2174">
        <f t="shared" si="84"/>
        <v>9185600</v>
      </c>
    </row>
    <row r="484" spans="1:22" ht="24" customHeight="1">
      <c r="A484" s="2487"/>
      <c r="B484" s="2488"/>
      <c r="C484" s="2486"/>
      <c r="D484" s="2488"/>
      <c r="E484" s="2486"/>
      <c r="F484" s="2488"/>
      <c r="G484" s="2486"/>
      <c r="H484" s="2488"/>
      <c r="I484" s="2489"/>
      <c r="J484" s="2486"/>
      <c r="K484" s="2433" t="s">
        <v>742</v>
      </c>
      <c r="L484" s="2177">
        <v>2335000</v>
      </c>
      <c r="M484" s="2178">
        <v>7</v>
      </c>
      <c r="N484" s="2252"/>
      <c r="O484" s="2174">
        <f t="shared" si="84"/>
        <v>16345000</v>
      </c>
    </row>
    <row r="485" spans="1:22" ht="24" customHeight="1">
      <c r="A485" s="2207"/>
      <c r="B485" s="2091"/>
      <c r="C485" s="2091"/>
      <c r="D485" s="2090"/>
      <c r="E485" s="2211"/>
      <c r="F485" s="2055"/>
      <c r="G485" s="2056"/>
      <c r="H485" s="2056"/>
      <c r="I485" s="2210"/>
      <c r="J485" s="2212"/>
      <c r="K485" s="2434" t="s">
        <v>828</v>
      </c>
      <c r="L485" s="2360">
        <v>171380</v>
      </c>
      <c r="M485" s="2178">
        <v>1</v>
      </c>
      <c r="N485" s="2252"/>
      <c r="O485" s="2174">
        <f t="shared" si="84"/>
        <v>171380</v>
      </c>
      <c r="P485" s="737"/>
      <c r="Q485" s="9"/>
      <c r="R485" s="9"/>
      <c r="S485" s="9"/>
      <c r="T485" s="9"/>
      <c r="U485" s="9"/>
      <c r="V485" s="9"/>
    </row>
    <row r="486" spans="1:22" ht="24" customHeight="1">
      <c r="A486" s="2207"/>
      <c r="B486" s="2091"/>
      <c r="C486" s="2091"/>
      <c r="D486" s="2090"/>
      <c r="E486" s="2211"/>
      <c r="F486" s="2055"/>
      <c r="G486" s="2056"/>
      <c r="H486" s="2056"/>
      <c r="I486" s="2056"/>
      <c r="J486" s="2212"/>
      <c r="K486" s="2434" t="s">
        <v>828</v>
      </c>
      <c r="L486" s="2360">
        <v>242440</v>
      </c>
      <c r="M486" s="2178">
        <v>3</v>
      </c>
      <c r="N486" s="2252"/>
      <c r="O486" s="2174">
        <f t="shared" si="84"/>
        <v>727320</v>
      </c>
      <c r="P486" s="737"/>
      <c r="Q486" s="9"/>
      <c r="R486" s="9"/>
      <c r="S486" s="9"/>
      <c r="T486" s="9"/>
      <c r="U486" s="9"/>
      <c r="V486" s="9"/>
    </row>
    <row r="487" spans="1:22" ht="24" customHeight="1">
      <c r="A487" s="2207"/>
      <c r="B487" s="2091"/>
      <c r="C487" s="2091"/>
      <c r="D487" s="2090"/>
      <c r="E487" s="2211"/>
      <c r="F487" s="2055"/>
      <c r="G487" s="2056"/>
      <c r="H487" s="2056"/>
      <c r="I487" s="2056"/>
      <c r="J487" s="2212"/>
      <c r="K487" s="2434" t="s">
        <v>828</v>
      </c>
      <c r="L487" s="2360">
        <v>0</v>
      </c>
      <c r="M487" s="2178">
        <v>7</v>
      </c>
      <c r="N487" s="2252"/>
      <c r="O487" s="2174">
        <f t="shared" si="84"/>
        <v>0</v>
      </c>
      <c r="P487" s="737"/>
      <c r="Q487" s="9"/>
      <c r="R487" s="9"/>
      <c r="S487" s="9"/>
      <c r="T487" s="9"/>
      <c r="U487" s="9"/>
      <c r="V487" s="9"/>
    </row>
    <row r="488" spans="1:22" ht="27" customHeight="1">
      <c r="A488" s="2207"/>
      <c r="B488" s="2091"/>
      <c r="C488" s="2091"/>
      <c r="D488" s="2090"/>
      <c r="E488" s="2211"/>
      <c r="F488" s="2435"/>
      <c r="G488" s="2232">
        <v>295000</v>
      </c>
      <c r="H488" s="2232">
        <f>SUM(O488)</f>
        <v>1200000</v>
      </c>
      <c r="I488" s="2232">
        <f>H488-G488</f>
        <v>905000</v>
      </c>
      <c r="J488" s="2246">
        <f>I488/G488</f>
        <v>3.0677966101694913</v>
      </c>
      <c r="K488" s="2436" t="s">
        <v>831</v>
      </c>
      <c r="L488" s="2438"/>
      <c r="M488" s="2438"/>
      <c r="N488" s="2438"/>
      <c r="O488" s="2185">
        <f>SUM(O489)</f>
        <v>1200000</v>
      </c>
      <c r="P488" s="737"/>
      <c r="Q488" s="9"/>
      <c r="R488" s="9"/>
      <c r="S488" s="9"/>
      <c r="T488" s="9"/>
      <c r="U488" s="9"/>
      <c r="V488" s="9"/>
    </row>
    <row r="489" spans="1:22" ht="27" customHeight="1">
      <c r="A489" s="2207"/>
      <c r="B489" s="2091"/>
      <c r="C489" s="2091"/>
      <c r="D489" s="2090"/>
      <c r="E489" s="2211"/>
      <c r="F489" s="2435"/>
      <c r="G489" s="2056"/>
      <c r="H489" s="2056"/>
      <c r="I489" s="2056"/>
      <c r="J489" s="2124"/>
      <c r="K489" s="2434" t="s">
        <v>747</v>
      </c>
      <c r="L489" s="2360">
        <v>100000</v>
      </c>
      <c r="M489" s="2178">
        <v>12</v>
      </c>
      <c r="N489" s="2252"/>
      <c r="O489" s="2174">
        <f>SUM(L489*M489)</f>
        <v>1200000</v>
      </c>
      <c r="P489" s="737"/>
      <c r="Q489" s="9"/>
      <c r="R489" s="9"/>
      <c r="S489" s="9"/>
      <c r="T489" s="9"/>
      <c r="U489" s="9"/>
      <c r="V489" s="9"/>
    </row>
    <row r="490" spans="1:22" ht="27.95" customHeight="1">
      <c r="A490" s="2207"/>
      <c r="B490" s="2091"/>
      <c r="C490" s="2090"/>
      <c r="D490" s="2090"/>
      <c r="E490" s="2211"/>
      <c r="F490" s="2435"/>
      <c r="G490" s="2232">
        <v>3720680</v>
      </c>
      <c r="H490" s="2232">
        <f>SUM(O490)</f>
        <v>3210760</v>
      </c>
      <c r="I490" s="2232">
        <f>H490-G490</f>
        <v>-509920</v>
      </c>
      <c r="J490" s="2246">
        <f>I490/G490</f>
        <v>-0.13705021662706818</v>
      </c>
      <c r="K490" s="2437" t="s">
        <v>833</v>
      </c>
      <c r="L490" s="2430"/>
      <c r="M490" s="2490"/>
      <c r="N490" s="2438"/>
      <c r="O490" s="2185">
        <f>SUM(O491:O495)</f>
        <v>3210760</v>
      </c>
      <c r="P490" s="737"/>
      <c r="Q490" s="9"/>
      <c r="R490" s="9"/>
      <c r="S490" s="9"/>
      <c r="T490" s="9"/>
      <c r="U490" s="9"/>
      <c r="V490" s="9"/>
    </row>
    <row r="491" spans="1:22" ht="27" customHeight="1">
      <c r="A491" s="2207"/>
      <c r="B491" s="2091"/>
      <c r="C491" s="2090"/>
      <c r="D491" s="2090"/>
      <c r="E491" s="2211"/>
      <c r="F491" s="2435"/>
      <c r="G491" s="2043"/>
      <c r="H491" s="2043"/>
      <c r="I491" s="2090"/>
      <c r="J491" s="2491"/>
      <c r="K491" s="2433" t="s">
        <v>706</v>
      </c>
      <c r="L491" s="2177">
        <f>O481+O488+600000</f>
        <v>29949300</v>
      </c>
      <c r="M491" s="2439">
        <v>4.7500000000000001E-2</v>
      </c>
      <c r="N491" s="2252"/>
      <c r="O491" s="2174">
        <f t="shared" ref="O491:O495" si="85">ROUNDUP((L491*M491),-1)</f>
        <v>1422600</v>
      </c>
      <c r="P491" s="737"/>
      <c r="Q491" s="9"/>
      <c r="R491" s="9"/>
      <c r="S491" s="9"/>
      <c r="T491" s="9"/>
      <c r="U491" s="9"/>
      <c r="V491" s="9"/>
    </row>
    <row r="492" spans="1:22" ht="27" customHeight="1">
      <c r="A492" s="2207"/>
      <c r="B492" s="2091"/>
      <c r="C492" s="2090"/>
      <c r="D492" s="2090"/>
      <c r="E492" s="2211"/>
      <c r="F492" s="2435"/>
      <c r="G492" s="2043"/>
      <c r="H492" s="2043"/>
      <c r="I492" s="2090"/>
      <c r="J492" s="2491"/>
      <c r="K492" s="2433" t="s">
        <v>707</v>
      </c>
      <c r="L492" s="2177">
        <f>L491</f>
        <v>29949300</v>
      </c>
      <c r="M492" s="2440">
        <v>3.5950000000000003E-2</v>
      </c>
      <c r="N492" s="2252"/>
      <c r="O492" s="2174">
        <f t="shared" si="85"/>
        <v>1076680</v>
      </c>
      <c r="P492" s="737"/>
      <c r="Q492" s="9"/>
      <c r="R492" s="9"/>
      <c r="S492" s="9"/>
      <c r="T492" s="9"/>
      <c r="U492" s="9"/>
      <c r="V492" s="9"/>
    </row>
    <row r="493" spans="1:22" ht="27" customHeight="1">
      <c r="A493" s="2207"/>
      <c r="B493" s="2091"/>
      <c r="C493" s="2090"/>
      <c r="D493" s="2090"/>
      <c r="E493" s="2211"/>
      <c r="F493" s="2435"/>
      <c r="G493" s="2043"/>
      <c r="H493" s="2043"/>
      <c r="I493" s="2090"/>
      <c r="J493" s="2491"/>
      <c r="K493" s="2433" t="s">
        <v>764</v>
      </c>
      <c r="L493" s="2177">
        <f>O492</f>
        <v>1076680</v>
      </c>
      <c r="M493" s="2439">
        <v>0.1295</v>
      </c>
      <c r="N493" s="2252"/>
      <c r="O493" s="2174">
        <f t="shared" si="85"/>
        <v>139440</v>
      </c>
      <c r="P493" s="737"/>
      <c r="Q493" s="9"/>
      <c r="R493" s="9"/>
      <c r="S493" s="9"/>
      <c r="T493" s="9"/>
      <c r="U493" s="9"/>
      <c r="V493" s="9"/>
    </row>
    <row r="494" spans="1:22" ht="27" customHeight="1">
      <c r="A494" s="2207"/>
      <c r="B494" s="2091"/>
      <c r="C494" s="2090"/>
      <c r="D494" s="2090"/>
      <c r="E494" s="2211"/>
      <c r="F494" s="2435"/>
      <c r="G494" s="2043"/>
      <c r="H494" s="2043"/>
      <c r="I494" s="2090"/>
      <c r="J494" s="2491"/>
      <c r="K494" s="2433" t="s">
        <v>709</v>
      </c>
      <c r="L494" s="2177">
        <f>L491</f>
        <v>29949300</v>
      </c>
      <c r="M494" s="2439">
        <v>1.15E-2</v>
      </c>
      <c r="N494" s="2252"/>
      <c r="O494" s="2174">
        <f t="shared" si="85"/>
        <v>344420</v>
      </c>
      <c r="P494" s="737"/>
      <c r="Q494" s="9"/>
      <c r="R494" s="9"/>
      <c r="S494" s="9"/>
      <c r="T494" s="9"/>
      <c r="U494" s="9"/>
      <c r="V494" s="9"/>
    </row>
    <row r="495" spans="1:22" ht="27" customHeight="1">
      <c r="A495" s="2207"/>
      <c r="B495" s="2091"/>
      <c r="C495" s="2090"/>
      <c r="D495" s="2090"/>
      <c r="E495" s="2211"/>
      <c r="F495" s="2435"/>
      <c r="G495" s="2043"/>
      <c r="H495" s="2043"/>
      <c r="I495" s="2090"/>
      <c r="J495" s="2491"/>
      <c r="K495" s="2433" t="s">
        <v>710</v>
      </c>
      <c r="L495" s="2177">
        <f>L491</f>
        <v>29949300</v>
      </c>
      <c r="M495" s="2441">
        <v>7.6E-3</v>
      </c>
      <c r="N495" s="2442"/>
      <c r="O495" s="2174">
        <f t="shared" si="85"/>
        <v>227620</v>
      </c>
      <c r="P495" s="737"/>
      <c r="Q495" s="9"/>
      <c r="R495" s="9"/>
      <c r="S495" s="9"/>
      <c r="T495" s="9"/>
      <c r="U495" s="9"/>
      <c r="V495" s="9"/>
    </row>
    <row r="496" spans="1:22" ht="27.95" customHeight="1">
      <c r="A496" s="2207"/>
      <c r="B496" s="2091"/>
      <c r="C496" s="2090"/>
      <c r="D496" s="2090"/>
      <c r="E496" s="2211"/>
      <c r="F496" s="2435"/>
      <c r="G496" s="2232">
        <v>2953470</v>
      </c>
      <c r="H496" s="2232">
        <f>SUM(O496)</f>
        <v>4219940</v>
      </c>
      <c r="I496" s="2232">
        <f>H496-G496</f>
        <v>1266470</v>
      </c>
      <c r="J496" s="2246">
        <f>I496/G496</f>
        <v>0.42880747053465923</v>
      </c>
      <c r="K496" s="2881" t="s">
        <v>835</v>
      </c>
      <c r="L496" s="2882"/>
      <c r="M496" s="2438"/>
      <c r="N496" s="2438"/>
      <c r="O496" s="2185">
        <f>SUM(O497,O498,O499)</f>
        <v>4219940</v>
      </c>
      <c r="P496" s="737"/>
      <c r="Q496" s="9"/>
      <c r="R496" s="9"/>
      <c r="S496" s="9"/>
      <c r="T496" s="9"/>
      <c r="U496" s="9"/>
      <c r="V496" s="9"/>
    </row>
    <row r="497" spans="1:22" ht="29.25" customHeight="1">
      <c r="A497" s="2207"/>
      <c r="B497" s="2091"/>
      <c r="C497" s="2090"/>
      <c r="D497" s="2090"/>
      <c r="E497" s="2211"/>
      <c r="F497" s="2435"/>
      <c r="G497" s="2056"/>
      <c r="H497" s="2056"/>
      <c r="I497" s="2056"/>
      <c r="J497" s="2044"/>
      <c r="K497" s="2433" t="s">
        <v>712</v>
      </c>
      <c r="L497" s="2177">
        <f>O481+O488</f>
        <v>29349300</v>
      </c>
      <c r="M497" s="2444" t="s">
        <v>248</v>
      </c>
      <c r="N497" s="2252"/>
      <c r="O497" s="2174">
        <f>ROUNDUP((L497/12),-1)</f>
        <v>2445780</v>
      </c>
      <c r="P497" s="737"/>
      <c r="Q497" s="9"/>
      <c r="R497" s="9"/>
      <c r="S497" s="9"/>
      <c r="T497" s="9"/>
      <c r="U497" s="9"/>
      <c r="V497" s="9"/>
    </row>
    <row r="498" spans="1:22" ht="24.75" customHeight="1">
      <c r="A498" s="2207"/>
      <c r="B498" s="2091"/>
      <c r="C498" s="2090"/>
      <c r="D498" s="2090"/>
      <c r="E498" s="2211"/>
      <c r="F498" s="2435"/>
      <c r="G498" s="2056"/>
      <c r="H498" s="2056"/>
      <c r="I498" s="2056"/>
      <c r="J498" s="2044"/>
      <c r="K498" s="2433" t="s">
        <v>753</v>
      </c>
      <c r="L498" s="2177"/>
      <c r="M498" s="2179" t="s">
        <v>258</v>
      </c>
      <c r="N498" s="2252"/>
      <c r="O498" s="2174">
        <v>1674160</v>
      </c>
      <c r="P498" s="737"/>
      <c r="Q498" s="9"/>
      <c r="R498" s="9"/>
      <c r="S498" s="9"/>
      <c r="T498" s="9"/>
      <c r="U498" s="9"/>
      <c r="V498" s="9"/>
    </row>
    <row r="499" spans="1:22" ht="25.5" customHeight="1" thickBot="1">
      <c r="A499" s="2208"/>
      <c r="B499" s="2106"/>
      <c r="C499" s="2107"/>
      <c r="D499" s="2107"/>
      <c r="E499" s="2348"/>
      <c r="F499" s="2445"/>
      <c r="G499" s="2063"/>
      <c r="H499" s="2063"/>
      <c r="I499" s="2063"/>
      <c r="J499" s="2064"/>
      <c r="K499" s="2446" t="s">
        <v>1064</v>
      </c>
      <c r="L499" s="2414"/>
      <c r="M499" s="2415" t="s">
        <v>258</v>
      </c>
      <c r="N499" s="2066"/>
      <c r="O499" s="2447">
        <v>100000</v>
      </c>
      <c r="P499" s="737"/>
      <c r="Q499" s="9"/>
      <c r="R499" s="9"/>
      <c r="S499" s="9"/>
      <c r="T499" s="9"/>
      <c r="U499" s="9"/>
      <c r="V499" s="9"/>
    </row>
    <row r="500" spans="1:22" s="2033" customFormat="1" ht="8.25" customHeight="1">
      <c r="A500" s="2396"/>
      <c r="B500" s="2396"/>
      <c r="C500" s="2396"/>
      <c r="D500" s="2396"/>
      <c r="E500" s="2398"/>
      <c r="F500" s="2516"/>
      <c r="G500" s="2354"/>
      <c r="H500" s="2354"/>
      <c r="I500" s="2354"/>
      <c r="J500" s="2405"/>
      <c r="K500" s="2517"/>
      <c r="L500" s="2518"/>
      <c r="M500" s="2519"/>
      <c r="N500" s="2520"/>
      <c r="O500" s="2517"/>
      <c r="P500" s="737"/>
      <c r="Q500" s="2034"/>
      <c r="R500" s="2034"/>
      <c r="S500" s="2034"/>
      <c r="T500" s="2034"/>
      <c r="U500" s="2034"/>
      <c r="V500" s="2034"/>
    </row>
    <row r="501" spans="1:22" s="2033" customFormat="1" ht="9" customHeight="1" thickBot="1">
      <c r="A501" s="2087"/>
      <c r="B501" s="2087"/>
      <c r="C501" s="2087"/>
      <c r="D501" s="2087"/>
      <c r="E501" s="2497"/>
      <c r="F501" s="2525"/>
      <c r="G501" s="2073"/>
      <c r="H501" s="2073"/>
      <c r="I501" s="2073"/>
      <c r="J501" s="2345"/>
      <c r="K501" s="2118"/>
      <c r="L501" s="2177"/>
      <c r="M501" s="2179"/>
      <c r="N501" s="2252"/>
      <c r="O501" s="2118"/>
      <c r="P501" s="737"/>
      <c r="Q501" s="2034"/>
      <c r="R501" s="2034"/>
      <c r="S501" s="2034"/>
      <c r="T501" s="2034"/>
      <c r="U501" s="2034"/>
      <c r="V501" s="2034"/>
    </row>
    <row r="502" spans="1:22" ht="24" customHeight="1">
      <c r="A502" s="2743" t="s">
        <v>4</v>
      </c>
      <c r="B502" s="2859"/>
      <c r="C502" s="2855" t="s">
        <v>6</v>
      </c>
      <c r="D502" s="2859"/>
      <c r="E502" s="2853" t="s">
        <v>8</v>
      </c>
      <c r="F502" s="2859"/>
      <c r="G502" s="1034" t="s">
        <v>1060</v>
      </c>
      <c r="H502" s="1034" t="s">
        <v>1061</v>
      </c>
      <c r="I502" s="2671" t="s">
        <v>15</v>
      </c>
      <c r="J502" s="2862"/>
      <c r="K502" s="2664" t="s">
        <v>1066</v>
      </c>
      <c r="L502" s="2634"/>
      <c r="M502" s="2634"/>
      <c r="N502" s="2634"/>
      <c r="O502" s="2635"/>
      <c r="P502" s="8"/>
      <c r="Q502" s="9"/>
      <c r="R502" s="9"/>
      <c r="S502" s="9"/>
      <c r="T502" s="9"/>
      <c r="U502" s="9"/>
      <c r="V502" s="9"/>
    </row>
    <row r="503" spans="1:22" ht="24" customHeight="1">
      <c r="A503" s="2864"/>
      <c r="B503" s="2861"/>
      <c r="C503" s="2860"/>
      <c r="D503" s="2861"/>
      <c r="E503" s="2860"/>
      <c r="F503" s="2861"/>
      <c r="G503" s="2154" t="s">
        <v>29</v>
      </c>
      <c r="H503" s="2154" t="s">
        <v>30</v>
      </c>
      <c r="I503" s="24" t="s">
        <v>33</v>
      </c>
      <c r="J503" s="24" t="s">
        <v>35</v>
      </c>
      <c r="K503" s="2877"/>
      <c r="L503" s="2878"/>
      <c r="M503" s="2878"/>
      <c r="N503" s="2878"/>
      <c r="O503" s="2625"/>
      <c r="P503" s="8"/>
      <c r="Q503" s="9"/>
      <c r="R503" s="9"/>
      <c r="S503" s="9"/>
      <c r="T503" s="9"/>
      <c r="U503" s="9"/>
      <c r="V503" s="9"/>
    </row>
    <row r="504" spans="1:22" ht="24" customHeight="1">
      <c r="A504" s="703"/>
      <c r="B504" s="1282" t="s">
        <v>219</v>
      </c>
      <c r="C504" s="53"/>
      <c r="D504" s="1284" t="s">
        <v>219</v>
      </c>
      <c r="E504" s="705"/>
      <c r="F504" s="559" t="s">
        <v>374</v>
      </c>
      <c r="G504" s="1636">
        <f>SUM(G505+G525)</f>
        <v>45850000</v>
      </c>
      <c r="H504" s="1636">
        <f>SUM(H505+H525)</f>
        <v>45850000</v>
      </c>
      <c r="I504" s="1636">
        <f t="shared" ref="I504:I506" si="86">H504-G504</f>
        <v>0</v>
      </c>
      <c r="J504" s="63">
        <f t="shared" ref="J504:J506" si="87">I504/G504</f>
        <v>0</v>
      </c>
      <c r="K504" s="2883" t="s">
        <v>37</v>
      </c>
      <c r="L504" s="2668"/>
      <c r="M504" s="2668"/>
      <c r="N504" s="1722"/>
      <c r="O504" s="1846">
        <f>O505+O525</f>
        <v>45850000</v>
      </c>
      <c r="P504" s="8"/>
      <c r="Q504" s="9"/>
      <c r="R504" s="9"/>
      <c r="S504" s="9"/>
      <c r="T504" s="9"/>
      <c r="U504" s="9"/>
      <c r="V504" s="9"/>
    </row>
    <row r="505" spans="1:22" ht="24" customHeight="1">
      <c r="A505" s="1898"/>
      <c r="B505" s="2425"/>
      <c r="C505" s="2426"/>
      <c r="D505" s="2426"/>
      <c r="E505" s="2521"/>
      <c r="F505" s="2522" t="s">
        <v>839</v>
      </c>
      <c r="G505" s="2056">
        <f t="shared" ref="G505:H505" si="88">SUM(G506,G510,G516,G519)</f>
        <v>42000000</v>
      </c>
      <c r="H505" s="2056">
        <f t="shared" si="88"/>
        <v>42000000</v>
      </c>
      <c r="I505" s="2056">
        <f t="shared" si="86"/>
        <v>0</v>
      </c>
      <c r="J505" s="2176">
        <f t="shared" si="87"/>
        <v>0</v>
      </c>
      <c r="K505" s="2884"/>
      <c r="L505" s="2668"/>
      <c r="M505" s="2668"/>
      <c r="N505" s="2523"/>
      <c r="O505" s="2524">
        <f>SUM(O506,O510,O516,O519)</f>
        <v>42000000</v>
      </c>
      <c r="P505" s="8"/>
      <c r="Q505" s="9"/>
      <c r="R505" s="9"/>
      <c r="S505" s="9"/>
      <c r="T505" s="9"/>
      <c r="U505" s="9"/>
      <c r="V505" s="9"/>
    </row>
    <row r="506" spans="1:22" ht="24" customHeight="1">
      <c r="A506" s="1895"/>
      <c r="B506" s="1891"/>
      <c r="C506" s="1896"/>
      <c r="D506" s="1891"/>
      <c r="E506" s="1886"/>
      <c r="F506" s="1300"/>
      <c r="G506" s="689">
        <v>29121900</v>
      </c>
      <c r="H506" s="689">
        <f>SUM(O506)</f>
        <v>29121900</v>
      </c>
      <c r="I506" s="689">
        <f t="shared" si="86"/>
        <v>0</v>
      </c>
      <c r="J506" s="1666">
        <f t="shared" si="87"/>
        <v>0</v>
      </c>
      <c r="K506" s="2010" t="s">
        <v>841</v>
      </c>
      <c r="L506" s="1970"/>
      <c r="M506" s="1970"/>
      <c r="N506" s="1955"/>
      <c r="O506" s="1911">
        <f>SUM(O507:O508,O509)</f>
        <v>29121900</v>
      </c>
      <c r="P506" s="8"/>
      <c r="Q506" s="9"/>
      <c r="R506" s="9"/>
      <c r="S506" s="9"/>
      <c r="T506" s="9"/>
      <c r="U506" s="9"/>
      <c r="V506" s="9"/>
    </row>
    <row r="507" spans="1:22" ht="24" customHeight="1">
      <c r="A507" s="1895"/>
      <c r="B507" s="1896"/>
      <c r="C507" s="1896"/>
      <c r="D507" s="1891"/>
      <c r="E507" s="1886"/>
      <c r="F507" s="1301"/>
      <c r="G507" s="320"/>
      <c r="H507" s="320"/>
      <c r="I507" s="320"/>
      <c r="J507" s="110"/>
      <c r="K507" s="1984" t="s">
        <v>1165</v>
      </c>
      <c r="L507" s="1955"/>
      <c r="M507" s="1919">
        <v>2411500</v>
      </c>
      <c r="N507" s="2005">
        <v>11</v>
      </c>
      <c r="O507" s="1883">
        <f t="shared" ref="O507:O509" si="89">M507*N507</f>
        <v>26526500</v>
      </c>
      <c r="P507" s="8"/>
      <c r="Q507" s="9"/>
      <c r="R507" s="9"/>
      <c r="S507" s="9"/>
      <c r="T507" s="9"/>
      <c r="U507" s="9"/>
      <c r="V507" s="9"/>
    </row>
    <row r="508" spans="1:22" ht="24" customHeight="1">
      <c r="A508" s="1895"/>
      <c r="B508" s="1896"/>
      <c r="C508" s="1896"/>
      <c r="D508" s="1891"/>
      <c r="E508" s="1886"/>
      <c r="F508" s="1301"/>
      <c r="G508" s="320"/>
      <c r="H508" s="320"/>
      <c r="I508" s="320"/>
      <c r="J508" s="110"/>
      <c r="K508" s="1984" t="s">
        <v>1166</v>
      </c>
      <c r="L508" s="1955"/>
      <c r="M508" s="1919">
        <v>2475400</v>
      </c>
      <c r="N508" s="2005">
        <v>1</v>
      </c>
      <c r="O508" s="1883">
        <f t="shared" si="89"/>
        <v>2475400</v>
      </c>
      <c r="P508" s="8"/>
      <c r="Q508" s="9"/>
      <c r="R508" s="9"/>
      <c r="S508" s="9"/>
      <c r="T508" s="9"/>
      <c r="U508" s="9"/>
      <c r="V508" s="9"/>
    </row>
    <row r="509" spans="1:22" ht="24" customHeight="1">
      <c r="A509" s="1895"/>
      <c r="B509" s="1896"/>
      <c r="C509" s="1896"/>
      <c r="D509" s="1891"/>
      <c r="E509" s="1886"/>
      <c r="F509" s="1301"/>
      <c r="G509" s="320"/>
      <c r="H509" s="320"/>
      <c r="I509" s="320"/>
      <c r="J509" s="110"/>
      <c r="K509" s="2011" t="s">
        <v>1167</v>
      </c>
      <c r="L509" s="1955"/>
      <c r="M509" s="1919">
        <v>10000</v>
      </c>
      <c r="N509" s="2005">
        <v>12</v>
      </c>
      <c r="O509" s="1883">
        <f t="shared" si="89"/>
        <v>120000</v>
      </c>
      <c r="P509" s="8"/>
      <c r="Q509" s="9"/>
      <c r="R509" s="9"/>
      <c r="S509" s="9"/>
      <c r="T509" s="9"/>
      <c r="U509" s="9"/>
      <c r="V509" s="9"/>
    </row>
    <row r="510" spans="1:22" ht="24" customHeight="1">
      <c r="A510" s="1895"/>
      <c r="B510" s="1896"/>
      <c r="C510" s="1896"/>
      <c r="D510" s="1891"/>
      <c r="E510" s="1886"/>
      <c r="F510" s="1301"/>
      <c r="G510" s="689">
        <v>5773800</v>
      </c>
      <c r="H510" s="689">
        <f>SUM(O510)</f>
        <v>5773800</v>
      </c>
      <c r="I510" s="689">
        <f>H510-G510</f>
        <v>0</v>
      </c>
      <c r="J510" s="1666">
        <f>I510/G510</f>
        <v>0</v>
      </c>
      <c r="K510" s="2010" t="s">
        <v>845</v>
      </c>
      <c r="L510" s="1970"/>
      <c r="M510" s="1970"/>
      <c r="N510" s="2000"/>
      <c r="O510" s="1911">
        <f>SUM(O511:O515)</f>
        <v>5773800</v>
      </c>
      <c r="P510" s="8"/>
      <c r="Q510" s="9"/>
      <c r="R510" s="9"/>
      <c r="S510" s="9"/>
      <c r="T510" s="9"/>
      <c r="U510" s="9"/>
      <c r="V510" s="9"/>
    </row>
    <row r="511" spans="1:22" ht="24" customHeight="1">
      <c r="A511" s="1895"/>
      <c r="B511" s="1896"/>
      <c r="C511" s="1896"/>
      <c r="D511" s="1891"/>
      <c r="E511" s="1886"/>
      <c r="F511" s="1301"/>
      <c r="G511" s="99"/>
      <c r="H511" s="99"/>
      <c r="I511" s="1891"/>
      <c r="J511" s="2082"/>
      <c r="K511" s="1984" t="s">
        <v>846</v>
      </c>
      <c r="L511" s="1955"/>
      <c r="M511" s="1919">
        <v>2411500</v>
      </c>
      <c r="N511" s="2012">
        <v>0.6</v>
      </c>
      <c r="O511" s="1883">
        <f t="shared" ref="O511:O515" si="90">M511*N511</f>
        <v>1446900</v>
      </c>
      <c r="P511" s="8"/>
      <c r="Q511" s="9"/>
      <c r="R511" s="9"/>
      <c r="S511" s="9"/>
      <c r="T511" s="9"/>
      <c r="U511" s="9"/>
      <c r="V511" s="9"/>
    </row>
    <row r="512" spans="1:22" ht="24" customHeight="1">
      <c r="A512" s="1895"/>
      <c r="B512" s="1896"/>
      <c r="C512" s="1896"/>
      <c r="D512" s="1891"/>
      <c r="E512" s="1886"/>
      <c r="F512" s="1301"/>
      <c r="G512" s="99"/>
      <c r="H512" s="99"/>
      <c r="I512" s="1891"/>
      <c r="J512" s="2082"/>
      <c r="K512" s="1984" t="s">
        <v>847</v>
      </c>
      <c r="L512" s="1955"/>
      <c r="M512" s="1919">
        <v>2411500</v>
      </c>
      <c r="N512" s="2012">
        <v>0.6</v>
      </c>
      <c r="O512" s="1883">
        <f t="shared" si="90"/>
        <v>1446900</v>
      </c>
      <c r="P512" s="8"/>
      <c r="Q512" s="9"/>
      <c r="R512" s="9"/>
      <c r="S512" s="9"/>
      <c r="T512" s="9"/>
      <c r="U512" s="9"/>
      <c r="V512" s="9"/>
    </row>
    <row r="513" spans="1:22" ht="24" customHeight="1">
      <c r="A513" s="1895"/>
      <c r="B513" s="1896"/>
      <c r="C513" s="1896"/>
      <c r="D513" s="1891"/>
      <c r="E513" s="1886"/>
      <c r="F513" s="1301"/>
      <c r="G513" s="99"/>
      <c r="H513" s="99"/>
      <c r="I513" s="1891"/>
      <c r="J513" s="2082"/>
      <c r="K513" s="1984" t="s">
        <v>880</v>
      </c>
      <c r="L513" s="2013"/>
      <c r="M513" s="1919">
        <v>40000</v>
      </c>
      <c r="N513" s="2005">
        <v>12</v>
      </c>
      <c r="O513" s="1883">
        <f t="shared" si="90"/>
        <v>480000</v>
      </c>
      <c r="P513" s="8"/>
      <c r="Q513" s="9"/>
      <c r="R513" s="9"/>
      <c r="S513" s="9"/>
      <c r="T513" s="9"/>
      <c r="U513" s="9"/>
      <c r="V513" s="9"/>
    </row>
    <row r="514" spans="1:22" ht="24" customHeight="1">
      <c r="A514" s="1895"/>
      <c r="B514" s="1896"/>
      <c r="C514" s="1896"/>
      <c r="D514" s="1891"/>
      <c r="E514" s="1886"/>
      <c r="F514" s="1301"/>
      <c r="G514" s="99"/>
      <c r="H514" s="99"/>
      <c r="I514" s="1891"/>
      <c r="J514" s="2082"/>
      <c r="K514" s="1984" t="s">
        <v>1168</v>
      </c>
      <c r="L514" s="2013"/>
      <c r="M514" s="1919">
        <v>100000</v>
      </c>
      <c r="N514" s="2005">
        <v>12</v>
      </c>
      <c r="O514" s="1883">
        <f t="shared" si="90"/>
        <v>1200000</v>
      </c>
      <c r="P514" s="8"/>
      <c r="Q514" s="9"/>
      <c r="R514" s="9"/>
      <c r="S514" s="9"/>
      <c r="T514" s="9"/>
      <c r="U514" s="9"/>
      <c r="V514" s="9"/>
    </row>
    <row r="515" spans="1:22" ht="24" customHeight="1">
      <c r="A515" s="1895"/>
      <c r="B515" s="1896"/>
      <c r="C515" s="1896"/>
      <c r="D515" s="1891"/>
      <c r="E515" s="1886"/>
      <c r="F515" s="1301"/>
      <c r="G515" s="99"/>
      <c r="H515" s="99"/>
      <c r="I515" s="1891"/>
      <c r="J515" s="2082"/>
      <c r="K515" s="1984" t="s">
        <v>848</v>
      </c>
      <c r="L515" s="2013"/>
      <c r="M515" s="1919">
        <v>100000</v>
      </c>
      <c r="N515" s="1998">
        <v>12</v>
      </c>
      <c r="O515" s="1951">
        <f t="shared" si="90"/>
        <v>1200000</v>
      </c>
      <c r="P515" s="8"/>
      <c r="Q515" s="9"/>
      <c r="R515" s="9"/>
      <c r="S515" s="9"/>
      <c r="T515" s="9"/>
      <c r="U515" s="9"/>
      <c r="V515" s="9"/>
    </row>
    <row r="516" spans="1:22" ht="24" customHeight="1">
      <c r="A516" s="1895"/>
      <c r="B516" s="1896"/>
      <c r="C516" s="1896"/>
      <c r="D516" s="1891"/>
      <c r="E516" s="1886"/>
      <c r="F516" s="1301"/>
      <c r="G516" s="689">
        <v>3361860</v>
      </c>
      <c r="H516" s="689">
        <f>SUM(O516)</f>
        <v>3361860</v>
      </c>
      <c r="I516" s="689">
        <f>H516-G516</f>
        <v>0</v>
      </c>
      <c r="J516" s="1666">
        <f>I516/G516</f>
        <v>0</v>
      </c>
      <c r="K516" s="2010" t="s">
        <v>850</v>
      </c>
      <c r="L516" s="2014"/>
      <c r="M516" s="2015"/>
      <c r="N516" s="1955"/>
      <c r="O516" s="1956">
        <f>SUM(O517:O518)</f>
        <v>3361860</v>
      </c>
      <c r="P516" s="8"/>
      <c r="Q516" s="9"/>
      <c r="R516" s="9"/>
      <c r="S516" s="9"/>
      <c r="T516" s="9"/>
      <c r="U516" s="9"/>
      <c r="V516" s="9"/>
    </row>
    <row r="517" spans="1:22" ht="24" customHeight="1">
      <c r="A517" s="1895"/>
      <c r="B517" s="1896"/>
      <c r="C517" s="1896"/>
      <c r="D517" s="1891"/>
      <c r="E517" s="1888"/>
      <c r="F517" s="1301"/>
      <c r="G517" s="99"/>
      <c r="H517" s="99"/>
      <c r="I517" s="1891"/>
      <c r="J517" s="2085"/>
      <c r="K517" s="2016" t="s">
        <v>851</v>
      </c>
      <c r="L517" s="2016"/>
      <c r="M517" s="1919">
        <f>SUM(O510,O506)</f>
        <v>34895700</v>
      </c>
      <c r="N517" s="2017" t="s">
        <v>248</v>
      </c>
      <c r="O517" s="1971">
        <f>ROUNDUP((M517/12),-1)</f>
        <v>2907980</v>
      </c>
      <c r="P517" s="8"/>
      <c r="Q517" s="9"/>
      <c r="R517" s="9"/>
      <c r="S517" s="9"/>
      <c r="T517" s="9"/>
      <c r="U517" s="9"/>
      <c r="V517" s="9"/>
    </row>
    <row r="518" spans="1:22" ht="24" customHeight="1">
      <c r="A518" s="1895"/>
      <c r="B518" s="1896"/>
      <c r="C518" s="1896"/>
      <c r="D518" s="1891"/>
      <c r="E518" s="1886"/>
      <c r="F518" s="1301"/>
      <c r="G518" s="218"/>
      <c r="H518" s="218"/>
      <c r="I518" s="1902"/>
      <c r="J518" s="2083"/>
      <c r="K518" s="1987" t="s">
        <v>852</v>
      </c>
      <c r="L518" s="1997"/>
      <c r="M518" s="1997">
        <v>453880</v>
      </c>
      <c r="N518" s="2018"/>
      <c r="O518" s="1951">
        <f>M518</f>
        <v>453880</v>
      </c>
      <c r="P518" s="8"/>
      <c r="Q518" s="9"/>
      <c r="R518" s="9"/>
      <c r="S518" s="9"/>
      <c r="T518" s="9"/>
      <c r="U518" s="9"/>
      <c r="V518" s="9"/>
    </row>
    <row r="519" spans="1:22" ht="24" customHeight="1">
      <c r="A519" s="1895"/>
      <c r="B519" s="1896"/>
      <c r="C519" s="1896"/>
      <c r="D519" s="1891"/>
      <c r="E519" s="1886"/>
      <c r="F519" s="1301"/>
      <c r="G519" s="320">
        <v>3742440</v>
      </c>
      <c r="H519" s="320">
        <f>SUM(O519)</f>
        <v>3742440</v>
      </c>
      <c r="I519" s="320">
        <f>H519-G519</f>
        <v>0</v>
      </c>
      <c r="J519" s="101">
        <f>I519/G519</f>
        <v>0</v>
      </c>
      <c r="K519" s="2019" t="s">
        <v>853</v>
      </c>
      <c r="L519" s="1919"/>
      <c r="M519" s="2005"/>
      <c r="N519" s="1955"/>
      <c r="O519" s="1911">
        <f>SUM(O520:O524)</f>
        <v>3742440</v>
      </c>
      <c r="P519" s="8"/>
      <c r="Q519" s="9"/>
      <c r="R519" s="9"/>
      <c r="S519" s="9"/>
      <c r="T519" s="9"/>
      <c r="U519" s="9"/>
      <c r="V519" s="9"/>
    </row>
    <row r="520" spans="1:22" ht="24" customHeight="1">
      <c r="A520" s="1895"/>
      <c r="B520" s="1896"/>
      <c r="C520" s="1896"/>
      <c r="D520" s="1891"/>
      <c r="E520" s="1886"/>
      <c r="F520" s="1301"/>
      <c r="G520" s="99"/>
      <c r="H520" s="99"/>
      <c r="I520" s="1891"/>
      <c r="J520" s="2082"/>
      <c r="K520" s="2016" t="s">
        <v>854</v>
      </c>
      <c r="L520" s="1955"/>
      <c r="M520" s="1919">
        <f>O506+O510</f>
        <v>34895700</v>
      </c>
      <c r="N520" s="2012">
        <v>4.7500000000000001E-2</v>
      </c>
      <c r="O520" s="1883">
        <f t="shared" ref="O520:O521" si="91">ROUNDUP((M520*N520),-1)</f>
        <v>1657550</v>
      </c>
      <c r="P520" s="8"/>
      <c r="Q520" s="9"/>
      <c r="R520" s="9"/>
      <c r="S520" s="9"/>
      <c r="T520" s="9"/>
      <c r="U520" s="9"/>
      <c r="V520" s="9"/>
    </row>
    <row r="521" spans="1:22" ht="24" customHeight="1">
      <c r="A521" s="1895"/>
      <c r="B521" s="1896"/>
      <c r="C521" s="1896"/>
      <c r="D521" s="1891"/>
      <c r="E521" s="1886"/>
      <c r="F521" s="1301"/>
      <c r="G521" s="99"/>
      <c r="H521" s="99"/>
      <c r="I521" s="1891"/>
      <c r="J521" s="2082"/>
      <c r="K521" s="2016" t="s">
        <v>855</v>
      </c>
      <c r="L521" s="1955"/>
      <c r="M521" s="1919">
        <f>SUM(M520)</f>
        <v>34895700</v>
      </c>
      <c r="N521" s="2012">
        <v>3.5950000000000003E-2</v>
      </c>
      <c r="O521" s="1883">
        <f t="shared" si="91"/>
        <v>1254510</v>
      </c>
      <c r="P521" s="8"/>
      <c r="Q521" s="9"/>
      <c r="R521" s="9"/>
      <c r="S521" s="9"/>
      <c r="T521" s="9"/>
      <c r="U521" s="9"/>
      <c r="V521" s="9"/>
    </row>
    <row r="522" spans="1:22" ht="24" customHeight="1">
      <c r="A522" s="1895"/>
      <c r="B522" s="1896"/>
      <c r="C522" s="1896"/>
      <c r="D522" s="1891"/>
      <c r="E522" s="1886"/>
      <c r="F522" s="1301"/>
      <c r="G522" s="99"/>
      <c r="H522" s="99"/>
      <c r="I522" s="1891"/>
      <c r="J522" s="2082"/>
      <c r="K522" s="2016" t="s">
        <v>856</v>
      </c>
      <c r="L522" s="1955"/>
      <c r="M522" s="1919">
        <f>O521</f>
        <v>1254510</v>
      </c>
      <c r="N522" s="2012">
        <v>0.1295</v>
      </c>
      <c r="O522" s="1883">
        <f t="shared" ref="O522:O524" si="92">ROUNDUP((M522*N522),-1)</f>
        <v>162460</v>
      </c>
      <c r="P522" s="1744"/>
      <c r="Q522" s="9"/>
      <c r="R522" s="9"/>
      <c r="S522" s="9"/>
      <c r="T522" s="9"/>
      <c r="U522" s="9"/>
      <c r="V522" s="9"/>
    </row>
    <row r="523" spans="1:22" ht="24" customHeight="1">
      <c r="A523" s="1895"/>
      <c r="B523" s="1896"/>
      <c r="C523" s="1896"/>
      <c r="D523" s="1891"/>
      <c r="E523" s="1886"/>
      <c r="F523" s="1301"/>
      <c r="G523" s="99"/>
      <c r="H523" s="99"/>
      <c r="I523" s="1891"/>
      <c r="J523" s="2082"/>
      <c r="K523" s="2016" t="s">
        <v>857</v>
      </c>
      <c r="L523" s="1955"/>
      <c r="M523" s="1919">
        <f>SUM(M520)</f>
        <v>34895700</v>
      </c>
      <c r="N523" s="2012">
        <v>1.15E-2</v>
      </c>
      <c r="O523" s="1883">
        <f t="shared" si="92"/>
        <v>401310</v>
      </c>
      <c r="P523" s="8"/>
      <c r="Q523" s="9"/>
      <c r="R523" s="9"/>
      <c r="S523" s="9"/>
      <c r="T523" s="9"/>
      <c r="U523" s="9"/>
      <c r="V523" s="9"/>
    </row>
    <row r="524" spans="1:22" ht="24" customHeight="1">
      <c r="A524" s="1895"/>
      <c r="B524" s="1896"/>
      <c r="C524" s="1896"/>
      <c r="D524" s="1891"/>
      <c r="E524" s="1886"/>
      <c r="F524" s="1076"/>
      <c r="G524" s="99"/>
      <c r="H524" s="99"/>
      <c r="I524" s="1891"/>
      <c r="J524" s="2082"/>
      <c r="K524" s="2016" t="s">
        <v>858</v>
      </c>
      <c r="L524" s="1955"/>
      <c r="M524" s="1919">
        <f>SUM(M520)</f>
        <v>34895700</v>
      </c>
      <c r="N524" s="2012">
        <v>7.6400000000000001E-3</v>
      </c>
      <c r="O524" s="1883">
        <f t="shared" si="92"/>
        <v>266610</v>
      </c>
      <c r="P524" s="8"/>
      <c r="Q524" s="9"/>
      <c r="R524" s="9"/>
      <c r="S524" s="9"/>
      <c r="T524" s="9"/>
      <c r="U524" s="9"/>
      <c r="V524" s="9"/>
    </row>
    <row r="525" spans="1:22" ht="23.25" customHeight="1">
      <c r="A525" s="1895"/>
      <c r="B525" s="1896"/>
      <c r="C525" s="1896"/>
      <c r="D525" s="273"/>
      <c r="E525" s="1886"/>
      <c r="F525" s="1132" t="s">
        <v>859</v>
      </c>
      <c r="G525" s="689">
        <f t="shared" ref="G525:H525" si="93">SUM(G526:G534)</f>
        <v>3850000</v>
      </c>
      <c r="H525" s="689">
        <f t="shared" si="93"/>
        <v>3850000</v>
      </c>
      <c r="I525" s="78">
        <f t="shared" ref="I525:I534" si="94">H525-G525</f>
        <v>0</v>
      </c>
      <c r="J525" s="1666">
        <f>I525/G525</f>
        <v>0</v>
      </c>
      <c r="K525" s="2872"/>
      <c r="L525" s="2873"/>
      <c r="M525" s="2873"/>
      <c r="N525" s="2885"/>
      <c r="O525" s="1922">
        <f>SUM(O526:O534)</f>
        <v>3850000</v>
      </c>
      <c r="P525" s="8"/>
      <c r="Q525" s="9"/>
      <c r="R525" s="9"/>
      <c r="S525" s="9"/>
      <c r="T525" s="9"/>
      <c r="U525" s="9"/>
      <c r="V525" s="9"/>
    </row>
    <row r="526" spans="1:22" ht="23.25" customHeight="1">
      <c r="A526" s="1895"/>
      <c r="B526" s="1896"/>
      <c r="C526" s="1896"/>
      <c r="D526" s="1891"/>
      <c r="E526" s="1886"/>
      <c r="F526" s="999"/>
      <c r="G526" s="689">
        <v>200000</v>
      </c>
      <c r="H526" s="78">
        <f t="shared" ref="H526:H534" si="95">SUM(O526)</f>
        <v>200000</v>
      </c>
      <c r="I526" s="689">
        <f t="shared" si="94"/>
        <v>0</v>
      </c>
      <c r="J526" s="1666">
        <v>0</v>
      </c>
      <c r="K526" s="2020" t="s">
        <v>861</v>
      </c>
      <c r="L526" s="2021"/>
      <c r="M526" s="2554">
        <v>200000</v>
      </c>
      <c r="N526" s="2550">
        <v>1</v>
      </c>
      <c r="O526" s="2022">
        <f t="shared" ref="O526:O534" si="96">M526*N526</f>
        <v>200000</v>
      </c>
      <c r="P526" s="8"/>
      <c r="Q526" s="9"/>
      <c r="R526" s="9"/>
      <c r="S526" s="9"/>
      <c r="T526" s="9"/>
      <c r="U526" s="9"/>
      <c r="V526" s="9"/>
    </row>
    <row r="527" spans="1:22" ht="23.25" customHeight="1">
      <c r="A527" s="1895"/>
      <c r="B527" s="1896"/>
      <c r="C527" s="1896"/>
      <c r="D527" s="1891"/>
      <c r="E527" s="1886"/>
      <c r="F527" s="999"/>
      <c r="G527" s="689">
        <v>800000</v>
      </c>
      <c r="H527" s="78">
        <f t="shared" si="95"/>
        <v>800000</v>
      </c>
      <c r="I527" s="689">
        <f t="shared" si="94"/>
        <v>0</v>
      </c>
      <c r="J527" s="1666">
        <f t="shared" ref="J527:J534" si="97">I527/G527</f>
        <v>0</v>
      </c>
      <c r="K527" s="2020" t="s">
        <v>862</v>
      </c>
      <c r="L527" s="2021"/>
      <c r="M527" s="2554">
        <v>400000</v>
      </c>
      <c r="N527" s="2550">
        <v>2</v>
      </c>
      <c r="O527" s="2022">
        <f t="shared" si="96"/>
        <v>800000</v>
      </c>
      <c r="P527" s="8"/>
      <c r="Q527" s="9"/>
      <c r="R527" s="9"/>
      <c r="S527" s="9"/>
      <c r="T527" s="9"/>
      <c r="U527" s="9"/>
      <c r="V527" s="9"/>
    </row>
    <row r="528" spans="1:22" ht="23.25" customHeight="1">
      <c r="A528" s="1895"/>
      <c r="B528" s="1896"/>
      <c r="C528" s="1896"/>
      <c r="D528" s="1891"/>
      <c r="E528" s="1886"/>
      <c r="F528" s="999"/>
      <c r="G528" s="689">
        <v>100000</v>
      </c>
      <c r="H528" s="78">
        <f t="shared" si="95"/>
        <v>100000</v>
      </c>
      <c r="I528" s="689">
        <f t="shared" si="94"/>
        <v>0</v>
      </c>
      <c r="J528" s="1666">
        <f t="shared" si="97"/>
        <v>0</v>
      </c>
      <c r="K528" s="2020" t="s">
        <v>863</v>
      </c>
      <c r="L528" s="1966"/>
      <c r="M528" s="2554">
        <v>25000</v>
      </c>
      <c r="N528" s="2550">
        <v>4</v>
      </c>
      <c r="O528" s="2022">
        <f t="shared" si="96"/>
        <v>100000</v>
      </c>
      <c r="P528" s="8"/>
      <c r="Q528" s="9"/>
      <c r="R528" s="9"/>
      <c r="S528" s="9"/>
      <c r="T528" s="9"/>
      <c r="U528" s="9"/>
      <c r="V528" s="9"/>
    </row>
    <row r="529" spans="1:22" ht="23.25" customHeight="1">
      <c r="A529" s="1895"/>
      <c r="B529" s="1896"/>
      <c r="C529" s="1896"/>
      <c r="D529" s="1891"/>
      <c r="E529" s="1886"/>
      <c r="F529" s="999"/>
      <c r="G529" s="689">
        <v>300000</v>
      </c>
      <c r="H529" s="78">
        <f t="shared" si="95"/>
        <v>300000</v>
      </c>
      <c r="I529" s="689">
        <f t="shared" si="94"/>
        <v>0</v>
      </c>
      <c r="J529" s="1666">
        <f t="shared" si="97"/>
        <v>0</v>
      </c>
      <c r="K529" s="2020" t="s">
        <v>864</v>
      </c>
      <c r="L529" s="1966"/>
      <c r="M529" s="2554">
        <v>75000</v>
      </c>
      <c r="N529" s="2550">
        <v>4</v>
      </c>
      <c r="O529" s="2022">
        <f t="shared" si="96"/>
        <v>300000</v>
      </c>
      <c r="P529" s="8"/>
      <c r="Q529" s="9"/>
      <c r="R529" s="9"/>
      <c r="S529" s="9"/>
      <c r="T529" s="9"/>
      <c r="U529" s="9"/>
      <c r="V529" s="9"/>
    </row>
    <row r="530" spans="1:22" ht="23.25" customHeight="1">
      <c r="A530" s="1895"/>
      <c r="B530" s="1896"/>
      <c r="C530" s="1896"/>
      <c r="D530" s="1891"/>
      <c r="E530" s="1886"/>
      <c r="F530" s="999"/>
      <c r="G530" s="689">
        <v>600000</v>
      </c>
      <c r="H530" s="78">
        <f t="shared" si="95"/>
        <v>500000</v>
      </c>
      <c r="I530" s="689">
        <f t="shared" si="94"/>
        <v>-100000</v>
      </c>
      <c r="J530" s="1666">
        <f t="shared" si="97"/>
        <v>-0.16666666666666666</v>
      </c>
      <c r="K530" s="2020" t="s">
        <v>866</v>
      </c>
      <c r="L530" s="1966"/>
      <c r="M530" s="2555">
        <v>125000</v>
      </c>
      <c r="N530" s="2550">
        <v>4</v>
      </c>
      <c r="O530" s="2022">
        <f t="shared" si="96"/>
        <v>500000</v>
      </c>
      <c r="P530" s="8"/>
      <c r="Q530" s="9"/>
      <c r="R530" s="9"/>
      <c r="S530" s="9"/>
      <c r="T530" s="9"/>
      <c r="U530" s="9"/>
      <c r="V530" s="9"/>
    </row>
    <row r="531" spans="1:22" ht="23.25" customHeight="1">
      <c r="A531" s="1895"/>
      <c r="B531" s="1896"/>
      <c r="C531" s="1896"/>
      <c r="D531" s="1891"/>
      <c r="E531" s="1886"/>
      <c r="F531" s="986"/>
      <c r="G531" s="689">
        <v>150000</v>
      </c>
      <c r="H531" s="78">
        <f t="shared" si="95"/>
        <v>250000</v>
      </c>
      <c r="I531" s="689">
        <f t="shared" si="94"/>
        <v>100000</v>
      </c>
      <c r="J531" s="1666">
        <f t="shared" si="97"/>
        <v>0.66666666666666663</v>
      </c>
      <c r="K531" s="2020" t="s">
        <v>868</v>
      </c>
      <c r="L531" s="1966"/>
      <c r="M531" s="2555">
        <v>62500</v>
      </c>
      <c r="N531" s="2550">
        <v>4</v>
      </c>
      <c r="O531" s="2022">
        <f t="shared" si="96"/>
        <v>250000</v>
      </c>
      <c r="P531" s="8"/>
      <c r="Q531" s="9"/>
      <c r="R531" s="9"/>
      <c r="S531" s="9"/>
      <c r="T531" s="9"/>
      <c r="U531" s="9"/>
      <c r="V531" s="9"/>
    </row>
    <row r="532" spans="1:22" ht="23.25" customHeight="1">
      <c r="A532" s="1895"/>
      <c r="B532" s="1896"/>
      <c r="C532" s="1896"/>
      <c r="D532" s="1891"/>
      <c r="E532" s="1886"/>
      <c r="F532" s="986"/>
      <c r="G532" s="689">
        <v>1200000</v>
      </c>
      <c r="H532" s="78">
        <f t="shared" si="95"/>
        <v>1200000</v>
      </c>
      <c r="I532" s="689">
        <f t="shared" si="94"/>
        <v>0</v>
      </c>
      <c r="J532" s="1666">
        <f t="shared" si="97"/>
        <v>0</v>
      </c>
      <c r="K532" s="2020" t="s">
        <v>869</v>
      </c>
      <c r="L532" s="1966"/>
      <c r="M532" s="2554">
        <v>100000</v>
      </c>
      <c r="N532" s="2551">
        <v>12</v>
      </c>
      <c r="O532" s="2022">
        <f t="shared" si="96"/>
        <v>1200000</v>
      </c>
      <c r="P532" s="8"/>
      <c r="Q532" s="9"/>
      <c r="R532" s="9"/>
      <c r="S532" s="9"/>
      <c r="T532" s="9"/>
      <c r="U532" s="9"/>
      <c r="V532" s="9"/>
    </row>
    <row r="533" spans="1:22" ht="23.25" customHeight="1">
      <c r="A533" s="1895"/>
      <c r="B533" s="1896"/>
      <c r="C533" s="1896"/>
      <c r="D533" s="1891"/>
      <c r="E533" s="1886"/>
      <c r="F533" s="986"/>
      <c r="G533" s="689">
        <f>'세출1(2025)'!H539</f>
        <v>400000</v>
      </c>
      <c r="H533" s="78">
        <f t="shared" si="95"/>
        <v>400000</v>
      </c>
      <c r="I533" s="78">
        <f t="shared" si="94"/>
        <v>0</v>
      </c>
      <c r="J533" s="1666">
        <f t="shared" si="97"/>
        <v>0</v>
      </c>
      <c r="K533" s="2020" t="s">
        <v>870</v>
      </c>
      <c r="L533" s="1966"/>
      <c r="M533" s="2554">
        <v>100000</v>
      </c>
      <c r="N533" s="2552">
        <v>4</v>
      </c>
      <c r="O533" s="2022">
        <f t="shared" si="96"/>
        <v>400000</v>
      </c>
      <c r="P533" s="8"/>
      <c r="Q533" s="2565"/>
      <c r="R533" s="9"/>
      <c r="S533" s="9"/>
      <c r="T533" s="9"/>
      <c r="U533" s="9"/>
      <c r="V533" s="9"/>
    </row>
    <row r="534" spans="1:22" ht="23.25" customHeight="1">
      <c r="A534" s="1897"/>
      <c r="B534" s="1906"/>
      <c r="C534" s="1906"/>
      <c r="D534" s="1904"/>
      <c r="E534" s="1887"/>
      <c r="F534" s="1058"/>
      <c r="G534" s="689">
        <f>'세출1(2025)'!H540</f>
        <v>100000</v>
      </c>
      <c r="H534" s="1763">
        <f t="shared" si="95"/>
        <v>100000</v>
      </c>
      <c r="I534" s="1763">
        <f t="shared" si="94"/>
        <v>0</v>
      </c>
      <c r="J534" s="1764">
        <f t="shared" si="97"/>
        <v>0</v>
      </c>
      <c r="K534" s="2023" t="s">
        <v>871</v>
      </c>
      <c r="L534" s="2024"/>
      <c r="M534" s="2556">
        <v>25000</v>
      </c>
      <c r="N534" s="2553">
        <v>4</v>
      </c>
      <c r="O534" s="2025">
        <f t="shared" si="96"/>
        <v>100000</v>
      </c>
      <c r="P534" s="8"/>
      <c r="Q534" s="2565"/>
      <c r="R534" s="9"/>
      <c r="S534" s="9"/>
      <c r="T534" s="9"/>
      <c r="U534" s="9"/>
      <c r="V534" s="9"/>
    </row>
    <row r="535" spans="1:22" ht="22.5" customHeight="1">
      <c r="A535" s="2743" t="s">
        <v>4</v>
      </c>
      <c r="B535" s="2859"/>
      <c r="C535" s="2855" t="s">
        <v>6</v>
      </c>
      <c r="D535" s="2859"/>
      <c r="E535" s="2853" t="s">
        <v>8</v>
      </c>
      <c r="F535" s="2859"/>
      <c r="G535" s="1034" t="s">
        <v>1060</v>
      </c>
      <c r="H535" s="1034" t="s">
        <v>1061</v>
      </c>
      <c r="I535" s="2671" t="s">
        <v>15</v>
      </c>
      <c r="J535" s="2862"/>
      <c r="K535" s="2664" t="s">
        <v>1066</v>
      </c>
      <c r="L535" s="2634"/>
      <c r="M535" s="2634"/>
      <c r="N535" s="2634"/>
      <c r="O535" s="2635"/>
      <c r="P535" s="8"/>
      <c r="Q535" s="9"/>
      <c r="R535" s="9"/>
      <c r="S535" s="9"/>
      <c r="T535" s="9"/>
      <c r="U535" s="9"/>
      <c r="V535" s="9"/>
    </row>
    <row r="536" spans="1:22" ht="22.5" customHeight="1">
      <c r="A536" s="2864"/>
      <c r="B536" s="2865"/>
      <c r="C536" s="2866"/>
      <c r="D536" s="2865"/>
      <c r="E536" s="2866"/>
      <c r="F536" s="2865"/>
      <c r="G536" s="20" t="s">
        <v>29</v>
      </c>
      <c r="H536" s="20" t="s">
        <v>30</v>
      </c>
      <c r="I536" s="24" t="s">
        <v>33</v>
      </c>
      <c r="J536" s="24" t="s">
        <v>35</v>
      </c>
      <c r="K536" s="2575"/>
      <c r="L536" s="2590"/>
      <c r="M536" s="2590"/>
      <c r="N536" s="2590"/>
      <c r="O536" s="2637"/>
      <c r="P536" s="8"/>
      <c r="Q536" s="9"/>
      <c r="R536" s="9"/>
      <c r="S536" s="9"/>
      <c r="T536" s="9"/>
      <c r="U536" s="9"/>
      <c r="V536" s="9"/>
    </row>
    <row r="537" spans="1:22" ht="22.5" customHeight="1">
      <c r="A537" s="703"/>
      <c r="B537" s="1282" t="s">
        <v>219</v>
      </c>
      <c r="C537" s="53"/>
      <c r="D537" s="1284" t="s">
        <v>219</v>
      </c>
      <c r="E537" s="705"/>
      <c r="F537" s="559" t="s">
        <v>640</v>
      </c>
      <c r="G537" s="1636">
        <f t="shared" ref="G537:H537" si="98">SUM(G538+G559+G566)</f>
        <v>10000000</v>
      </c>
      <c r="H537" s="1636">
        <f t="shared" si="98"/>
        <v>17500000</v>
      </c>
      <c r="I537" s="1636">
        <f t="shared" ref="I537:I539" si="99">H537-G537</f>
        <v>7500000</v>
      </c>
      <c r="J537" s="1287">
        <f>I537/G537</f>
        <v>0.75</v>
      </c>
      <c r="K537" s="2687" t="s">
        <v>37</v>
      </c>
      <c r="L537" s="2577"/>
      <c r="M537" s="2668"/>
      <c r="N537" s="1722"/>
      <c r="O537" s="2534">
        <f>O538+O559+O566</f>
        <v>17500000</v>
      </c>
      <c r="P537" s="8"/>
      <c r="Q537" s="9"/>
      <c r="R537" s="9"/>
      <c r="S537" s="9"/>
      <c r="T537" s="9"/>
      <c r="U537" s="9"/>
      <c r="V537" s="9"/>
    </row>
    <row r="538" spans="1:22" ht="26.25" hidden="1" customHeight="1">
      <c r="A538" s="1898"/>
      <c r="B538" s="1905"/>
      <c r="C538" s="1903"/>
      <c r="D538" s="1903"/>
      <c r="E538" s="1893"/>
      <c r="F538" s="2071" t="s">
        <v>839</v>
      </c>
      <c r="G538" s="320">
        <f t="shared" ref="G538:H538" si="100">SUM(G539,G546,G550,G553)</f>
        <v>0</v>
      </c>
      <c r="H538" s="320">
        <f t="shared" si="100"/>
        <v>0</v>
      </c>
      <c r="I538" s="320">
        <f t="shared" si="99"/>
        <v>0</v>
      </c>
      <c r="J538" s="1666" t="e">
        <f>O537/O538</f>
        <v>#DIV/0!</v>
      </c>
      <c r="K538" s="2871"/>
      <c r="L538" s="2577"/>
      <c r="M538" s="2577"/>
      <c r="N538" s="1401"/>
      <c r="O538" s="1847">
        <v>0</v>
      </c>
      <c r="P538" s="8"/>
      <c r="Q538" s="9"/>
      <c r="R538" s="9"/>
      <c r="S538" s="9"/>
      <c r="T538" s="9"/>
      <c r="U538" s="9"/>
      <c r="V538" s="9"/>
    </row>
    <row r="539" spans="1:22" ht="26.25" hidden="1" customHeight="1">
      <c r="A539" s="1895"/>
      <c r="B539" s="1891"/>
      <c r="C539" s="1896"/>
      <c r="D539" s="1891"/>
      <c r="E539" s="1886"/>
      <c r="F539" s="1300"/>
      <c r="G539" s="689">
        <v>0</v>
      </c>
      <c r="H539" s="689">
        <f>SUM(O539)</f>
        <v>0</v>
      </c>
      <c r="I539" s="689">
        <f t="shared" si="99"/>
        <v>0</v>
      </c>
      <c r="J539" s="1666" t="e">
        <f>I539/G539</f>
        <v>#DIV/0!</v>
      </c>
      <c r="K539" s="1848" t="s">
        <v>872</v>
      </c>
      <c r="L539" s="979"/>
      <c r="M539" s="979"/>
      <c r="N539" s="9"/>
      <c r="O539" s="1272">
        <f>SUM(O540:O545)</f>
        <v>0</v>
      </c>
      <c r="P539" s="8"/>
      <c r="Q539" s="9"/>
      <c r="R539" s="9"/>
      <c r="S539" s="9"/>
      <c r="T539" s="9"/>
      <c r="U539" s="9"/>
      <c r="V539" s="9"/>
    </row>
    <row r="540" spans="1:22" ht="26.25" hidden="1" customHeight="1">
      <c r="A540" s="1895"/>
      <c r="B540" s="1896"/>
      <c r="C540" s="1896"/>
      <c r="D540" s="1891"/>
      <c r="E540" s="1886"/>
      <c r="F540" s="1301"/>
      <c r="G540" s="320"/>
      <c r="H540" s="320"/>
      <c r="I540" s="320"/>
      <c r="J540" s="1873"/>
      <c r="K540" s="1849" t="s">
        <v>873</v>
      </c>
      <c r="L540" s="1850"/>
      <c r="M540" s="1851">
        <v>2219800</v>
      </c>
      <c r="N540" s="1852">
        <v>3</v>
      </c>
      <c r="O540" s="1853">
        <v>0</v>
      </c>
      <c r="P540" s="8"/>
      <c r="Q540" s="9"/>
      <c r="R540" s="9"/>
      <c r="S540" s="9"/>
      <c r="T540" s="9"/>
      <c r="U540" s="9"/>
      <c r="V540" s="9"/>
    </row>
    <row r="541" spans="1:22" ht="26.25" hidden="1" customHeight="1">
      <c r="A541" s="1895"/>
      <c r="B541" s="1896"/>
      <c r="C541" s="1896"/>
      <c r="D541" s="1891"/>
      <c r="E541" s="1886"/>
      <c r="F541" s="1301"/>
      <c r="G541" s="320"/>
      <c r="H541" s="320"/>
      <c r="I541" s="320"/>
      <c r="J541" s="1873"/>
      <c r="K541" s="1854" t="s">
        <v>874</v>
      </c>
      <c r="L541" s="1850"/>
      <c r="M541" s="1851">
        <v>2140300</v>
      </c>
      <c r="N541" s="1852">
        <v>7</v>
      </c>
      <c r="O541" s="1853">
        <v>0</v>
      </c>
      <c r="P541" s="8"/>
      <c r="Q541" s="9"/>
      <c r="R541" s="9"/>
      <c r="S541" s="9"/>
      <c r="T541" s="9"/>
      <c r="U541" s="9"/>
      <c r="V541" s="9"/>
    </row>
    <row r="542" spans="1:22" ht="26.25" hidden="1" customHeight="1">
      <c r="A542" s="1895"/>
      <c r="B542" s="1896"/>
      <c r="C542" s="1896"/>
      <c r="D542" s="1891"/>
      <c r="E542" s="1886"/>
      <c r="F542" s="1301"/>
      <c r="G542" s="320"/>
      <c r="H542" s="320"/>
      <c r="I542" s="320"/>
      <c r="J542" s="1873"/>
      <c r="K542" s="1854" t="s">
        <v>875</v>
      </c>
      <c r="L542" s="1850"/>
      <c r="M542" s="1851">
        <v>2180200</v>
      </c>
      <c r="N542" s="1852">
        <v>1</v>
      </c>
      <c r="O542" s="1853">
        <v>0</v>
      </c>
      <c r="P542" s="8"/>
      <c r="Q542" s="9"/>
      <c r="R542" s="9"/>
      <c r="S542" s="9"/>
      <c r="T542" s="9"/>
      <c r="U542" s="9"/>
      <c r="V542" s="9"/>
    </row>
    <row r="543" spans="1:22" ht="26.25" hidden="1" customHeight="1">
      <c r="A543" s="1895"/>
      <c r="B543" s="1896"/>
      <c r="C543" s="1896"/>
      <c r="D543" s="1891"/>
      <c r="E543" s="1886"/>
      <c r="F543" s="1301"/>
      <c r="G543" s="320"/>
      <c r="H543" s="320"/>
      <c r="I543" s="320"/>
      <c r="J543" s="1873"/>
      <c r="K543" s="1854" t="s">
        <v>876</v>
      </c>
      <c r="L543" s="1850"/>
      <c r="M543" s="1851">
        <v>227810</v>
      </c>
      <c r="N543" s="1855">
        <v>3</v>
      </c>
      <c r="O543" s="1853">
        <v>0</v>
      </c>
      <c r="P543" s="8"/>
      <c r="Q543" s="9"/>
      <c r="R543" s="9"/>
      <c r="S543" s="9"/>
      <c r="T543" s="9"/>
      <c r="U543" s="9"/>
      <c r="V543" s="9"/>
    </row>
    <row r="544" spans="1:22" ht="26.25" hidden="1" customHeight="1">
      <c r="A544" s="1895"/>
      <c r="B544" s="1896"/>
      <c r="C544" s="1896"/>
      <c r="D544" s="1891"/>
      <c r="E544" s="1886"/>
      <c r="F544" s="1301"/>
      <c r="G544" s="320"/>
      <c r="H544" s="320"/>
      <c r="I544" s="320"/>
      <c r="J544" s="1873"/>
      <c r="K544" s="1854" t="s">
        <v>877</v>
      </c>
      <c r="L544" s="1850"/>
      <c r="M544" s="1851">
        <v>307230</v>
      </c>
      <c r="N544" s="1852">
        <v>7</v>
      </c>
      <c r="O544" s="1853">
        <v>0</v>
      </c>
      <c r="P544" s="8"/>
      <c r="Q544" s="9"/>
      <c r="R544" s="9"/>
      <c r="S544" s="9"/>
      <c r="T544" s="9"/>
      <c r="U544" s="9"/>
      <c r="V544" s="9"/>
    </row>
    <row r="545" spans="1:22" ht="26.25" hidden="1" customHeight="1">
      <c r="A545" s="1895"/>
      <c r="B545" s="1896"/>
      <c r="C545" s="1896"/>
      <c r="D545" s="1891"/>
      <c r="E545" s="1886"/>
      <c r="F545" s="1301"/>
      <c r="G545" s="99"/>
      <c r="H545" s="99"/>
      <c r="I545" s="1891"/>
      <c r="J545" s="2086"/>
      <c r="K545" s="1856" t="s">
        <v>878</v>
      </c>
      <c r="L545" s="1857"/>
      <c r="M545" s="1858">
        <v>267520</v>
      </c>
      <c r="N545" s="1859">
        <v>1</v>
      </c>
      <c r="O545" s="1853">
        <v>0</v>
      </c>
      <c r="P545" s="8"/>
      <c r="Q545" s="9"/>
      <c r="R545" s="9"/>
      <c r="S545" s="9"/>
      <c r="T545" s="9"/>
      <c r="U545" s="9"/>
      <c r="V545" s="9"/>
    </row>
    <row r="546" spans="1:22" ht="26.25" hidden="1" customHeight="1">
      <c r="A546" s="1895"/>
      <c r="B546" s="1896"/>
      <c r="C546" s="1896"/>
      <c r="D546" s="1891"/>
      <c r="E546" s="1886"/>
      <c r="F546" s="1301"/>
      <c r="G546" s="689">
        <v>0</v>
      </c>
      <c r="H546" s="689">
        <f>SUM(O546)</f>
        <v>0</v>
      </c>
      <c r="I546" s="689">
        <f>H546-G546</f>
        <v>0</v>
      </c>
      <c r="J546" s="1666" t="e">
        <f>I546/G546</f>
        <v>#DIV/0!</v>
      </c>
      <c r="K546" s="1860" t="s">
        <v>879</v>
      </c>
      <c r="L546" s="9"/>
      <c r="M546" s="9"/>
      <c r="N546" s="9"/>
      <c r="O546" s="1272">
        <f>SUM(O547:O549)</f>
        <v>0</v>
      </c>
      <c r="P546" s="8"/>
      <c r="Q546" s="9"/>
      <c r="R546" s="9"/>
      <c r="S546" s="9"/>
      <c r="T546" s="9"/>
      <c r="U546" s="9"/>
      <c r="V546" s="9"/>
    </row>
    <row r="547" spans="1:22" ht="26.25" hidden="1" customHeight="1">
      <c r="A547" s="1895"/>
      <c r="B547" s="1896"/>
      <c r="C547" s="1896"/>
      <c r="D547" s="1891"/>
      <c r="E547" s="1886"/>
      <c r="F547" s="1301"/>
      <c r="G547" s="320"/>
      <c r="H547" s="320"/>
      <c r="I547" s="320"/>
      <c r="J547" s="110"/>
      <c r="K547" s="1805" t="s">
        <v>701</v>
      </c>
      <c r="L547" s="1861"/>
      <c r="M547" s="1851">
        <v>2219800</v>
      </c>
      <c r="N547" s="1862">
        <v>0.6</v>
      </c>
      <c r="O547" s="1853">
        <v>0</v>
      </c>
      <c r="P547" s="8"/>
      <c r="Q547" s="9"/>
      <c r="R547" s="9"/>
      <c r="S547" s="9"/>
      <c r="T547" s="9"/>
      <c r="U547" s="9"/>
      <c r="V547" s="9"/>
    </row>
    <row r="548" spans="1:22" ht="26.25" hidden="1" customHeight="1">
      <c r="A548" s="1895"/>
      <c r="B548" s="1896"/>
      <c r="C548" s="1896"/>
      <c r="D548" s="1891"/>
      <c r="E548" s="1886"/>
      <c r="F548" s="1301"/>
      <c r="G548" s="99"/>
      <c r="H548" s="99"/>
      <c r="I548" s="1891"/>
      <c r="J548" s="2082"/>
      <c r="K548" s="1805" t="s">
        <v>702</v>
      </c>
      <c r="L548" s="1861"/>
      <c r="M548" s="1851">
        <v>2140300</v>
      </c>
      <c r="N548" s="1862">
        <v>0.6</v>
      </c>
      <c r="O548" s="1853">
        <v>0</v>
      </c>
      <c r="P548" s="8"/>
      <c r="Q548" s="9"/>
      <c r="R548" s="9"/>
      <c r="S548" s="9"/>
      <c r="T548" s="9"/>
      <c r="U548" s="9"/>
      <c r="V548" s="9"/>
    </row>
    <row r="549" spans="1:22" ht="26.25" hidden="1" customHeight="1">
      <c r="A549" s="1895"/>
      <c r="B549" s="1896"/>
      <c r="C549" s="1896"/>
      <c r="D549" s="1891"/>
      <c r="E549" s="1886"/>
      <c r="F549" s="1301"/>
      <c r="G549" s="99"/>
      <c r="H549" s="99"/>
      <c r="I549" s="1891"/>
      <c r="J549" s="2082"/>
      <c r="K549" s="1863" t="s">
        <v>849</v>
      </c>
      <c r="L549" s="1861"/>
      <c r="M549" s="1864">
        <v>70000</v>
      </c>
      <c r="N549" s="1865">
        <v>12</v>
      </c>
      <c r="O549" s="1853">
        <v>0</v>
      </c>
      <c r="P549" s="8"/>
      <c r="Q549" s="9"/>
      <c r="R549" s="9"/>
      <c r="S549" s="9"/>
      <c r="T549" s="9"/>
      <c r="U549" s="9"/>
      <c r="V549" s="9"/>
    </row>
    <row r="550" spans="1:22" ht="26.25" hidden="1" customHeight="1">
      <c r="A550" s="1895"/>
      <c r="B550" s="1896"/>
      <c r="C550" s="1896"/>
      <c r="D550" s="1891"/>
      <c r="E550" s="1886"/>
      <c r="F550" s="1301"/>
      <c r="G550" s="689">
        <v>0</v>
      </c>
      <c r="H550" s="689">
        <f>SUM(O550)</f>
        <v>0</v>
      </c>
      <c r="I550" s="689">
        <f>H550-G550</f>
        <v>0</v>
      </c>
      <c r="J550" s="1666" t="e">
        <f>I550/G550</f>
        <v>#DIV/0!</v>
      </c>
      <c r="K550" s="1866" t="s">
        <v>881</v>
      </c>
      <c r="L550" s="1867"/>
      <c r="M550" s="1868"/>
      <c r="N550" s="9"/>
      <c r="O550" s="1272">
        <f>SUM(O551:O552)</f>
        <v>0</v>
      </c>
      <c r="P550" s="8"/>
      <c r="Q550" s="9"/>
      <c r="R550" s="9"/>
      <c r="S550" s="9"/>
      <c r="T550" s="9"/>
      <c r="U550" s="9"/>
      <c r="V550" s="9"/>
    </row>
    <row r="551" spans="1:22" ht="26.25" hidden="1" customHeight="1">
      <c r="A551" s="1895"/>
      <c r="B551" s="1896"/>
      <c r="C551" s="1896"/>
      <c r="D551" s="1891"/>
      <c r="E551" s="1888"/>
      <c r="F551" s="1301"/>
      <c r="G551" s="99"/>
      <c r="H551" s="99"/>
      <c r="I551" s="1891"/>
      <c r="J551" s="2085"/>
      <c r="K551" s="1805" t="s">
        <v>883</v>
      </c>
      <c r="L551" s="1805"/>
      <c r="M551" s="1864">
        <f>SUM(O539,O546)</f>
        <v>0</v>
      </c>
      <c r="N551" s="1806" t="s">
        <v>248</v>
      </c>
      <c r="O551" s="1317">
        <f>ROUNDUP((M551/12),-1)</f>
        <v>0</v>
      </c>
      <c r="P551" s="8"/>
      <c r="Q551" s="9"/>
      <c r="R551" s="9"/>
      <c r="S551" s="9"/>
      <c r="T551" s="9"/>
      <c r="U551" s="9"/>
      <c r="V551" s="9"/>
    </row>
    <row r="552" spans="1:22" ht="26.25" hidden="1" customHeight="1">
      <c r="A552" s="1895"/>
      <c r="B552" s="1896"/>
      <c r="C552" s="1896"/>
      <c r="D552" s="1891"/>
      <c r="E552" s="1886"/>
      <c r="F552" s="1301"/>
      <c r="G552" s="218"/>
      <c r="H552" s="218"/>
      <c r="I552" s="1902"/>
      <c r="J552" s="2083"/>
      <c r="K552" s="1869" t="s">
        <v>884</v>
      </c>
      <c r="L552" s="1870"/>
      <c r="M552" s="1871">
        <v>100000</v>
      </c>
      <c r="N552" s="1865">
        <v>1</v>
      </c>
      <c r="O552" s="1808">
        <v>0</v>
      </c>
      <c r="P552" s="8"/>
      <c r="Q552" s="9"/>
      <c r="R552" s="9"/>
      <c r="S552" s="9"/>
      <c r="T552" s="9"/>
      <c r="U552" s="9"/>
      <c r="V552" s="9"/>
    </row>
    <row r="553" spans="1:22" ht="26.25" hidden="1" customHeight="1">
      <c r="A553" s="1895"/>
      <c r="B553" s="1896"/>
      <c r="C553" s="1896"/>
      <c r="D553" s="1891"/>
      <c r="E553" s="1886"/>
      <c r="F553" s="1301"/>
      <c r="G553" s="320">
        <v>0</v>
      </c>
      <c r="H553" s="320">
        <f>SUM(O553)</f>
        <v>0</v>
      </c>
      <c r="I553" s="320">
        <f>H553-G553</f>
        <v>0</v>
      </c>
      <c r="J553" s="1666" t="e">
        <f>I553/G553</f>
        <v>#DIV/0!</v>
      </c>
      <c r="K553" s="1872" t="s">
        <v>886</v>
      </c>
      <c r="L553" s="834"/>
      <c r="M553" s="1809"/>
      <c r="N553" s="9"/>
      <c r="O553" s="1272">
        <f>SUM(O554:O558)</f>
        <v>0</v>
      </c>
      <c r="P553" s="8"/>
      <c r="Q553" s="9"/>
      <c r="R553" s="9"/>
      <c r="S553" s="9"/>
      <c r="T553" s="9"/>
      <c r="U553" s="9"/>
      <c r="V553" s="9"/>
    </row>
    <row r="554" spans="1:22" ht="26.25" hidden="1" customHeight="1">
      <c r="A554" s="1895"/>
      <c r="B554" s="1896"/>
      <c r="C554" s="1896"/>
      <c r="D554" s="1891"/>
      <c r="E554" s="1886"/>
      <c r="F554" s="1301"/>
      <c r="G554" s="99"/>
      <c r="H554" s="99"/>
      <c r="I554" s="1891"/>
      <c r="J554" s="2082"/>
      <c r="K554" s="1805" t="s">
        <v>887</v>
      </c>
      <c r="L554" s="9"/>
      <c r="M554" s="1864">
        <f>SUM(O546,O539)+600000</f>
        <v>600000</v>
      </c>
      <c r="N554" s="5">
        <v>4.4999999999999998E-2</v>
      </c>
      <c r="O554" s="1853">
        <v>0</v>
      </c>
      <c r="P554" s="8"/>
      <c r="Q554" s="9"/>
      <c r="R554" s="9"/>
      <c r="S554" s="9"/>
      <c r="T554" s="9"/>
      <c r="U554" s="9"/>
      <c r="V554" s="9"/>
    </row>
    <row r="555" spans="1:22" ht="26.25" hidden="1" customHeight="1">
      <c r="A555" s="1895"/>
      <c r="B555" s="1896"/>
      <c r="C555" s="1896"/>
      <c r="D555" s="1891"/>
      <c r="E555" s="1886"/>
      <c r="F555" s="1301"/>
      <c r="G555" s="99"/>
      <c r="H555" s="99"/>
      <c r="I555" s="1891"/>
      <c r="J555" s="2082"/>
      <c r="K555" s="1805" t="s">
        <v>888</v>
      </c>
      <c r="L555" s="9"/>
      <c r="M555" s="1864">
        <f>SUM(M554)</f>
        <v>600000</v>
      </c>
      <c r="N555" s="1319">
        <v>3.5450000000000002E-2</v>
      </c>
      <c r="O555" s="1853">
        <v>0</v>
      </c>
      <c r="P555" s="8"/>
      <c r="Q555" s="9"/>
      <c r="R555" s="9"/>
      <c r="S555" s="9"/>
      <c r="T555" s="9"/>
      <c r="U555" s="9"/>
      <c r="V555" s="9"/>
    </row>
    <row r="556" spans="1:22" ht="26.25" hidden="1" customHeight="1">
      <c r="A556" s="1895"/>
      <c r="B556" s="1896"/>
      <c r="C556" s="1896"/>
      <c r="D556" s="1891"/>
      <c r="E556" s="1886"/>
      <c r="F556" s="1301"/>
      <c r="G556" s="99"/>
      <c r="H556" s="99"/>
      <c r="I556" s="1891"/>
      <c r="J556" s="2082"/>
      <c r="K556" s="1805" t="s">
        <v>890</v>
      </c>
      <c r="L556" s="9"/>
      <c r="M556" s="1864">
        <f>SUM(O555)</f>
        <v>0</v>
      </c>
      <c r="N556" s="1873">
        <v>0.1295</v>
      </c>
      <c r="O556" s="1853">
        <v>0</v>
      </c>
      <c r="P556" s="8"/>
      <c r="Q556" s="9"/>
      <c r="R556" s="9"/>
      <c r="S556" s="9"/>
      <c r="T556" s="9"/>
      <c r="U556" s="9"/>
      <c r="V556" s="9"/>
    </row>
    <row r="557" spans="1:22" ht="26.25" hidden="1" customHeight="1">
      <c r="A557" s="1895"/>
      <c r="B557" s="1896"/>
      <c r="C557" s="1896"/>
      <c r="D557" s="1891"/>
      <c r="E557" s="1886"/>
      <c r="F557" s="1301"/>
      <c r="G557" s="99"/>
      <c r="H557" s="99"/>
      <c r="I557" s="1891"/>
      <c r="J557" s="2082"/>
      <c r="K557" s="1805" t="s">
        <v>891</v>
      </c>
      <c r="L557" s="9"/>
      <c r="M557" s="1864">
        <f>SUM(M554)</f>
        <v>600000</v>
      </c>
      <c r="N557" s="5">
        <v>1.15E-2</v>
      </c>
      <c r="O557" s="1853">
        <v>0</v>
      </c>
      <c r="P557" s="8"/>
      <c r="Q557" s="9"/>
      <c r="R557" s="9"/>
      <c r="S557" s="9"/>
      <c r="T557" s="9"/>
      <c r="U557" s="9"/>
      <c r="V557" s="9"/>
    </row>
    <row r="558" spans="1:22" ht="26.25" hidden="1" customHeight="1">
      <c r="A558" s="1895"/>
      <c r="B558" s="1896"/>
      <c r="C558" s="1896"/>
      <c r="D558" s="1891"/>
      <c r="E558" s="1886"/>
      <c r="F558" s="1076"/>
      <c r="G558" s="99"/>
      <c r="H558" s="99"/>
      <c r="I558" s="1891"/>
      <c r="J558" s="2082"/>
      <c r="K558" s="1805" t="s">
        <v>893</v>
      </c>
      <c r="L558" s="9"/>
      <c r="M558" s="1871">
        <f>SUM(M554)</f>
        <v>600000</v>
      </c>
      <c r="N558" s="1062">
        <v>7.6400000000000001E-3</v>
      </c>
      <c r="O558" s="1808">
        <v>0</v>
      </c>
      <c r="P558" s="8"/>
      <c r="Q558" s="9"/>
      <c r="R558" s="9"/>
      <c r="S558" s="9"/>
      <c r="T558" s="9"/>
      <c r="U558" s="9"/>
      <c r="V558" s="9"/>
    </row>
    <row r="559" spans="1:22" ht="23.25" customHeight="1">
      <c r="A559" s="1895"/>
      <c r="B559" s="1896"/>
      <c r="C559" s="1896"/>
      <c r="D559" s="273"/>
      <c r="E559" s="1886"/>
      <c r="F559" s="1132" t="s">
        <v>859</v>
      </c>
      <c r="G559" s="689">
        <v>3330000</v>
      </c>
      <c r="H559" s="689">
        <f>SUM(O559)</f>
        <v>3192220</v>
      </c>
      <c r="I559" s="78">
        <f>H559-G559</f>
        <v>-137780</v>
      </c>
      <c r="J559" s="1666">
        <f>I559/G559</f>
        <v>-4.1375375375375376E-2</v>
      </c>
      <c r="K559" s="2872"/>
      <c r="L559" s="2873"/>
      <c r="M559" s="2873"/>
      <c r="N559" s="2873"/>
      <c r="O559" s="1975">
        <f>SUM(O562,O560)</f>
        <v>3192220</v>
      </c>
      <c r="P559" s="8"/>
      <c r="Q559" s="9"/>
      <c r="R559" s="9"/>
      <c r="S559" s="9"/>
      <c r="T559" s="9"/>
      <c r="U559" s="9"/>
      <c r="V559" s="9"/>
    </row>
    <row r="560" spans="1:22" ht="23.25" customHeight="1">
      <c r="A560" s="1895"/>
      <c r="B560" s="1896"/>
      <c r="C560" s="1896"/>
      <c r="D560" s="1891"/>
      <c r="E560" s="1886"/>
      <c r="F560" s="999"/>
      <c r="G560" s="689"/>
      <c r="H560" s="689"/>
      <c r="I560" s="689"/>
      <c r="J560" s="1666"/>
      <c r="K560" s="2026" t="s">
        <v>894</v>
      </c>
      <c r="L560" s="2014"/>
      <c r="M560" s="2014"/>
      <c r="N560" s="2027"/>
      <c r="O560" s="1911">
        <f>SUM(O561)</f>
        <v>330000</v>
      </c>
      <c r="P560" s="8"/>
      <c r="Q560" s="9"/>
      <c r="R560" s="9"/>
      <c r="S560" s="9"/>
      <c r="T560" s="9"/>
      <c r="U560" s="9"/>
      <c r="V560" s="9"/>
    </row>
    <row r="561" spans="1:22" ht="23.25" customHeight="1">
      <c r="A561" s="1895"/>
      <c r="B561" s="1896"/>
      <c r="C561" s="1896"/>
      <c r="D561" s="1891"/>
      <c r="E561" s="1886"/>
      <c r="F561" s="999"/>
      <c r="G561" s="320"/>
      <c r="H561" s="320"/>
      <c r="I561" s="320"/>
      <c r="J561" s="101"/>
      <c r="K561" s="1984" t="s">
        <v>1169</v>
      </c>
      <c r="L561" s="1955"/>
      <c r="M561" s="1919">
        <v>33000</v>
      </c>
      <c r="N561" s="2005">
        <v>10</v>
      </c>
      <c r="O561" s="1921">
        <f>M561*N561</f>
        <v>330000</v>
      </c>
      <c r="P561" s="8"/>
      <c r="Q561" s="9"/>
      <c r="R561" s="9"/>
      <c r="S561" s="9"/>
      <c r="T561" s="9"/>
      <c r="U561" s="9"/>
      <c r="V561" s="9"/>
    </row>
    <row r="562" spans="1:22" ht="23.25" customHeight="1">
      <c r="A562" s="1895"/>
      <c r="B562" s="1896"/>
      <c r="C562" s="1896"/>
      <c r="D562" s="1891"/>
      <c r="E562" s="1886"/>
      <c r="F562" s="999"/>
      <c r="G562" s="320"/>
      <c r="H562" s="320"/>
      <c r="I562" s="320"/>
      <c r="J562" s="101"/>
      <c r="K562" s="2028" t="s">
        <v>896</v>
      </c>
      <c r="L562" s="1919"/>
      <c r="M562" s="1919"/>
      <c r="N562" s="2029"/>
      <c r="O562" s="1911">
        <f>SUM(O563)</f>
        <v>2862220</v>
      </c>
      <c r="P562" s="8"/>
      <c r="Q562" s="9"/>
      <c r="R562" s="9"/>
      <c r="S562" s="9"/>
      <c r="T562" s="9"/>
      <c r="U562" s="9"/>
      <c r="V562" s="9"/>
    </row>
    <row r="563" spans="1:22" ht="23.25" customHeight="1">
      <c r="A563" s="1895"/>
      <c r="B563" s="1896"/>
      <c r="C563" s="1896"/>
      <c r="D563" s="1891"/>
      <c r="E563" s="1886"/>
      <c r="F563" s="999"/>
      <c r="G563" s="320"/>
      <c r="H563" s="320"/>
      <c r="I563" s="320"/>
      <c r="J563" s="101"/>
      <c r="K563" s="1984" t="s">
        <v>1170</v>
      </c>
      <c r="L563" s="1955"/>
      <c r="M563" s="1919">
        <v>286222</v>
      </c>
      <c r="N563" s="2005">
        <v>10</v>
      </c>
      <c r="O563" s="1921">
        <f>M563*N563</f>
        <v>2862220</v>
      </c>
      <c r="P563" s="8"/>
      <c r="Q563" s="9"/>
      <c r="R563" s="9"/>
      <c r="S563" s="9"/>
      <c r="T563" s="9"/>
      <c r="U563" s="9"/>
      <c r="V563" s="9"/>
    </row>
    <row r="564" spans="1:22" ht="23.25" hidden="1" customHeight="1">
      <c r="A564" s="1895"/>
      <c r="B564" s="1896"/>
      <c r="C564" s="1896"/>
      <c r="D564" s="1891"/>
      <c r="E564" s="1886"/>
      <c r="F564" s="999"/>
      <c r="G564" s="320"/>
      <c r="H564" s="320"/>
      <c r="I564" s="320"/>
      <c r="J564" s="101"/>
      <c r="K564" s="2028"/>
      <c r="L564" s="1919"/>
      <c r="M564" s="1919"/>
      <c r="N564" s="2029"/>
      <c r="O564" s="1911">
        <f>SUM(O565)</f>
        <v>0</v>
      </c>
      <c r="P564" s="8"/>
      <c r="Q564" s="9"/>
      <c r="R564" s="9"/>
      <c r="S564" s="9"/>
      <c r="T564" s="9"/>
      <c r="U564" s="9"/>
      <c r="V564" s="9"/>
    </row>
    <row r="565" spans="1:22" ht="23.25" hidden="1" customHeight="1">
      <c r="A565" s="1895"/>
      <c r="B565" s="1896"/>
      <c r="C565" s="1896"/>
      <c r="D565" s="1891"/>
      <c r="E565" s="1886"/>
      <c r="F565" s="1326"/>
      <c r="G565" s="551"/>
      <c r="H565" s="551"/>
      <c r="I565" s="551"/>
      <c r="J565" s="229"/>
      <c r="K565" s="1987"/>
      <c r="L565" s="1982"/>
      <c r="M565" s="1997"/>
      <c r="N565" s="1998"/>
      <c r="O565" s="1983">
        <f>M565*N565</f>
        <v>0</v>
      </c>
      <c r="P565" s="8"/>
      <c r="Q565" s="9"/>
      <c r="R565" s="9"/>
      <c r="S565" s="9"/>
      <c r="T565" s="9"/>
      <c r="U565" s="9"/>
      <c r="V565" s="9"/>
    </row>
    <row r="566" spans="1:22" ht="23.25" customHeight="1">
      <c r="A566" s="1895"/>
      <c r="B566" s="1896"/>
      <c r="C566" s="1896"/>
      <c r="D566" s="273"/>
      <c r="E566" s="1886"/>
      <c r="F566" s="1132" t="s">
        <v>900</v>
      </c>
      <c r="G566" s="689">
        <v>6670000</v>
      </c>
      <c r="H566" s="689">
        <f>SUM(O566)</f>
        <v>14307780</v>
      </c>
      <c r="I566" s="78">
        <f>H566-G566</f>
        <v>7637780</v>
      </c>
      <c r="J566" s="1666">
        <f>I566/G566</f>
        <v>1.1450944527736131</v>
      </c>
      <c r="K566" s="2872"/>
      <c r="L566" s="2873"/>
      <c r="M566" s="2873"/>
      <c r="N566" s="2873"/>
      <c r="O566" s="2030">
        <f>SUM(O567)</f>
        <v>14307780</v>
      </c>
      <c r="P566" s="8"/>
      <c r="Q566" s="9"/>
      <c r="R566" s="9"/>
      <c r="S566" s="9"/>
      <c r="T566" s="9"/>
      <c r="U566" s="9"/>
      <c r="V566" s="9"/>
    </row>
    <row r="567" spans="1:22" ht="23.25" customHeight="1">
      <c r="A567" s="1895"/>
      <c r="B567" s="1896"/>
      <c r="C567" s="1896"/>
      <c r="D567" s="1891"/>
      <c r="E567" s="1886"/>
      <c r="F567" s="999"/>
      <c r="G567" s="689"/>
      <c r="H567" s="689"/>
      <c r="I567" s="689"/>
      <c r="J567" s="1666"/>
      <c r="K567" s="2026" t="s">
        <v>901</v>
      </c>
      <c r="L567" s="2014"/>
      <c r="M567" s="2014"/>
      <c r="N567" s="2027"/>
      <c r="O567" s="1916">
        <f>SUM(O568)</f>
        <v>14307780</v>
      </c>
      <c r="P567" s="8"/>
      <c r="Q567" s="9"/>
      <c r="R567" s="9"/>
      <c r="S567" s="9"/>
      <c r="T567" s="9"/>
      <c r="U567" s="9"/>
      <c r="V567" s="9"/>
    </row>
    <row r="568" spans="1:22" ht="23.25" customHeight="1">
      <c r="A568" s="1897"/>
      <c r="B568" s="1906"/>
      <c r="C568" s="1906"/>
      <c r="D568" s="1904"/>
      <c r="E568" s="1887"/>
      <c r="F568" s="1331"/>
      <c r="G568" s="1763"/>
      <c r="H568" s="1763"/>
      <c r="I568" s="1763"/>
      <c r="J568" s="1874"/>
      <c r="K568" s="2001" t="s">
        <v>1171</v>
      </c>
      <c r="L568" s="2031"/>
      <c r="M568" s="2031">
        <v>1430778</v>
      </c>
      <c r="N568" s="2032">
        <v>10</v>
      </c>
      <c r="O568" s="2025">
        <f>M568*N568</f>
        <v>14307780</v>
      </c>
      <c r="P568" s="8"/>
      <c r="Q568" s="9"/>
      <c r="R568" s="9"/>
      <c r="S568" s="9"/>
      <c r="T568" s="9"/>
      <c r="U568" s="9"/>
      <c r="V568" s="9"/>
    </row>
    <row r="569" spans="1:22" ht="23.25" customHeight="1">
      <c r="A569" s="1807"/>
      <c r="B569" s="1807"/>
      <c r="C569" s="1807"/>
      <c r="D569" s="1807"/>
      <c r="E569" s="1894"/>
      <c r="F569" s="1803"/>
      <c r="G569" s="402"/>
      <c r="H569" s="402"/>
      <c r="I569" s="402"/>
      <c r="J569" s="1873"/>
      <c r="K569" s="2016"/>
      <c r="L569" s="1919"/>
      <c r="M569" s="1919"/>
      <c r="N569" s="1929"/>
      <c r="O569" s="2016"/>
      <c r="P569" s="2013"/>
      <c r="Q569" s="9"/>
      <c r="R569" s="9"/>
      <c r="S569" s="9"/>
      <c r="T569" s="9"/>
      <c r="U569" s="9"/>
      <c r="V569" s="9"/>
    </row>
    <row r="570" spans="1:22" ht="13.5" customHeight="1">
      <c r="A570" s="1807"/>
      <c r="B570" s="1807"/>
      <c r="C570" s="1807"/>
      <c r="D570" s="1807"/>
      <c r="E570" s="1141"/>
      <c r="F570" s="1141"/>
      <c r="G570" s="1807"/>
      <c r="H570" s="1807"/>
      <c r="I570" s="1807"/>
      <c r="J570" s="1807"/>
      <c r="K570" s="1955"/>
      <c r="L570" s="1955"/>
      <c r="M570" s="1955"/>
      <c r="N570" s="1955"/>
      <c r="O570" s="2013"/>
      <c r="P570" s="2013"/>
      <c r="Q570" s="9"/>
      <c r="R570" s="9"/>
      <c r="S570" s="9"/>
      <c r="T570" s="9"/>
      <c r="U570" s="9"/>
      <c r="V570" s="9"/>
    </row>
    <row r="571" spans="1:22" ht="13.5" customHeight="1">
      <c r="A571" s="1807"/>
      <c r="B571" s="1807"/>
      <c r="C571" s="1807"/>
      <c r="D571" s="1807"/>
      <c r="E571" s="1141"/>
      <c r="F571" s="1141"/>
      <c r="G571" s="1807"/>
      <c r="H571" s="1807"/>
      <c r="I571" s="1807"/>
      <c r="J571" s="1807"/>
      <c r="K571" s="1955"/>
      <c r="L571" s="1955"/>
      <c r="M571" s="1955"/>
      <c r="N571" s="1955"/>
      <c r="O571" s="2013"/>
      <c r="P571" s="2013"/>
      <c r="Q571" s="9"/>
      <c r="R571" s="9"/>
      <c r="S571" s="9"/>
      <c r="T571" s="9"/>
      <c r="U571" s="9"/>
      <c r="V571" s="9"/>
    </row>
    <row r="572" spans="1:22" ht="13.5" customHeight="1">
      <c r="A572" s="1807"/>
      <c r="B572" s="1807"/>
      <c r="C572" s="1807"/>
      <c r="D572" s="1807"/>
      <c r="E572" s="1141"/>
      <c r="F572" s="1141"/>
      <c r="G572" s="1807"/>
      <c r="H572" s="1807"/>
      <c r="I572" s="1807"/>
      <c r="J572" s="1807"/>
      <c r="K572" s="1955"/>
      <c r="L572" s="1955"/>
      <c r="M572" s="1955"/>
      <c r="N572" s="1955"/>
      <c r="O572" s="2013"/>
      <c r="P572" s="2013"/>
      <c r="Q572" s="9"/>
      <c r="R572" s="9"/>
      <c r="S572" s="9"/>
      <c r="T572" s="9"/>
      <c r="U572" s="9"/>
      <c r="V572" s="9"/>
    </row>
    <row r="573" spans="1:22" ht="13.5" customHeight="1">
      <c r="A573" s="1807"/>
      <c r="B573" s="1807"/>
      <c r="C573" s="1807"/>
      <c r="D573" s="1807"/>
      <c r="E573" s="1141"/>
      <c r="F573" s="1141"/>
      <c r="G573" s="1807"/>
      <c r="H573" s="1807"/>
      <c r="I573" s="1807"/>
      <c r="J573" s="1807"/>
      <c r="K573" s="1955"/>
      <c r="L573" s="1955"/>
      <c r="M573" s="1955"/>
      <c r="N573" s="1955"/>
      <c r="O573" s="2013"/>
      <c r="P573" s="2013"/>
      <c r="Q573" s="9"/>
      <c r="R573" s="9"/>
      <c r="S573" s="9"/>
      <c r="T573" s="9"/>
      <c r="U573" s="9"/>
      <c r="V573" s="9"/>
    </row>
    <row r="574" spans="1:22" ht="13.5" customHeight="1">
      <c r="A574" s="1807"/>
      <c r="B574" s="1807"/>
      <c r="C574" s="1807"/>
      <c r="D574" s="1807"/>
      <c r="E574" s="1141"/>
      <c r="F574" s="1141"/>
      <c r="G574" s="1807"/>
      <c r="H574" s="1807"/>
      <c r="I574" s="1807"/>
      <c r="J574" s="1807"/>
      <c r="K574" s="1955"/>
      <c r="L574" s="1955"/>
      <c r="M574" s="1955"/>
      <c r="N574" s="1955"/>
      <c r="O574" s="2013"/>
      <c r="P574" s="2013"/>
      <c r="Q574" s="9"/>
      <c r="R574" s="9"/>
      <c r="S574" s="9"/>
      <c r="T574" s="9"/>
      <c r="U574" s="9"/>
      <c r="V574" s="9"/>
    </row>
    <row r="575" spans="1:22" ht="13.5" customHeight="1">
      <c r="A575" s="1807"/>
      <c r="B575" s="1807"/>
      <c r="C575" s="1807"/>
      <c r="D575" s="1807"/>
      <c r="E575" s="1141"/>
      <c r="F575" s="1141"/>
      <c r="G575" s="1807"/>
      <c r="H575" s="1807"/>
      <c r="I575" s="1807"/>
      <c r="J575" s="1807"/>
      <c r="K575" s="1955"/>
      <c r="L575" s="1955"/>
      <c r="M575" s="1955"/>
      <c r="N575" s="1955"/>
      <c r="O575" s="2013"/>
      <c r="P575" s="2013"/>
      <c r="Q575" s="9"/>
      <c r="R575" s="9"/>
      <c r="S575" s="9"/>
      <c r="T575" s="9"/>
      <c r="U575" s="9"/>
      <c r="V575" s="9"/>
    </row>
    <row r="576" spans="1:22" ht="13.5" customHeight="1">
      <c r="A576" s="1807"/>
      <c r="B576" s="1807"/>
      <c r="C576" s="1807"/>
      <c r="D576" s="1807"/>
      <c r="E576" s="1141"/>
      <c r="F576" s="1141"/>
      <c r="G576" s="1807"/>
      <c r="H576" s="1807"/>
      <c r="I576" s="1807"/>
      <c r="J576" s="1807"/>
      <c r="K576" s="1955"/>
      <c r="L576" s="1955"/>
      <c r="M576" s="1955"/>
      <c r="N576" s="1955"/>
      <c r="O576" s="2013"/>
      <c r="P576" s="2013"/>
      <c r="Q576" s="9"/>
      <c r="R576" s="9"/>
      <c r="S576" s="9"/>
      <c r="T576" s="9"/>
      <c r="U576" s="9"/>
      <c r="V576" s="9"/>
    </row>
    <row r="577" spans="1:22" ht="13.5" customHeight="1">
      <c r="A577" s="1807"/>
      <c r="B577" s="1807"/>
      <c r="C577" s="1807"/>
      <c r="D577" s="1807"/>
      <c r="E577" s="1141"/>
      <c r="F577" s="1141"/>
      <c r="G577" s="1807"/>
      <c r="H577" s="1807"/>
      <c r="I577" s="1807"/>
      <c r="J577" s="1807"/>
      <c r="K577" s="9"/>
      <c r="L577" s="9"/>
      <c r="M577" s="9"/>
      <c r="N577" s="9"/>
      <c r="O577" s="8"/>
      <c r="P577" s="8"/>
      <c r="Q577" s="9"/>
      <c r="R577" s="9"/>
      <c r="S577" s="9"/>
      <c r="T577" s="9"/>
      <c r="U577" s="9"/>
      <c r="V577" s="9"/>
    </row>
    <row r="578" spans="1:22" ht="13.5" customHeight="1">
      <c r="A578" s="1807"/>
      <c r="B578" s="1807"/>
      <c r="C578" s="1807"/>
      <c r="D578" s="1807"/>
      <c r="E578" s="1141"/>
      <c r="F578" s="1141"/>
      <c r="G578" s="1807"/>
      <c r="H578" s="1807"/>
      <c r="I578" s="1807"/>
      <c r="J578" s="1807"/>
      <c r="K578" s="9"/>
      <c r="L578" s="9"/>
      <c r="M578" s="9"/>
      <c r="N578" s="9"/>
      <c r="O578" s="8"/>
      <c r="P578" s="8"/>
      <c r="Q578" s="9"/>
      <c r="R578" s="9"/>
      <c r="S578" s="9"/>
      <c r="T578" s="9"/>
      <c r="U578" s="9"/>
      <c r="V578" s="9"/>
    </row>
    <row r="579" spans="1:22" ht="13.5" customHeight="1">
      <c r="A579" s="1807"/>
      <c r="B579" s="1807"/>
      <c r="C579" s="1807"/>
      <c r="D579" s="1807"/>
      <c r="E579" s="1141"/>
      <c r="F579" s="1141"/>
      <c r="G579" s="1807"/>
      <c r="H579" s="1807"/>
      <c r="I579" s="1807"/>
      <c r="J579" s="1807"/>
      <c r="K579" s="9"/>
      <c r="L579" s="9"/>
      <c r="M579" s="9"/>
      <c r="N579" s="9"/>
      <c r="O579" s="8"/>
      <c r="P579" s="8"/>
      <c r="Q579" s="9"/>
      <c r="R579" s="9"/>
      <c r="S579" s="9"/>
      <c r="T579" s="9"/>
      <c r="U579" s="9"/>
      <c r="V579" s="9"/>
    </row>
    <row r="580" spans="1:22" ht="13.5" customHeight="1">
      <c r="A580" s="1807"/>
      <c r="B580" s="1807"/>
      <c r="C580" s="1807"/>
      <c r="D580" s="1807"/>
      <c r="E580" s="1141"/>
      <c r="F580" s="1141"/>
      <c r="G580" s="1807"/>
      <c r="H580" s="1807"/>
      <c r="I580" s="1807"/>
      <c r="J580" s="1807"/>
      <c r="K580" s="9"/>
      <c r="L580" s="9"/>
      <c r="M580" s="9"/>
      <c r="N580" s="9"/>
      <c r="O580" s="8"/>
      <c r="P580" s="8"/>
      <c r="Q580" s="9"/>
      <c r="R580" s="9"/>
      <c r="S580" s="9"/>
      <c r="T580" s="9"/>
      <c r="U580" s="9"/>
      <c r="V580" s="9"/>
    </row>
    <row r="581" spans="1:22" ht="13.5" customHeight="1">
      <c r="A581" s="1807"/>
      <c r="B581" s="1807"/>
      <c r="C581" s="1807"/>
      <c r="D581" s="1807"/>
      <c r="E581" s="1141"/>
      <c r="F581" s="1141"/>
      <c r="G581" s="1807"/>
      <c r="H581" s="1807"/>
      <c r="I581" s="1807"/>
      <c r="J581" s="1807"/>
      <c r="K581" s="9"/>
      <c r="L581" s="9"/>
      <c r="M581" s="9"/>
      <c r="N581" s="9"/>
      <c r="O581" s="8"/>
      <c r="P581" s="8"/>
      <c r="Q581" s="9"/>
      <c r="R581" s="9"/>
      <c r="S581" s="9"/>
      <c r="T581" s="9"/>
      <c r="U581" s="9"/>
      <c r="V581" s="9"/>
    </row>
    <row r="582" spans="1:22" ht="13.5" customHeight="1">
      <c r="A582" s="1807"/>
      <c r="B582" s="1807"/>
      <c r="C582" s="1807"/>
      <c r="D582" s="1807"/>
      <c r="E582" s="1141"/>
      <c r="F582" s="1141"/>
      <c r="G582" s="1807"/>
      <c r="H582" s="1807"/>
      <c r="I582" s="1807"/>
      <c r="J582" s="1807"/>
      <c r="K582" s="9"/>
      <c r="L582" s="9"/>
      <c r="M582" s="9"/>
      <c r="N582" s="9"/>
      <c r="O582" s="8"/>
      <c r="P582" s="8"/>
      <c r="Q582" s="9"/>
      <c r="R582" s="9"/>
      <c r="S582" s="9"/>
      <c r="T582" s="9"/>
      <c r="U582" s="9"/>
      <c r="V582" s="9"/>
    </row>
    <row r="583" spans="1:22" ht="13.5" customHeight="1">
      <c r="A583" s="1807"/>
      <c r="B583" s="1807"/>
      <c r="C583" s="1807"/>
      <c r="D583" s="1807"/>
      <c r="E583" s="1141"/>
      <c r="F583" s="1141"/>
      <c r="G583" s="1807"/>
      <c r="H583" s="1807"/>
      <c r="I583" s="1807"/>
      <c r="J583" s="1807"/>
      <c r="K583" s="9"/>
      <c r="L583" s="9"/>
      <c r="M583" s="9"/>
      <c r="N583" s="9"/>
      <c r="O583" s="8"/>
      <c r="P583" s="8"/>
      <c r="Q583" s="9"/>
      <c r="R583" s="9"/>
      <c r="S583" s="9"/>
      <c r="T583" s="9"/>
      <c r="U583" s="9"/>
      <c r="V583" s="9"/>
    </row>
    <row r="584" spans="1:22" ht="13.5" customHeight="1">
      <c r="A584" s="1807"/>
      <c r="B584" s="1807"/>
      <c r="C584" s="1807"/>
      <c r="D584" s="1807"/>
      <c r="E584" s="1141"/>
      <c r="F584" s="1141"/>
      <c r="G584" s="1807"/>
      <c r="H584" s="1807"/>
      <c r="I584" s="1807"/>
      <c r="J584" s="1807"/>
      <c r="K584" s="9"/>
      <c r="L584" s="9"/>
      <c r="M584" s="9"/>
      <c r="N584" s="9"/>
      <c r="O584" s="8"/>
      <c r="P584" s="8"/>
      <c r="Q584" s="9"/>
      <c r="R584" s="9"/>
      <c r="S584" s="9"/>
      <c r="T584" s="9"/>
      <c r="U584" s="9"/>
      <c r="V584" s="9"/>
    </row>
    <row r="585" spans="1:22" ht="13.5" customHeight="1">
      <c r="A585" s="1807"/>
      <c r="B585" s="1807"/>
      <c r="C585" s="1807"/>
      <c r="D585" s="1807"/>
      <c r="E585" s="1141"/>
      <c r="F585" s="1141"/>
      <c r="G585" s="1807"/>
      <c r="H585" s="1807"/>
      <c r="I585" s="1807"/>
      <c r="J585" s="1807"/>
      <c r="K585" s="9"/>
      <c r="L585" s="9"/>
      <c r="M585" s="9"/>
      <c r="N585" s="9"/>
      <c r="O585" s="8"/>
      <c r="P585" s="8"/>
      <c r="Q585" s="9"/>
      <c r="R585" s="9"/>
      <c r="S585" s="9"/>
      <c r="T585" s="9"/>
      <c r="U585" s="9"/>
      <c r="V585" s="9"/>
    </row>
    <row r="586" spans="1:22" ht="13.5" customHeight="1">
      <c r="A586" s="1807"/>
      <c r="B586" s="1807"/>
      <c r="C586" s="1807"/>
      <c r="D586" s="1807"/>
      <c r="E586" s="1141"/>
      <c r="F586" s="1141"/>
      <c r="G586" s="1807"/>
      <c r="H586" s="1807"/>
      <c r="I586" s="1807"/>
      <c r="J586" s="1807"/>
      <c r="K586" s="9"/>
      <c r="L586" s="9"/>
      <c r="M586" s="9"/>
      <c r="N586" s="9"/>
      <c r="O586" s="8"/>
      <c r="P586" s="8"/>
      <c r="Q586" s="9"/>
      <c r="R586" s="9"/>
      <c r="S586" s="9"/>
      <c r="T586" s="9"/>
      <c r="U586" s="9"/>
      <c r="V586" s="9"/>
    </row>
    <row r="587" spans="1:22" ht="13.5" customHeight="1">
      <c r="A587" s="1807"/>
      <c r="B587" s="1807"/>
      <c r="C587" s="1807"/>
      <c r="D587" s="1807"/>
      <c r="E587" s="1141"/>
      <c r="F587" s="1141"/>
      <c r="G587" s="1807"/>
      <c r="H587" s="1807"/>
      <c r="I587" s="1807"/>
      <c r="J587" s="1807"/>
      <c r="K587" s="9"/>
      <c r="L587" s="9"/>
      <c r="M587" s="9"/>
      <c r="N587" s="9"/>
      <c r="O587" s="8"/>
      <c r="P587" s="8"/>
      <c r="Q587" s="9"/>
      <c r="R587" s="9"/>
      <c r="S587" s="9"/>
      <c r="T587" s="9"/>
      <c r="U587" s="9"/>
      <c r="V587" s="9"/>
    </row>
    <row r="588" spans="1:22" ht="13.5" customHeight="1">
      <c r="A588" s="1807"/>
      <c r="B588" s="1807"/>
      <c r="C588" s="1807"/>
      <c r="D588" s="1807"/>
      <c r="E588" s="1141"/>
      <c r="F588" s="1141"/>
      <c r="G588" s="1807"/>
      <c r="H588" s="1807"/>
      <c r="I588" s="1807"/>
      <c r="J588" s="1807"/>
      <c r="K588" s="9"/>
      <c r="L588" s="9"/>
      <c r="M588" s="9"/>
      <c r="N588" s="9"/>
      <c r="O588" s="8"/>
      <c r="P588" s="8"/>
      <c r="Q588" s="9"/>
      <c r="R588" s="9"/>
      <c r="S588" s="9"/>
      <c r="T588" s="9"/>
      <c r="U588" s="9"/>
      <c r="V588" s="9"/>
    </row>
    <row r="589" spans="1:22" ht="13.5" customHeight="1">
      <c r="A589" s="1807"/>
      <c r="B589" s="1807"/>
      <c r="C589" s="1807"/>
      <c r="D589" s="1807"/>
      <c r="E589" s="1141"/>
      <c r="F589" s="1141"/>
      <c r="G589" s="1807"/>
      <c r="H589" s="1807"/>
      <c r="I589" s="1807"/>
      <c r="J589" s="1807"/>
      <c r="K589" s="9"/>
      <c r="L589" s="9"/>
      <c r="M589" s="9"/>
      <c r="N589" s="9"/>
      <c r="O589" s="8"/>
      <c r="P589" s="8"/>
      <c r="Q589" s="9"/>
      <c r="R589" s="9"/>
      <c r="S589" s="9"/>
      <c r="T589" s="9"/>
      <c r="U589" s="9"/>
      <c r="V589" s="9"/>
    </row>
    <row r="590" spans="1:22" ht="13.5" customHeight="1">
      <c r="A590" s="1807"/>
      <c r="B590" s="1807"/>
      <c r="C590" s="1807"/>
      <c r="D590" s="1807"/>
      <c r="E590" s="1141"/>
      <c r="F590" s="1141"/>
      <c r="G590" s="1807"/>
      <c r="H590" s="1807"/>
      <c r="I590" s="1807"/>
      <c r="J590" s="1807"/>
      <c r="K590" s="9"/>
      <c r="L590" s="9"/>
      <c r="M590" s="9"/>
      <c r="N590" s="9"/>
      <c r="O590" s="8"/>
      <c r="P590" s="8"/>
      <c r="Q590" s="9"/>
      <c r="R590" s="9"/>
      <c r="S590" s="9"/>
      <c r="T590" s="9"/>
      <c r="U590" s="9"/>
      <c r="V590" s="9"/>
    </row>
    <row r="591" spans="1:22" ht="13.5" customHeight="1">
      <c r="A591" s="1807"/>
      <c r="B591" s="1807"/>
      <c r="C591" s="1807"/>
      <c r="D591" s="1807"/>
      <c r="E591" s="1141"/>
      <c r="F591" s="1141"/>
      <c r="G591" s="1807"/>
      <c r="H591" s="1807"/>
      <c r="I591" s="1807"/>
      <c r="J591" s="1807"/>
      <c r="K591" s="9"/>
      <c r="L591" s="9"/>
      <c r="M591" s="9"/>
      <c r="N591" s="9"/>
      <c r="O591" s="8"/>
      <c r="P591" s="8"/>
      <c r="Q591" s="9"/>
      <c r="R591" s="9"/>
      <c r="S591" s="9"/>
      <c r="T591" s="9"/>
      <c r="U591" s="9"/>
      <c r="V591" s="9"/>
    </row>
    <row r="592" spans="1:22" ht="13.5" customHeight="1">
      <c r="A592" s="1807"/>
      <c r="B592" s="1807"/>
      <c r="C592" s="1807"/>
      <c r="D592" s="1807"/>
      <c r="E592" s="1141"/>
      <c r="F592" s="1141"/>
      <c r="G592" s="1807"/>
      <c r="H592" s="1807"/>
      <c r="I592" s="1807"/>
      <c r="J592" s="1807"/>
      <c r="K592" s="9"/>
      <c r="L592" s="9"/>
      <c r="M592" s="9"/>
      <c r="N592" s="9"/>
      <c r="O592" s="8"/>
      <c r="P592" s="8"/>
      <c r="Q592" s="9"/>
      <c r="R592" s="9"/>
      <c r="S592" s="9"/>
      <c r="T592" s="9"/>
      <c r="U592" s="9"/>
      <c r="V592" s="9"/>
    </row>
    <row r="593" spans="1:22" ht="13.5" customHeight="1">
      <c r="A593" s="1807"/>
      <c r="B593" s="1807"/>
      <c r="C593" s="1807"/>
      <c r="D593" s="1807"/>
      <c r="E593" s="1141"/>
      <c r="F593" s="1141"/>
      <c r="G593" s="1807"/>
      <c r="H593" s="1807"/>
      <c r="I593" s="1807"/>
      <c r="J593" s="1807"/>
      <c r="K593" s="9"/>
      <c r="L593" s="9"/>
      <c r="M593" s="9"/>
      <c r="N593" s="9"/>
      <c r="O593" s="8"/>
      <c r="P593" s="8"/>
      <c r="Q593" s="9"/>
      <c r="R593" s="9"/>
      <c r="S593" s="9"/>
      <c r="T593" s="9"/>
      <c r="U593" s="9"/>
      <c r="V593" s="9"/>
    </row>
    <row r="594" spans="1:22" ht="13.5" customHeight="1">
      <c r="A594" s="1807"/>
      <c r="B594" s="1807"/>
      <c r="C594" s="1807"/>
      <c r="D594" s="1807"/>
      <c r="E594" s="1141"/>
      <c r="F594" s="1141"/>
      <c r="G594" s="1807"/>
      <c r="H594" s="1807"/>
      <c r="I594" s="1807"/>
      <c r="J594" s="1807"/>
      <c r="K594" s="9"/>
      <c r="L594" s="9"/>
      <c r="M594" s="9"/>
      <c r="N594" s="9"/>
      <c r="O594" s="8"/>
      <c r="P594" s="8"/>
      <c r="Q594" s="9"/>
      <c r="R594" s="9"/>
      <c r="S594" s="9"/>
      <c r="T594" s="9"/>
      <c r="U594" s="9"/>
      <c r="V594" s="9"/>
    </row>
    <row r="595" spans="1:22" ht="13.5" customHeight="1">
      <c r="A595" s="1807"/>
      <c r="B595" s="1807"/>
      <c r="C595" s="1807"/>
      <c r="D595" s="1807"/>
      <c r="E595" s="1141"/>
      <c r="F595" s="1141"/>
      <c r="G595" s="1807"/>
      <c r="H595" s="1807"/>
      <c r="I595" s="1807"/>
      <c r="J595" s="1807"/>
      <c r="K595" s="9"/>
      <c r="L595" s="9"/>
      <c r="M595" s="9"/>
      <c r="N595" s="9"/>
      <c r="O595" s="8"/>
      <c r="P595" s="8"/>
      <c r="Q595" s="9"/>
      <c r="R595" s="9"/>
      <c r="S595" s="9"/>
      <c r="T595" s="9"/>
      <c r="U595" s="9"/>
      <c r="V595" s="9"/>
    </row>
    <row r="596" spans="1:22" ht="13.5" customHeight="1">
      <c r="A596" s="1807"/>
      <c r="B596" s="1807"/>
      <c r="C596" s="1807"/>
      <c r="D596" s="1807"/>
      <c r="E596" s="1141"/>
      <c r="F596" s="1141"/>
      <c r="G596" s="1807"/>
      <c r="H596" s="1807"/>
      <c r="I596" s="1807"/>
      <c r="J596" s="1807"/>
      <c r="K596" s="9"/>
      <c r="L596" s="9"/>
      <c r="M596" s="9"/>
      <c r="N596" s="9"/>
      <c r="O596" s="8"/>
      <c r="P596" s="8"/>
      <c r="Q596" s="9"/>
      <c r="R596" s="9"/>
      <c r="S596" s="9"/>
      <c r="T596" s="9"/>
      <c r="U596" s="9"/>
      <c r="V596" s="9"/>
    </row>
    <row r="597" spans="1:22" ht="13.5" customHeight="1">
      <c r="A597" s="1807"/>
      <c r="B597" s="1807"/>
      <c r="C597" s="1807"/>
      <c r="D597" s="1807"/>
      <c r="E597" s="1141"/>
      <c r="F597" s="1141"/>
      <c r="G597" s="1807"/>
      <c r="H597" s="1807"/>
      <c r="I597" s="1807"/>
      <c r="J597" s="1807"/>
      <c r="K597" s="9"/>
      <c r="L597" s="9"/>
      <c r="M597" s="9"/>
      <c r="N597" s="9"/>
      <c r="O597" s="8"/>
      <c r="P597" s="8"/>
      <c r="Q597" s="9"/>
      <c r="R597" s="9"/>
      <c r="S597" s="9"/>
      <c r="T597" s="9"/>
      <c r="U597" s="9"/>
      <c r="V597" s="9"/>
    </row>
    <row r="598" spans="1:22" ht="13.5" customHeight="1">
      <c r="A598" s="1807"/>
      <c r="B598" s="1807"/>
      <c r="C598" s="1807"/>
      <c r="D598" s="1807"/>
      <c r="E598" s="1141"/>
      <c r="F598" s="1141"/>
      <c r="G598" s="1807"/>
      <c r="H598" s="1807"/>
      <c r="I598" s="1807"/>
      <c r="J598" s="1807"/>
      <c r="K598" s="9"/>
      <c r="L598" s="9"/>
      <c r="M598" s="9"/>
      <c r="N598" s="9"/>
      <c r="O598" s="8"/>
      <c r="P598" s="8"/>
      <c r="Q598" s="9"/>
      <c r="R598" s="9"/>
      <c r="S598" s="9"/>
      <c r="T598" s="9"/>
      <c r="U598" s="9"/>
      <c r="V598" s="9"/>
    </row>
    <row r="599" spans="1:22" ht="13.5" customHeight="1">
      <c r="A599" s="1807"/>
      <c r="B599" s="1807"/>
      <c r="C599" s="1807"/>
      <c r="D599" s="1807"/>
      <c r="E599" s="1141"/>
      <c r="F599" s="1141"/>
      <c r="G599" s="1807"/>
      <c r="H599" s="1807"/>
      <c r="I599" s="1807"/>
      <c r="J599" s="1807"/>
      <c r="K599" s="9"/>
      <c r="L599" s="9"/>
      <c r="M599" s="9"/>
      <c r="N599" s="9"/>
      <c r="O599" s="8"/>
      <c r="P599" s="8"/>
      <c r="Q599" s="9"/>
      <c r="R599" s="9"/>
      <c r="S599" s="9"/>
      <c r="T599" s="9"/>
      <c r="U599" s="9"/>
      <c r="V599" s="9"/>
    </row>
    <row r="600" spans="1:22" ht="13.5" customHeight="1">
      <c r="A600" s="1807"/>
      <c r="B600" s="1807"/>
      <c r="C600" s="1807"/>
      <c r="D600" s="1807"/>
      <c r="E600" s="1141"/>
      <c r="F600" s="1141"/>
      <c r="G600" s="1807"/>
      <c r="H600" s="1807"/>
      <c r="I600" s="1807"/>
      <c r="J600" s="1807"/>
      <c r="K600" s="9"/>
      <c r="L600" s="9"/>
      <c r="M600" s="9"/>
      <c r="N600" s="9"/>
      <c r="O600" s="8"/>
      <c r="P600" s="8"/>
      <c r="Q600" s="9"/>
      <c r="R600" s="9"/>
      <c r="S600" s="9"/>
      <c r="T600" s="9"/>
      <c r="U600" s="9"/>
      <c r="V600" s="9"/>
    </row>
    <row r="601" spans="1:22" ht="13.5" customHeight="1">
      <c r="A601" s="1807"/>
      <c r="B601" s="1807"/>
      <c r="C601" s="1807"/>
      <c r="D601" s="1807"/>
      <c r="E601" s="1141"/>
      <c r="F601" s="1141"/>
      <c r="G601" s="1807"/>
      <c r="H601" s="1807"/>
      <c r="I601" s="1807"/>
      <c r="J601" s="1807"/>
      <c r="K601" s="9"/>
      <c r="L601" s="9"/>
      <c r="M601" s="9"/>
      <c r="N601" s="9"/>
      <c r="O601" s="8"/>
      <c r="P601" s="8"/>
      <c r="Q601" s="9"/>
      <c r="R601" s="9"/>
      <c r="S601" s="9"/>
      <c r="T601" s="9"/>
      <c r="U601" s="9"/>
      <c r="V601" s="9"/>
    </row>
    <row r="602" spans="1:22" ht="13.5" customHeight="1">
      <c r="A602" s="1807"/>
      <c r="B602" s="1807"/>
      <c r="C602" s="1807"/>
      <c r="D602" s="1807"/>
      <c r="E602" s="1141"/>
      <c r="F602" s="1141"/>
      <c r="G602" s="1807"/>
      <c r="H602" s="1807"/>
      <c r="I602" s="1807"/>
      <c r="J602" s="1807"/>
      <c r="K602" s="9"/>
      <c r="L602" s="9"/>
      <c r="M602" s="9"/>
      <c r="N602" s="9"/>
      <c r="O602" s="8"/>
      <c r="P602" s="8"/>
      <c r="Q602" s="9"/>
      <c r="R602" s="9"/>
      <c r="S602" s="9"/>
      <c r="T602" s="9"/>
      <c r="U602" s="9"/>
      <c r="V602" s="9"/>
    </row>
    <row r="603" spans="1:22" ht="13.5" customHeight="1">
      <c r="A603" s="1807"/>
      <c r="B603" s="1807"/>
      <c r="C603" s="1807"/>
      <c r="D603" s="1807"/>
      <c r="E603" s="1141"/>
      <c r="F603" s="1141"/>
      <c r="G603" s="1807"/>
      <c r="H603" s="1807"/>
      <c r="I603" s="1807"/>
      <c r="J603" s="1807"/>
      <c r="K603" s="9"/>
      <c r="L603" s="9"/>
      <c r="M603" s="9"/>
      <c r="N603" s="9"/>
      <c r="O603" s="8"/>
      <c r="P603" s="8"/>
      <c r="Q603" s="9"/>
      <c r="R603" s="9"/>
      <c r="S603" s="9"/>
      <c r="T603" s="9"/>
      <c r="U603" s="9"/>
      <c r="V603" s="9"/>
    </row>
    <row r="604" spans="1:22" ht="13.5" customHeight="1">
      <c r="A604" s="1807"/>
      <c r="B604" s="1807"/>
      <c r="C604" s="1807"/>
      <c r="D604" s="1807"/>
      <c r="E604" s="1141"/>
      <c r="F604" s="1141"/>
      <c r="G604" s="1807"/>
      <c r="H604" s="1807"/>
      <c r="I604" s="1807"/>
      <c r="J604" s="1807"/>
      <c r="K604" s="9"/>
      <c r="L604" s="9"/>
      <c r="M604" s="9"/>
      <c r="N604" s="9"/>
      <c r="O604" s="8"/>
      <c r="P604" s="8"/>
      <c r="Q604" s="9"/>
      <c r="R604" s="9"/>
      <c r="S604" s="9"/>
      <c r="T604" s="9"/>
      <c r="U604" s="9"/>
      <c r="V604" s="9"/>
    </row>
    <row r="605" spans="1:22" ht="13.5" customHeight="1">
      <c r="A605" s="1807"/>
      <c r="B605" s="1807"/>
      <c r="C605" s="1807"/>
      <c r="D605" s="1807"/>
      <c r="E605" s="1141"/>
      <c r="F605" s="1141"/>
      <c r="G605" s="1807"/>
      <c r="H605" s="1807"/>
      <c r="I605" s="1807"/>
      <c r="J605" s="1807"/>
      <c r="K605" s="9"/>
      <c r="L605" s="9"/>
      <c r="M605" s="9"/>
      <c r="N605" s="9"/>
      <c r="O605" s="8"/>
      <c r="P605" s="8"/>
      <c r="Q605" s="9"/>
      <c r="R605" s="9"/>
      <c r="S605" s="9"/>
      <c r="T605" s="9"/>
      <c r="U605" s="9"/>
      <c r="V605" s="9"/>
    </row>
    <row r="606" spans="1:22" ht="13.5" customHeight="1">
      <c r="A606" s="1807"/>
      <c r="B606" s="1807"/>
      <c r="C606" s="1807"/>
      <c r="D606" s="1807"/>
      <c r="E606" s="1141"/>
      <c r="F606" s="1141"/>
      <c r="G606" s="1807"/>
      <c r="H606" s="1807"/>
      <c r="I606" s="1807"/>
      <c r="J606" s="1807"/>
      <c r="K606" s="9"/>
      <c r="L606" s="9"/>
      <c r="M606" s="9"/>
      <c r="N606" s="9"/>
      <c r="O606" s="8"/>
      <c r="P606" s="8"/>
      <c r="Q606" s="9"/>
      <c r="R606" s="9"/>
      <c r="S606" s="9"/>
      <c r="T606" s="9"/>
      <c r="U606" s="9"/>
      <c r="V606" s="9"/>
    </row>
    <row r="607" spans="1:22" ht="13.5" customHeight="1">
      <c r="A607" s="1807"/>
      <c r="B607" s="1807"/>
      <c r="C607" s="1807"/>
      <c r="D607" s="1807"/>
      <c r="E607" s="1141"/>
      <c r="F607" s="1141"/>
      <c r="G607" s="1807"/>
      <c r="H607" s="1807"/>
      <c r="I607" s="1807"/>
      <c r="J607" s="1807"/>
      <c r="K607" s="9"/>
      <c r="L607" s="9"/>
      <c r="M607" s="9"/>
      <c r="N607" s="9"/>
      <c r="O607" s="8"/>
      <c r="P607" s="8"/>
      <c r="Q607" s="9"/>
      <c r="R607" s="9"/>
      <c r="S607" s="9"/>
      <c r="T607" s="9"/>
      <c r="U607" s="9"/>
      <c r="V607" s="9"/>
    </row>
    <row r="608" spans="1:22" ht="13.5" customHeight="1">
      <c r="A608" s="1807"/>
      <c r="B608" s="1807"/>
      <c r="C608" s="1807"/>
      <c r="D608" s="1807"/>
      <c r="E608" s="1141"/>
      <c r="F608" s="1141"/>
      <c r="G608" s="1807"/>
      <c r="H608" s="1807"/>
      <c r="I608" s="1807"/>
      <c r="J608" s="1807"/>
      <c r="K608" s="9"/>
      <c r="L608" s="9"/>
      <c r="M608" s="9"/>
      <c r="N608" s="9"/>
      <c r="O608" s="8"/>
      <c r="P608" s="8"/>
      <c r="Q608" s="9"/>
      <c r="R608" s="9"/>
      <c r="S608" s="9"/>
      <c r="T608" s="9"/>
      <c r="U608" s="9"/>
      <c r="V608" s="9"/>
    </row>
    <row r="609" spans="1:22" ht="13.5" customHeight="1">
      <c r="A609" s="1807"/>
      <c r="B609" s="1807"/>
      <c r="C609" s="1807"/>
      <c r="D609" s="1807"/>
      <c r="E609" s="1141"/>
      <c r="F609" s="1141"/>
      <c r="G609" s="1807"/>
      <c r="H609" s="1807"/>
      <c r="I609" s="1807"/>
      <c r="J609" s="1807"/>
      <c r="K609" s="9"/>
      <c r="L609" s="9"/>
      <c r="M609" s="9"/>
      <c r="N609" s="9"/>
      <c r="O609" s="8"/>
      <c r="P609" s="8"/>
      <c r="Q609" s="9"/>
      <c r="R609" s="9"/>
      <c r="S609" s="9"/>
      <c r="T609" s="9"/>
      <c r="U609" s="9"/>
      <c r="V609" s="9"/>
    </row>
    <row r="610" spans="1:22" ht="13.5" customHeight="1">
      <c r="A610" s="1807"/>
      <c r="B610" s="1807"/>
      <c r="C610" s="1807"/>
      <c r="D610" s="1807"/>
      <c r="E610" s="1141"/>
      <c r="F610" s="1141"/>
      <c r="G610" s="1807"/>
      <c r="H610" s="1807"/>
      <c r="I610" s="1807"/>
      <c r="J610" s="1807"/>
      <c r="K610" s="9"/>
      <c r="L610" s="9"/>
      <c r="M610" s="9"/>
      <c r="N610" s="9"/>
      <c r="O610" s="8"/>
      <c r="P610" s="8"/>
      <c r="Q610" s="9"/>
      <c r="R610" s="9"/>
      <c r="S610" s="9"/>
      <c r="T610" s="9"/>
      <c r="U610" s="9"/>
      <c r="V610" s="9"/>
    </row>
    <row r="611" spans="1:22" ht="13.5" customHeight="1">
      <c r="A611" s="1807"/>
      <c r="B611" s="1807"/>
      <c r="C611" s="1807"/>
      <c r="D611" s="1807"/>
      <c r="E611" s="1141"/>
      <c r="F611" s="1141"/>
      <c r="G611" s="1807"/>
      <c r="H611" s="1807"/>
      <c r="I611" s="1807"/>
      <c r="J611" s="1807"/>
      <c r="K611" s="9"/>
      <c r="L611" s="9"/>
      <c r="M611" s="9"/>
      <c r="N611" s="9"/>
      <c r="O611" s="8"/>
      <c r="P611" s="8"/>
      <c r="Q611" s="9"/>
      <c r="R611" s="9"/>
      <c r="S611" s="9"/>
      <c r="T611" s="9"/>
      <c r="U611" s="9"/>
      <c r="V611" s="9"/>
    </row>
    <row r="612" spans="1:22" ht="13.5" customHeight="1">
      <c r="A612" s="1807"/>
      <c r="B612" s="1807"/>
      <c r="C612" s="1807"/>
      <c r="D612" s="1807"/>
      <c r="E612" s="1141"/>
      <c r="F612" s="1141"/>
      <c r="G612" s="1807"/>
      <c r="H612" s="1807"/>
      <c r="I612" s="1807"/>
      <c r="J612" s="1807"/>
      <c r="K612" s="9"/>
      <c r="L612" s="9"/>
      <c r="M612" s="9"/>
      <c r="N612" s="9"/>
      <c r="O612" s="8"/>
      <c r="P612" s="8"/>
      <c r="Q612" s="9"/>
      <c r="R612" s="9"/>
      <c r="S612" s="9"/>
      <c r="T612" s="9"/>
      <c r="U612" s="9"/>
      <c r="V612" s="9"/>
    </row>
    <row r="613" spans="1:22" ht="13.5" customHeight="1">
      <c r="A613" s="1807"/>
      <c r="B613" s="1807"/>
      <c r="C613" s="1807"/>
      <c r="D613" s="1807"/>
      <c r="E613" s="1141"/>
      <c r="F613" s="1141"/>
      <c r="G613" s="1807"/>
      <c r="H613" s="1807"/>
      <c r="I613" s="1807"/>
      <c r="J613" s="1807"/>
      <c r="K613" s="9"/>
      <c r="L613" s="9"/>
      <c r="M613" s="9"/>
      <c r="N613" s="9"/>
      <c r="O613" s="8"/>
      <c r="P613" s="8"/>
      <c r="Q613" s="9"/>
      <c r="R613" s="9"/>
      <c r="S613" s="9"/>
      <c r="T613" s="9"/>
      <c r="U613" s="9"/>
      <c r="V613" s="9"/>
    </row>
    <row r="614" spans="1:22" ht="13.5" customHeight="1">
      <c r="A614" s="1807"/>
      <c r="B614" s="1807"/>
      <c r="C614" s="1807"/>
      <c r="D614" s="1807"/>
      <c r="E614" s="1141"/>
      <c r="F614" s="1141"/>
      <c r="G614" s="1807"/>
      <c r="H614" s="1807"/>
      <c r="I614" s="1807"/>
      <c r="J614" s="1807"/>
      <c r="K614" s="9"/>
      <c r="L614" s="9"/>
      <c r="M614" s="9"/>
      <c r="N614" s="9"/>
      <c r="O614" s="8"/>
      <c r="P614" s="8"/>
      <c r="Q614" s="9"/>
      <c r="R614" s="9"/>
      <c r="S614" s="9"/>
      <c r="T614" s="9"/>
      <c r="U614" s="9"/>
      <c r="V614" s="9"/>
    </row>
    <row r="615" spans="1:22" ht="13.5" customHeight="1">
      <c r="A615" s="1807"/>
      <c r="B615" s="1807"/>
      <c r="C615" s="1807"/>
      <c r="D615" s="1807"/>
      <c r="E615" s="1141"/>
      <c r="F615" s="1141"/>
      <c r="G615" s="1807"/>
      <c r="H615" s="1807"/>
      <c r="I615" s="1807"/>
      <c r="J615" s="1807"/>
      <c r="K615" s="9"/>
      <c r="L615" s="9"/>
      <c r="M615" s="9"/>
      <c r="N615" s="9"/>
      <c r="O615" s="8"/>
      <c r="P615" s="8"/>
      <c r="Q615" s="9"/>
      <c r="R615" s="9"/>
      <c r="S615" s="9"/>
      <c r="T615" s="9"/>
      <c r="U615" s="9"/>
      <c r="V615" s="9"/>
    </row>
    <row r="616" spans="1:22" ht="13.5" customHeight="1">
      <c r="A616" s="1807"/>
      <c r="B616" s="1807"/>
      <c r="C616" s="1807"/>
      <c r="D616" s="1807"/>
      <c r="E616" s="1141"/>
      <c r="F616" s="1141"/>
      <c r="G616" s="1807"/>
      <c r="H616" s="1807"/>
      <c r="I616" s="1807"/>
      <c r="J616" s="1807"/>
      <c r="K616" s="9"/>
      <c r="L616" s="9"/>
      <c r="M616" s="9"/>
      <c r="N616" s="9"/>
      <c r="O616" s="8"/>
      <c r="P616" s="8"/>
      <c r="Q616" s="9"/>
      <c r="R616" s="9"/>
      <c r="S616" s="9"/>
      <c r="T616" s="9"/>
      <c r="U616" s="9"/>
      <c r="V616" s="9"/>
    </row>
    <row r="617" spans="1:22" ht="13.5" customHeight="1">
      <c r="A617" s="1807"/>
      <c r="B617" s="1807"/>
      <c r="C617" s="1807"/>
      <c r="D617" s="1807"/>
      <c r="E617" s="1141"/>
      <c r="F617" s="1141"/>
      <c r="G617" s="1807"/>
      <c r="H617" s="1807"/>
      <c r="I617" s="1807"/>
      <c r="J617" s="1807"/>
      <c r="K617" s="9"/>
      <c r="L617" s="9"/>
      <c r="M617" s="9"/>
      <c r="N617" s="9"/>
      <c r="O617" s="8"/>
      <c r="P617" s="8"/>
      <c r="Q617" s="9"/>
      <c r="R617" s="9"/>
      <c r="S617" s="9"/>
      <c r="T617" s="9"/>
      <c r="U617" s="9"/>
      <c r="V617" s="9"/>
    </row>
    <row r="618" spans="1:22" ht="13.5" customHeight="1">
      <c r="A618" s="1807"/>
      <c r="B618" s="1807"/>
      <c r="C618" s="1807"/>
      <c r="D618" s="1807"/>
      <c r="E618" s="1141"/>
      <c r="F618" s="1141"/>
      <c r="G618" s="1807"/>
      <c r="H618" s="1807"/>
      <c r="I618" s="1807"/>
      <c r="J618" s="1807"/>
      <c r="K618" s="9"/>
      <c r="L618" s="9"/>
      <c r="M618" s="9"/>
      <c r="N618" s="9"/>
      <c r="O618" s="8"/>
      <c r="P618" s="8"/>
      <c r="Q618" s="9"/>
      <c r="R618" s="9"/>
      <c r="S618" s="9"/>
      <c r="T618" s="9"/>
      <c r="U618" s="9"/>
      <c r="V618" s="9"/>
    </row>
    <row r="619" spans="1:22" ht="13.5" customHeight="1">
      <c r="A619" s="1807"/>
      <c r="B619" s="1807"/>
      <c r="C619" s="1807"/>
      <c r="D619" s="1807"/>
      <c r="E619" s="1141"/>
      <c r="F619" s="1141"/>
      <c r="G619" s="1807"/>
      <c r="H619" s="1807"/>
      <c r="I619" s="1807"/>
      <c r="J619" s="1807"/>
      <c r="K619" s="9"/>
      <c r="L619" s="9"/>
      <c r="M619" s="9"/>
      <c r="N619" s="9"/>
      <c r="O619" s="8"/>
      <c r="P619" s="8"/>
      <c r="Q619" s="9"/>
      <c r="R619" s="9"/>
      <c r="S619" s="9"/>
      <c r="T619" s="9"/>
      <c r="U619" s="9"/>
      <c r="V619" s="9"/>
    </row>
    <row r="620" spans="1:22" ht="13.5" customHeight="1">
      <c r="A620" s="1807"/>
      <c r="B620" s="1807"/>
      <c r="C620" s="1807"/>
      <c r="D620" s="1807"/>
      <c r="E620" s="1141"/>
      <c r="F620" s="1141"/>
      <c r="G620" s="1807"/>
      <c r="H620" s="1807"/>
      <c r="I620" s="1807"/>
      <c r="J620" s="1807"/>
      <c r="K620" s="9"/>
      <c r="L620" s="9"/>
      <c r="M620" s="9"/>
      <c r="N620" s="9"/>
      <c r="O620" s="8"/>
      <c r="P620" s="8"/>
      <c r="Q620" s="9"/>
      <c r="R620" s="9"/>
      <c r="S620" s="9"/>
      <c r="T620" s="9"/>
      <c r="U620" s="9"/>
      <c r="V620" s="9"/>
    </row>
    <row r="621" spans="1:22" ht="13.5" customHeight="1">
      <c r="A621" s="1807"/>
      <c r="B621" s="1807"/>
      <c r="C621" s="1807"/>
      <c r="D621" s="1807"/>
      <c r="E621" s="1141"/>
      <c r="F621" s="1141"/>
      <c r="G621" s="1807"/>
      <c r="H621" s="1807"/>
      <c r="I621" s="1807"/>
      <c r="J621" s="1807"/>
      <c r="K621" s="9"/>
      <c r="L621" s="9"/>
      <c r="M621" s="9"/>
      <c r="N621" s="9"/>
      <c r="O621" s="8"/>
      <c r="P621" s="8"/>
      <c r="Q621" s="9"/>
      <c r="R621" s="9"/>
      <c r="S621" s="9"/>
      <c r="T621" s="9"/>
      <c r="U621" s="9"/>
      <c r="V621" s="9"/>
    </row>
    <row r="622" spans="1:22" ht="13.5" customHeight="1">
      <c r="A622" s="1807"/>
      <c r="B622" s="1807"/>
      <c r="C622" s="1807"/>
      <c r="D622" s="1807"/>
      <c r="E622" s="1141"/>
      <c r="F622" s="1141"/>
      <c r="G622" s="1807"/>
      <c r="H622" s="1807"/>
      <c r="I622" s="1807"/>
      <c r="J622" s="1807"/>
      <c r="K622" s="9"/>
      <c r="L622" s="9"/>
      <c r="M622" s="9"/>
      <c r="N622" s="9"/>
      <c r="O622" s="8"/>
      <c r="P622" s="8"/>
      <c r="Q622" s="9"/>
      <c r="R622" s="9"/>
      <c r="S622" s="9"/>
      <c r="T622" s="9"/>
      <c r="U622" s="9"/>
      <c r="V622" s="9"/>
    </row>
    <row r="623" spans="1:22" ht="13.5" customHeight="1">
      <c r="A623" s="1807"/>
      <c r="B623" s="1807"/>
      <c r="C623" s="1807"/>
      <c r="D623" s="1807"/>
      <c r="E623" s="1141"/>
      <c r="F623" s="1141"/>
      <c r="G623" s="1807"/>
      <c r="H623" s="1807"/>
      <c r="I623" s="1807"/>
      <c r="J623" s="1807"/>
      <c r="K623" s="9"/>
      <c r="L623" s="9"/>
      <c r="M623" s="9"/>
      <c r="N623" s="9"/>
      <c r="O623" s="8"/>
      <c r="P623" s="8"/>
      <c r="Q623" s="9"/>
      <c r="R623" s="9"/>
      <c r="S623" s="9"/>
      <c r="T623" s="9"/>
      <c r="U623" s="9"/>
      <c r="V623" s="9"/>
    </row>
    <row r="624" spans="1:22" ht="13.5" customHeight="1">
      <c r="A624" s="1807"/>
      <c r="B624" s="1807"/>
      <c r="C624" s="1807"/>
      <c r="D624" s="1807"/>
      <c r="E624" s="1141"/>
      <c r="F624" s="1141"/>
      <c r="G624" s="1807"/>
      <c r="H624" s="1807"/>
      <c r="I624" s="1807"/>
      <c r="J624" s="1807"/>
      <c r="K624" s="9"/>
      <c r="L624" s="9"/>
      <c r="M624" s="9"/>
      <c r="N624" s="9"/>
      <c r="O624" s="8"/>
      <c r="P624" s="8"/>
      <c r="Q624" s="9"/>
      <c r="R624" s="9"/>
      <c r="S624" s="9"/>
      <c r="T624" s="9"/>
      <c r="U624" s="9"/>
      <c r="V624" s="9"/>
    </row>
    <row r="625" spans="1:22" ht="13.5" customHeight="1">
      <c r="A625" s="1807"/>
      <c r="B625" s="1807"/>
      <c r="C625" s="1807"/>
      <c r="D625" s="1807"/>
      <c r="E625" s="1141"/>
      <c r="F625" s="1141"/>
      <c r="G625" s="1807"/>
      <c r="H625" s="1807"/>
      <c r="I625" s="1807"/>
      <c r="J625" s="1807"/>
      <c r="K625" s="9"/>
      <c r="L625" s="9"/>
      <c r="M625" s="9"/>
      <c r="N625" s="9"/>
      <c r="O625" s="8"/>
      <c r="P625" s="8"/>
      <c r="Q625" s="9"/>
      <c r="R625" s="9"/>
      <c r="S625" s="9"/>
      <c r="T625" s="9"/>
      <c r="U625" s="9"/>
      <c r="V625" s="9"/>
    </row>
    <row r="626" spans="1:22" ht="13.5" customHeight="1">
      <c r="A626" s="1807"/>
      <c r="B626" s="1807"/>
      <c r="C626" s="1807"/>
      <c r="D626" s="1807"/>
      <c r="E626" s="1141"/>
      <c r="F626" s="1141"/>
      <c r="G626" s="1807"/>
      <c r="H626" s="1807"/>
      <c r="I626" s="1807"/>
      <c r="J626" s="1807"/>
      <c r="K626" s="9"/>
      <c r="L626" s="9"/>
      <c r="M626" s="9"/>
      <c r="N626" s="9"/>
      <c r="O626" s="8"/>
      <c r="P626" s="8"/>
      <c r="Q626" s="9"/>
      <c r="R626" s="9"/>
      <c r="S626" s="9"/>
      <c r="T626" s="9"/>
      <c r="U626" s="9"/>
      <c r="V626" s="9"/>
    </row>
    <row r="627" spans="1:22" ht="13.5" customHeight="1">
      <c r="A627" s="1807"/>
      <c r="B627" s="1807"/>
      <c r="C627" s="1807"/>
      <c r="D627" s="1807"/>
      <c r="E627" s="1141"/>
      <c r="F627" s="1141"/>
      <c r="G627" s="1807"/>
      <c r="H627" s="1807"/>
      <c r="I627" s="1807"/>
      <c r="J627" s="1807"/>
      <c r="K627" s="9"/>
      <c r="L627" s="9"/>
      <c r="M627" s="9"/>
      <c r="N627" s="9"/>
      <c r="O627" s="8"/>
      <c r="P627" s="8"/>
      <c r="Q627" s="9"/>
      <c r="R627" s="9"/>
      <c r="S627" s="9"/>
      <c r="T627" s="9"/>
      <c r="U627" s="9"/>
      <c r="V627" s="9"/>
    </row>
    <row r="628" spans="1:22" ht="13.5" customHeight="1">
      <c r="A628" s="1807"/>
      <c r="B628" s="1807"/>
      <c r="C628" s="1807"/>
      <c r="D628" s="1807"/>
      <c r="E628" s="1141"/>
      <c r="F628" s="1141"/>
      <c r="G628" s="1807"/>
      <c r="H628" s="1807"/>
      <c r="I628" s="1807"/>
      <c r="J628" s="1807"/>
      <c r="K628" s="9"/>
      <c r="L628" s="9"/>
      <c r="M628" s="9"/>
      <c r="N628" s="9"/>
      <c r="O628" s="8"/>
      <c r="P628" s="8"/>
      <c r="Q628" s="9"/>
      <c r="R628" s="9"/>
      <c r="S628" s="9"/>
      <c r="T628" s="9"/>
      <c r="U628" s="9"/>
      <c r="V628" s="9"/>
    </row>
    <row r="629" spans="1:22" ht="13.5" customHeight="1">
      <c r="A629" s="1807"/>
      <c r="B629" s="1807"/>
      <c r="C629" s="1807"/>
      <c r="D629" s="1807"/>
      <c r="E629" s="1141"/>
      <c r="F629" s="1141"/>
      <c r="G629" s="1807"/>
      <c r="H629" s="1807"/>
      <c r="I629" s="1807"/>
      <c r="J629" s="1807"/>
      <c r="K629" s="9"/>
      <c r="L629" s="9"/>
      <c r="M629" s="9"/>
      <c r="N629" s="9"/>
      <c r="O629" s="8"/>
      <c r="P629" s="8"/>
      <c r="Q629" s="9"/>
      <c r="R629" s="9"/>
      <c r="S629" s="9"/>
      <c r="T629" s="9"/>
      <c r="U629" s="9"/>
      <c r="V629" s="9"/>
    </row>
    <row r="630" spans="1:22" ht="13.5" customHeight="1">
      <c r="A630" s="1807"/>
      <c r="B630" s="1807"/>
      <c r="C630" s="1807"/>
      <c r="D630" s="1807"/>
      <c r="E630" s="1141"/>
      <c r="F630" s="1141"/>
      <c r="G630" s="1807"/>
      <c r="H630" s="1807"/>
      <c r="I630" s="1807"/>
      <c r="J630" s="1807"/>
      <c r="K630" s="9"/>
      <c r="L630" s="9"/>
      <c r="M630" s="9"/>
      <c r="N630" s="9"/>
      <c r="O630" s="8"/>
      <c r="P630" s="8"/>
      <c r="Q630" s="9"/>
      <c r="R630" s="9"/>
      <c r="S630" s="9"/>
      <c r="T630" s="9"/>
      <c r="U630" s="9"/>
      <c r="V630" s="9"/>
    </row>
    <row r="631" spans="1:22" ht="13.5" customHeight="1">
      <c r="A631" s="1807"/>
      <c r="B631" s="1807"/>
      <c r="C631" s="1807"/>
      <c r="D631" s="1807"/>
      <c r="E631" s="1141"/>
      <c r="F631" s="1141"/>
      <c r="G631" s="1807"/>
      <c r="H631" s="1807"/>
      <c r="I631" s="1807"/>
      <c r="J631" s="1807"/>
      <c r="K631" s="9"/>
      <c r="L631" s="9"/>
      <c r="M631" s="9"/>
      <c r="N631" s="9"/>
      <c r="O631" s="8"/>
      <c r="P631" s="8"/>
      <c r="Q631" s="9"/>
      <c r="R631" s="9"/>
      <c r="S631" s="9"/>
      <c r="T631" s="9"/>
      <c r="U631" s="9"/>
      <c r="V631" s="9"/>
    </row>
    <row r="632" spans="1:22" ht="13.5" customHeight="1">
      <c r="A632" s="1807"/>
      <c r="B632" s="1807"/>
      <c r="C632" s="1807"/>
      <c r="D632" s="1807"/>
      <c r="E632" s="1141"/>
      <c r="F632" s="1141"/>
      <c r="G632" s="1807"/>
      <c r="H632" s="1807"/>
      <c r="I632" s="1807"/>
      <c r="J632" s="1807"/>
      <c r="K632" s="9"/>
      <c r="L632" s="9"/>
      <c r="M632" s="9"/>
      <c r="N632" s="9"/>
      <c r="O632" s="8"/>
      <c r="P632" s="8"/>
      <c r="Q632" s="9"/>
      <c r="R632" s="9"/>
      <c r="S632" s="9"/>
      <c r="T632" s="9"/>
      <c r="U632" s="9"/>
      <c r="V632" s="9"/>
    </row>
    <row r="633" spans="1:22" ht="13.5" customHeight="1">
      <c r="A633" s="1807"/>
      <c r="B633" s="1807"/>
      <c r="C633" s="1807"/>
      <c r="D633" s="1807"/>
      <c r="E633" s="1141"/>
      <c r="F633" s="1141"/>
      <c r="G633" s="1807"/>
      <c r="H633" s="1807"/>
      <c r="I633" s="1807"/>
      <c r="J633" s="1807"/>
      <c r="K633" s="9"/>
      <c r="L633" s="9"/>
      <c r="M633" s="9"/>
      <c r="N633" s="9"/>
      <c r="O633" s="8"/>
      <c r="P633" s="8"/>
      <c r="Q633" s="9"/>
      <c r="R633" s="9"/>
      <c r="S633" s="9"/>
      <c r="T633" s="9"/>
      <c r="U633" s="9"/>
      <c r="V633" s="9"/>
    </row>
    <row r="634" spans="1:22" ht="13.5" customHeight="1">
      <c r="A634" s="1807"/>
      <c r="B634" s="1807"/>
      <c r="C634" s="1807"/>
      <c r="D634" s="1807"/>
      <c r="E634" s="1141"/>
      <c r="F634" s="1141"/>
      <c r="G634" s="1807"/>
      <c r="H634" s="1807"/>
      <c r="I634" s="1807"/>
      <c r="J634" s="1807"/>
      <c r="K634" s="9"/>
      <c r="L634" s="9"/>
      <c r="M634" s="9"/>
      <c r="N634" s="9"/>
      <c r="O634" s="8"/>
      <c r="P634" s="8"/>
      <c r="Q634" s="9"/>
      <c r="R634" s="9"/>
      <c r="S634" s="9"/>
      <c r="T634" s="9"/>
      <c r="U634" s="9"/>
      <c r="V634" s="9"/>
    </row>
    <row r="635" spans="1:22" ht="13.5" customHeight="1">
      <c r="A635" s="1807"/>
      <c r="B635" s="1807"/>
      <c r="C635" s="1807"/>
      <c r="D635" s="1807"/>
      <c r="E635" s="1141"/>
      <c r="F635" s="1141"/>
      <c r="G635" s="1807"/>
      <c r="H635" s="1807"/>
      <c r="I635" s="1807"/>
      <c r="J635" s="1807"/>
      <c r="K635" s="9"/>
      <c r="L635" s="9"/>
      <c r="M635" s="9"/>
      <c r="N635" s="9"/>
      <c r="O635" s="8"/>
      <c r="P635" s="8"/>
      <c r="Q635" s="9"/>
      <c r="R635" s="9"/>
      <c r="S635" s="9"/>
      <c r="T635" s="9"/>
      <c r="U635" s="9"/>
      <c r="V635" s="9"/>
    </row>
    <row r="636" spans="1:22" ht="13.5" customHeight="1">
      <c r="A636" s="1807"/>
      <c r="B636" s="1807"/>
      <c r="C636" s="1807"/>
      <c r="D636" s="1807"/>
      <c r="E636" s="1141"/>
      <c r="F636" s="1141"/>
      <c r="G636" s="1807"/>
      <c r="H636" s="1807"/>
      <c r="I636" s="1807"/>
      <c r="J636" s="1807"/>
      <c r="K636" s="9"/>
      <c r="L636" s="9"/>
      <c r="M636" s="9"/>
      <c r="N636" s="9"/>
      <c r="O636" s="8"/>
      <c r="P636" s="8"/>
      <c r="Q636" s="9"/>
      <c r="R636" s="9"/>
      <c r="S636" s="9"/>
      <c r="T636" s="9"/>
      <c r="U636" s="9"/>
      <c r="V636" s="9"/>
    </row>
    <row r="637" spans="1:22" ht="13.5" customHeight="1">
      <c r="A637" s="1807"/>
      <c r="B637" s="1807"/>
      <c r="C637" s="1807"/>
      <c r="D637" s="1807"/>
      <c r="E637" s="1141"/>
      <c r="F637" s="1141"/>
      <c r="G637" s="1807"/>
      <c r="H637" s="1807"/>
      <c r="I637" s="1807"/>
      <c r="J637" s="1807"/>
      <c r="K637" s="9"/>
      <c r="L637" s="9"/>
      <c r="M637" s="9"/>
      <c r="N637" s="9"/>
      <c r="O637" s="8"/>
      <c r="P637" s="8"/>
      <c r="Q637" s="9"/>
      <c r="R637" s="9"/>
      <c r="S637" s="9"/>
      <c r="T637" s="9"/>
      <c r="U637" s="9"/>
      <c r="V637" s="9"/>
    </row>
    <row r="638" spans="1:22" ht="13.5" customHeight="1">
      <c r="A638" s="1807"/>
      <c r="B638" s="1807"/>
      <c r="C638" s="1807"/>
      <c r="D638" s="1807"/>
      <c r="E638" s="1141"/>
      <c r="F638" s="1141"/>
      <c r="G638" s="1807"/>
      <c r="H638" s="1807"/>
      <c r="I638" s="1807"/>
      <c r="J638" s="1807"/>
      <c r="K638" s="9"/>
      <c r="L638" s="9"/>
      <c r="M638" s="9"/>
      <c r="N638" s="9"/>
      <c r="O638" s="8"/>
      <c r="P638" s="8"/>
      <c r="Q638" s="9"/>
      <c r="R638" s="9"/>
      <c r="S638" s="9"/>
      <c r="T638" s="9"/>
      <c r="U638" s="9"/>
      <c r="V638" s="9"/>
    </row>
    <row r="639" spans="1:22" ht="13.5" customHeight="1">
      <c r="A639" s="1807"/>
      <c r="B639" s="1807"/>
      <c r="C639" s="1807"/>
      <c r="D639" s="1807"/>
      <c r="E639" s="1141"/>
      <c r="F639" s="1141"/>
      <c r="G639" s="1807"/>
      <c r="H639" s="1807"/>
      <c r="I639" s="1807"/>
      <c r="J639" s="1807"/>
      <c r="K639" s="9"/>
      <c r="L639" s="9"/>
      <c r="M639" s="9"/>
      <c r="N639" s="9"/>
      <c r="O639" s="8"/>
      <c r="P639" s="8"/>
      <c r="Q639" s="9"/>
      <c r="R639" s="9"/>
      <c r="S639" s="9"/>
      <c r="T639" s="9"/>
      <c r="U639" s="9"/>
      <c r="V639" s="9"/>
    </row>
    <row r="640" spans="1:22" ht="13.5" customHeight="1">
      <c r="A640" s="1807"/>
      <c r="B640" s="1807"/>
      <c r="C640" s="1807"/>
      <c r="D640" s="1807"/>
      <c r="E640" s="1141"/>
      <c r="F640" s="1141"/>
      <c r="G640" s="1807"/>
      <c r="H640" s="1807"/>
      <c r="I640" s="1807"/>
      <c r="J640" s="1807"/>
      <c r="K640" s="9"/>
      <c r="L640" s="9"/>
      <c r="M640" s="9"/>
      <c r="N640" s="9"/>
      <c r="O640" s="8"/>
      <c r="P640" s="8"/>
      <c r="Q640" s="9"/>
      <c r="R640" s="9"/>
      <c r="S640" s="9"/>
      <c r="T640" s="9"/>
      <c r="U640" s="9"/>
      <c r="V640" s="9"/>
    </row>
    <row r="641" spans="1:22" ht="13.5" customHeight="1">
      <c r="A641" s="1807"/>
      <c r="B641" s="1807"/>
      <c r="C641" s="1807"/>
      <c r="D641" s="1807"/>
      <c r="E641" s="1141"/>
      <c r="F641" s="1141"/>
      <c r="G641" s="1807"/>
      <c r="H641" s="1807"/>
      <c r="I641" s="1807"/>
      <c r="J641" s="1807"/>
      <c r="K641" s="9"/>
      <c r="L641" s="9"/>
      <c r="M641" s="9"/>
      <c r="N641" s="9"/>
      <c r="O641" s="8"/>
      <c r="P641" s="8"/>
      <c r="Q641" s="9"/>
      <c r="R641" s="9"/>
      <c r="S641" s="9"/>
      <c r="T641" s="9"/>
      <c r="U641" s="9"/>
      <c r="V641" s="9"/>
    </row>
    <row r="642" spans="1:22" ht="13.5" customHeight="1">
      <c r="A642" s="1807"/>
      <c r="B642" s="1807"/>
      <c r="C642" s="1807"/>
      <c r="D642" s="1807"/>
      <c r="E642" s="1141"/>
      <c r="F642" s="1141"/>
      <c r="G642" s="1807"/>
      <c r="H642" s="1807"/>
      <c r="I642" s="1807"/>
      <c r="J642" s="1807"/>
      <c r="K642" s="9"/>
      <c r="L642" s="9"/>
      <c r="M642" s="9"/>
      <c r="N642" s="9"/>
      <c r="O642" s="8"/>
      <c r="P642" s="8"/>
      <c r="Q642" s="9"/>
      <c r="R642" s="9"/>
      <c r="S642" s="9"/>
      <c r="T642" s="9"/>
      <c r="U642" s="9"/>
      <c r="V642" s="9"/>
    </row>
    <row r="643" spans="1:22" ht="13.5" customHeight="1">
      <c r="A643" s="1807"/>
      <c r="B643" s="1807"/>
      <c r="C643" s="1807"/>
      <c r="D643" s="1807"/>
      <c r="E643" s="1141"/>
      <c r="F643" s="1141"/>
      <c r="G643" s="1807"/>
      <c r="H643" s="1807"/>
      <c r="I643" s="1807"/>
      <c r="J643" s="1807"/>
      <c r="K643" s="9"/>
      <c r="L643" s="9"/>
      <c r="M643" s="9"/>
      <c r="N643" s="9"/>
      <c r="O643" s="8"/>
      <c r="P643" s="8"/>
      <c r="Q643" s="9"/>
      <c r="R643" s="9"/>
      <c r="S643" s="9"/>
      <c r="T643" s="9"/>
      <c r="U643" s="9"/>
      <c r="V643" s="9"/>
    </row>
    <row r="644" spans="1:22" ht="13.5" customHeight="1">
      <c r="A644" s="1807"/>
      <c r="B644" s="1807"/>
      <c r="C644" s="1807"/>
      <c r="D644" s="1807"/>
      <c r="E644" s="1141"/>
      <c r="F644" s="1141"/>
      <c r="G644" s="1807"/>
      <c r="H644" s="1807"/>
      <c r="I644" s="1807"/>
      <c r="J644" s="1807"/>
      <c r="K644" s="9"/>
      <c r="L644" s="9"/>
      <c r="M644" s="9"/>
      <c r="N644" s="9"/>
      <c r="O644" s="8"/>
      <c r="P644" s="8"/>
      <c r="Q644" s="9"/>
      <c r="R644" s="9"/>
      <c r="S644" s="9"/>
      <c r="T644" s="9"/>
      <c r="U644" s="9"/>
      <c r="V644" s="9"/>
    </row>
    <row r="645" spans="1:22" ht="13.5" customHeight="1">
      <c r="A645" s="1807"/>
      <c r="B645" s="1807"/>
      <c r="C645" s="1807"/>
      <c r="D645" s="1807"/>
      <c r="E645" s="1141"/>
      <c r="F645" s="1141"/>
      <c r="G645" s="1807"/>
      <c r="H645" s="1807"/>
      <c r="I645" s="1807"/>
      <c r="J645" s="1807"/>
      <c r="K645" s="9"/>
      <c r="L645" s="9"/>
      <c r="M645" s="9"/>
      <c r="N645" s="9"/>
      <c r="O645" s="8"/>
      <c r="P645" s="8"/>
      <c r="Q645" s="9"/>
      <c r="R645" s="9"/>
      <c r="S645" s="9"/>
      <c r="T645" s="9"/>
      <c r="U645" s="9"/>
      <c r="V645" s="9"/>
    </row>
    <row r="646" spans="1:22" ht="13.5" customHeight="1">
      <c r="A646" s="1807"/>
      <c r="B646" s="1807"/>
      <c r="C646" s="1807"/>
      <c r="D646" s="1807"/>
      <c r="E646" s="1141"/>
      <c r="F646" s="1141"/>
      <c r="G646" s="1807"/>
      <c r="H646" s="1807"/>
      <c r="I646" s="1807"/>
      <c r="J646" s="1807"/>
      <c r="K646" s="9"/>
      <c r="L646" s="9"/>
      <c r="M646" s="9"/>
      <c r="N646" s="9"/>
      <c r="O646" s="8"/>
      <c r="P646" s="8"/>
      <c r="Q646" s="9"/>
      <c r="R646" s="9"/>
      <c r="S646" s="9"/>
      <c r="T646" s="9"/>
      <c r="U646" s="9"/>
      <c r="V646" s="9"/>
    </row>
    <row r="647" spans="1:22" ht="13.5" customHeight="1">
      <c r="A647" s="1807"/>
      <c r="B647" s="1807"/>
      <c r="C647" s="1807"/>
      <c r="D647" s="1807"/>
      <c r="E647" s="1141"/>
      <c r="F647" s="1141"/>
      <c r="G647" s="1807"/>
      <c r="H647" s="1807"/>
      <c r="I647" s="1807"/>
      <c r="J647" s="1807"/>
      <c r="K647" s="9"/>
      <c r="L647" s="9"/>
      <c r="M647" s="9"/>
      <c r="N647" s="9"/>
      <c r="O647" s="8"/>
      <c r="P647" s="8"/>
      <c r="Q647" s="9"/>
      <c r="R647" s="9"/>
      <c r="S647" s="9"/>
      <c r="T647" s="9"/>
      <c r="U647" s="9"/>
      <c r="V647" s="9"/>
    </row>
    <row r="648" spans="1:22" ht="13.5" customHeight="1">
      <c r="A648" s="1807"/>
      <c r="B648" s="1807"/>
      <c r="C648" s="1807"/>
      <c r="D648" s="1807"/>
      <c r="E648" s="1141"/>
      <c r="F648" s="1141"/>
      <c r="G648" s="1807"/>
      <c r="H648" s="1807"/>
      <c r="I648" s="1807"/>
      <c r="J648" s="1807"/>
      <c r="K648" s="9"/>
      <c r="L648" s="9"/>
      <c r="M648" s="9"/>
      <c r="N648" s="9"/>
      <c r="O648" s="8"/>
      <c r="P648" s="8"/>
      <c r="Q648" s="9"/>
      <c r="R648" s="9"/>
      <c r="S648" s="9"/>
      <c r="T648" s="9"/>
      <c r="U648" s="9"/>
      <c r="V648" s="9"/>
    </row>
    <row r="649" spans="1:22" ht="13.5" customHeight="1">
      <c r="A649" s="1807"/>
      <c r="B649" s="1807"/>
      <c r="C649" s="1807"/>
      <c r="D649" s="1807"/>
      <c r="E649" s="1141"/>
      <c r="F649" s="1141"/>
      <c r="G649" s="1807"/>
      <c r="H649" s="1807"/>
      <c r="I649" s="1807"/>
      <c r="J649" s="1807"/>
      <c r="K649" s="9"/>
      <c r="L649" s="9"/>
      <c r="M649" s="9"/>
      <c r="N649" s="9"/>
      <c r="O649" s="8"/>
      <c r="P649" s="8"/>
      <c r="Q649" s="9"/>
      <c r="R649" s="9"/>
      <c r="S649" s="9"/>
      <c r="T649" s="9"/>
      <c r="U649" s="9"/>
      <c r="V649" s="9"/>
    </row>
    <row r="650" spans="1:22" ht="13.5" customHeight="1">
      <c r="A650" s="1807"/>
      <c r="B650" s="1807"/>
      <c r="C650" s="1807"/>
      <c r="D650" s="1807"/>
      <c r="E650" s="1141"/>
      <c r="F650" s="1141"/>
      <c r="G650" s="1807"/>
      <c r="H650" s="1807"/>
      <c r="I650" s="1807"/>
      <c r="J650" s="1807"/>
      <c r="K650" s="9"/>
      <c r="L650" s="9"/>
      <c r="M650" s="9"/>
      <c r="N650" s="9"/>
      <c r="O650" s="8"/>
      <c r="P650" s="8"/>
      <c r="Q650" s="9"/>
      <c r="R650" s="9"/>
      <c r="S650" s="9"/>
      <c r="T650" s="9"/>
      <c r="U650" s="9"/>
      <c r="V650" s="9"/>
    </row>
    <row r="651" spans="1:22" ht="13.5" customHeight="1">
      <c r="A651" s="1807"/>
      <c r="B651" s="1807"/>
      <c r="C651" s="1807"/>
      <c r="D651" s="1807"/>
      <c r="E651" s="1141"/>
      <c r="F651" s="1141"/>
      <c r="G651" s="1807"/>
      <c r="H651" s="1807"/>
      <c r="I651" s="1807"/>
      <c r="J651" s="1807"/>
      <c r="K651" s="9"/>
      <c r="L651" s="9"/>
      <c r="M651" s="9"/>
      <c r="N651" s="9"/>
      <c r="O651" s="8"/>
      <c r="P651" s="8"/>
      <c r="Q651" s="9"/>
      <c r="R651" s="9"/>
      <c r="S651" s="9"/>
      <c r="T651" s="9"/>
      <c r="U651" s="9"/>
      <c r="V651" s="9"/>
    </row>
    <row r="652" spans="1:22" ht="13.5" customHeight="1">
      <c r="A652" s="1807"/>
      <c r="B652" s="1807"/>
      <c r="C652" s="1807"/>
      <c r="D652" s="1807"/>
      <c r="E652" s="1141"/>
      <c r="F652" s="1141"/>
      <c r="G652" s="1807"/>
      <c r="H652" s="1807"/>
      <c r="I652" s="1807"/>
      <c r="J652" s="1807"/>
      <c r="K652" s="9"/>
      <c r="L652" s="9"/>
      <c r="M652" s="9"/>
      <c r="N652" s="9"/>
      <c r="O652" s="8"/>
      <c r="P652" s="8"/>
      <c r="Q652" s="9"/>
      <c r="R652" s="9"/>
      <c r="S652" s="9"/>
      <c r="T652" s="9"/>
      <c r="U652" s="9"/>
      <c r="V652" s="9"/>
    </row>
    <row r="653" spans="1:22" ht="13.5" customHeight="1">
      <c r="A653" s="1807"/>
      <c r="B653" s="1807"/>
      <c r="C653" s="1807"/>
      <c r="D653" s="1807"/>
      <c r="E653" s="1141"/>
      <c r="F653" s="1141"/>
      <c r="G653" s="1807"/>
      <c r="H653" s="1807"/>
      <c r="I653" s="1807"/>
      <c r="J653" s="1807"/>
      <c r="K653" s="9"/>
      <c r="L653" s="9"/>
      <c r="M653" s="9"/>
      <c r="N653" s="9"/>
      <c r="O653" s="8"/>
      <c r="P653" s="8"/>
      <c r="Q653" s="9"/>
      <c r="R653" s="9"/>
      <c r="S653" s="9"/>
      <c r="T653" s="9"/>
      <c r="U653" s="9"/>
      <c r="V653" s="9"/>
    </row>
    <row r="654" spans="1:22" ht="13.5" customHeight="1">
      <c r="A654" s="1807"/>
      <c r="B654" s="1807"/>
      <c r="C654" s="1807"/>
      <c r="D654" s="1807"/>
      <c r="E654" s="1141"/>
      <c r="F654" s="1141"/>
      <c r="G654" s="1807"/>
      <c r="H654" s="1807"/>
      <c r="I654" s="1807"/>
      <c r="J654" s="1807"/>
      <c r="K654" s="9"/>
      <c r="L654" s="9"/>
      <c r="M654" s="9"/>
      <c r="N654" s="9"/>
      <c r="O654" s="8"/>
      <c r="P654" s="8"/>
      <c r="Q654" s="9"/>
      <c r="R654" s="9"/>
      <c r="S654" s="9"/>
      <c r="T654" s="9"/>
      <c r="U654" s="9"/>
      <c r="V654" s="9"/>
    </row>
    <row r="655" spans="1:22" ht="13.5" customHeight="1">
      <c r="A655" s="1807"/>
      <c r="B655" s="1807"/>
      <c r="C655" s="1807"/>
      <c r="D655" s="1807"/>
      <c r="E655" s="1141"/>
      <c r="F655" s="1141"/>
      <c r="G655" s="1807"/>
      <c r="H655" s="1807"/>
      <c r="I655" s="1807"/>
      <c r="J655" s="1807"/>
      <c r="K655" s="9"/>
      <c r="L655" s="9"/>
      <c r="M655" s="9"/>
      <c r="N655" s="9"/>
      <c r="O655" s="8"/>
      <c r="P655" s="8"/>
      <c r="Q655" s="9"/>
      <c r="R655" s="9"/>
      <c r="S655" s="9"/>
      <c r="T655" s="9"/>
      <c r="U655" s="9"/>
      <c r="V655" s="9"/>
    </row>
    <row r="656" spans="1:22" ht="13.5" customHeight="1">
      <c r="A656" s="1807"/>
      <c r="B656" s="1807"/>
      <c r="C656" s="1807"/>
      <c r="D656" s="1807"/>
      <c r="E656" s="1141"/>
      <c r="F656" s="1141"/>
      <c r="G656" s="1807"/>
      <c r="H656" s="1807"/>
      <c r="I656" s="1807"/>
      <c r="J656" s="1807"/>
      <c r="K656" s="9"/>
      <c r="L656" s="9"/>
      <c r="M656" s="9"/>
      <c r="N656" s="9"/>
      <c r="O656" s="8"/>
      <c r="P656" s="8"/>
      <c r="Q656" s="9"/>
      <c r="R656" s="9"/>
      <c r="S656" s="9"/>
      <c r="T656" s="9"/>
      <c r="U656" s="9"/>
      <c r="V656" s="9"/>
    </row>
    <row r="657" spans="1:22" ht="13.5" customHeight="1">
      <c r="A657" s="1807"/>
      <c r="B657" s="1807"/>
      <c r="C657" s="1807"/>
      <c r="D657" s="1807"/>
      <c r="E657" s="1141"/>
      <c r="F657" s="1141"/>
      <c r="G657" s="1807"/>
      <c r="H657" s="1807"/>
      <c r="I657" s="1807"/>
      <c r="J657" s="1807"/>
      <c r="K657" s="9"/>
      <c r="L657" s="9"/>
      <c r="M657" s="9"/>
      <c r="N657" s="9"/>
      <c r="O657" s="8"/>
      <c r="P657" s="8"/>
      <c r="Q657" s="9"/>
      <c r="R657" s="9"/>
      <c r="S657" s="9"/>
      <c r="T657" s="9"/>
      <c r="U657" s="9"/>
      <c r="V657" s="9"/>
    </row>
    <row r="658" spans="1:22" ht="13.5" customHeight="1">
      <c r="A658" s="1807"/>
      <c r="B658" s="1807"/>
      <c r="C658" s="1807"/>
      <c r="D658" s="1807"/>
      <c r="E658" s="1141"/>
      <c r="F658" s="1141"/>
      <c r="G658" s="1807"/>
      <c r="H658" s="1807"/>
      <c r="I658" s="1807"/>
      <c r="J658" s="1807"/>
      <c r="K658" s="9"/>
      <c r="L658" s="9"/>
      <c r="M658" s="9"/>
      <c r="N658" s="9"/>
      <c r="O658" s="8"/>
      <c r="P658" s="8"/>
      <c r="Q658" s="9"/>
      <c r="R658" s="9"/>
      <c r="S658" s="9"/>
      <c r="T658" s="9"/>
      <c r="U658" s="9"/>
      <c r="V658" s="9"/>
    </row>
    <row r="659" spans="1:22" ht="13.5" customHeight="1">
      <c r="A659" s="1807"/>
      <c r="B659" s="1807"/>
      <c r="C659" s="1807"/>
      <c r="D659" s="1807"/>
      <c r="E659" s="1141"/>
      <c r="F659" s="1141"/>
      <c r="G659" s="1807"/>
      <c r="H659" s="1807"/>
      <c r="I659" s="1807"/>
      <c r="J659" s="1807"/>
      <c r="K659" s="9"/>
      <c r="L659" s="9"/>
      <c r="M659" s="9"/>
      <c r="N659" s="9"/>
      <c r="O659" s="8"/>
      <c r="P659" s="8"/>
      <c r="Q659" s="9"/>
      <c r="R659" s="9"/>
      <c r="S659" s="9"/>
      <c r="T659" s="9"/>
      <c r="U659" s="9"/>
      <c r="V659" s="9"/>
    </row>
    <row r="660" spans="1:22" ht="13.5" customHeight="1">
      <c r="A660" s="1807"/>
      <c r="B660" s="1807"/>
      <c r="C660" s="1807"/>
      <c r="D660" s="1807"/>
      <c r="E660" s="1141"/>
      <c r="F660" s="1141"/>
      <c r="G660" s="1807"/>
      <c r="H660" s="1807"/>
      <c r="I660" s="1807"/>
      <c r="J660" s="1807"/>
      <c r="K660" s="9"/>
      <c r="L660" s="9"/>
      <c r="M660" s="9"/>
      <c r="N660" s="9"/>
      <c r="O660" s="8"/>
      <c r="P660" s="8"/>
      <c r="Q660" s="9"/>
      <c r="R660" s="9"/>
      <c r="S660" s="9"/>
      <c r="T660" s="9"/>
      <c r="U660" s="9"/>
      <c r="V660" s="9"/>
    </row>
    <row r="661" spans="1:22" ht="13.5" customHeight="1">
      <c r="A661" s="1807"/>
      <c r="B661" s="1807"/>
      <c r="C661" s="1807"/>
      <c r="D661" s="1807"/>
      <c r="E661" s="1141"/>
      <c r="F661" s="1141"/>
      <c r="G661" s="1807"/>
      <c r="H661" s="1807"/>
      <c r="I661" s="1807"/>
      <c r="J661" s="1807"/>
      <c r="K661" s="9"/>
      <c r="L661" s="9"/>
      <c r="M661" s="9"/>
      <c r="N661" s="9"/>
      <c r="O661" s="8"/>
      <c r="P661" s="8"/>
      <c r="Q661" s="9"/>
      <c r="R661" s="9"/>
      <c r="S661" s="9"/>
      <c r="T661" s="9"/>
      <c r="U661" s="9"/>
      <c r="V661" s="9"/>
    </row>
    <row r="662" spans="1:22" ht="13.5" customHeight="1">
      <c r="A662" s="1807"/>
      <c r="B662" s="1807"/>
      <c r="C662" s="1807"/>
      <c r="D662" s="1807"/>
      <c r="E662" s="1141"/>
      <c r="F662" s="1141"/>
      <c r="G662" s="1807"/>
      <c r="H662" s="1807"/>
      <c r="I662" s="1807"/>
      <c r="J662" s="1807"/>
      <c r="K662" s="9"/>
      <c r="L662" s="9"/>
      <c r="M662" s="9"/>
      <c r="N662" s="9"/>
      <c r="O662" s="8"/>
      <c r="P662" s="8"/>
      <c r="Q662" s="9"/>
      <c r="R662" s="9"/>
      <c r="S662" s="9"/>
      <c r="T662" s="9"/>
      <c r="U662" s="9"/>
      <c r="V662" s="9"/>
    </row>
    <row r="663" spans="1:22" ht="13.5" customHeight="1">
      <c r="A663" s="1807"/>
      <c r="B663" s="1807"/>
      <c r="C663" s="1807"/>
      <c r="D663" s="1807"/>
      <c r="E663" s="1141"/>
      <c r="F663" s="1141"/>
      <c r="G663" s="1807"/>
      <c r="H663" s="1807"/>
      <c r="I663" s="1807"/>
      <c r="J663" s="1807"/>
      <c r="K663" s="9"/>
      <c r="L663" s="9"/>
      <c r="M663" s="9"/>
      <c r="N663" s="9"/>
      <c r="O663" s="8"/>
      <c r="P663" s="8"/>
      <c r="Q663" s="9"/>
      <c r="R663" s="9"/>
      <c r="S663" s="9"/>
      <c r="T663" s="9"/>
      <c r="U663" s="9"/>
      <c r="V663" s="9"/>
    </row>
    <row r="664" spans="1:22" ht="13.5" customHeight="1">
      <c r="A664" s="1807"/>
      <c r="B664" s="1807"/>
      <c r="C664" s="1807"/>
      <c r="D664" s="1807"/>
      <c r="E664" s="1141"/>
      <c r="F664" s="1141"/>
      <c r="G664" s="1807"/>
      <c r="H664" s="1807"/>
      <c r="I664" s="1807"/>
      <c r="J664" s="1807"/>
      <c r="K664" s="9"/>
      <c r="L664" s="9"/>
      <c r="M664" s="9"/>
      <c r="N664" s="9"/>
      <c r="O664" s="8"/>
      <c r="P664" s="8"/>
      <c r="Q664" s="9"/>
      <c r="R664" s="9"/>
      <c r="S664" s="9"/>
      <c r="T664" s="9"/>
      <c r="U664" s="9"/>
      <c r="V664" s="9"/>
    </row>
    <row r="665" spans="1:22" ht="13.5" customHeight="1">
      <c r="A665" s="1807"/>
      <c r="B665" s="1807"/>
      <c r="C665" s="1807"/>
      <c r="D665" s="1807"/>
      <c r="E665" s="1141"/>
      <c r="F665" s="1141"/>
      <c r="G665" s="1807"/>
      <c r="H665" s="1807"/>
      <c r="I665" s="1807"/>
      <c r="J665" s="1807"/>
      <c r="K665" s="9"/>
      <c r="L665" s="9"/>
      <c r="M665" s="9"/>
      <c r="N665" s="9"/>
      <c r="O665" s="8"/>
      <c r="P665" s="8"/>
      <c r="Q665" s="9"/>
      <c r="R665" s="9"/>
      <c r="S665" s="9"/>
      <c r="T665" s="9"/>
      <c r="U665" s="9"/>
      <c r="V665" s="9"/>
    </row>
    <row r="666" spans="1:22" ht="13.5" customHeight="1">
      <c r="A666" s="1807"/>
      <c r="B666" s="1807"/>
      <c r="C666" s="1807"/>
      <c r="D666" s="1807"/>
      <c r="E666" s="1141"/>
      <c r="F666" s="1141"/>
      <c r="G666" s="1807"/>
      <c r="H666" s="1807"/>
      <c r="I666" s="1807"/>
      <c r="J666" s="1807"/>
      <c r="K666" s="9"/>
      <c r="L666" s="9"/>
      <c r="M666" s="9"/>
      <c r="N666" s="9"/>
      <c r="O666" s="8"/>
      <c r="P666" s="8"/>
      <c r="Q666" s="9"/>
      <c r="R666" s="9"/>
      <c r="S666" s="9"/>
      <c r="T666" s="9"/>
      <c r="U666" s="9"/>
      <c r="V666" s="9"/>
    </row>
    <row r="667" spans="1:22" ht="13.5" customHeight="1">
      <c r="A667" s="1807"/>
      <c r="B667" s="1807"/>
      <c r="C667" s="1807"/>
      <c r="D667" s="1807"/>
      <c r="E667" s="1141"/>
      <c r="F667" s="1141"/>
      <c r="G667" s="1807"/>
      <c r="H667" s="1807"/>
      <c r="I667" s="1807"/>
      <c r="J667" s="1807"/>
      <c r="K667" s="9"/>
      <c r="L667" s="9"/>
      <c r="M667" s="9"/>
      <c r="N667" s="9"/>
      <c r="O667" s="8"/>
      <c r="P667" s="8"/>
      <c r="Q667" s="9"/>
      <c r="R667" s="9"/>
      <c r="S667" s="9"/>
      <c r="T667" s="9"/>
      <c r="U667" s="9"/>
      <c r="V667" s="9"/>
    </row>
    <row r="668" spans="1:22" ht="13.5" customHeight="1">
      <c r="A668" s="1807"/>
      <c r="B668" s="1807"/>
      <c r="C668" s="1807"/>
      <c r="D668" s="1807"/>
      <c r="E668" s="1141"/>
      <c r="F668" s="1141"/>
      <c r="G668" s="1807"/>
      <c r="H668" s="1807"/>
      <c r="I668" s="1807"/>
      <c r="J668" s="1807"/>
      <c r="K668" s="9"/>
      <c r="L668" s="9"/>
      <c r="M668" s="9"/>
      <c r="N668" s="9"/>
      <c r="O668" s="8"/>
      <c r="P668" s="8"/>
      <c r="Q668" s="9"/>
      <c r="R668" s="9"/>
      <c r="S668" s="9"/>
      <c r="T668" s="9"/>
      <c r="U668" s="9"/>
      <c r="V668" s="9"/>
    </row>
    <row r="669" spans="1:22" ht="13.5" customHeight="1">
      <c r="A669" s="1807"/>
      <c r="B669" s="1807"/>
      <c r="C669" s="1807"/>
      <c r="D669" s="1807"/>
      <c r="E669" s="1141"/>
      <c r="F669" s="1141"/>
      <c r="G669" s="1807"/>
      <c r="H669" s="1807"/>
      <c r="I669" s="1807"/>
      <c r="J669" s="1807"/>
      <c r="K669" s="9"/>
      <c r="L669" s="9"/>
      <c r="M669" s="9"/>
      <c r="N669" s="9"/>
      <c r="O669" s="8"/>
      <c r="P669" s="8"/>
      <c r="Q669" s="9"/>
      <c r="R669" s="9"/>
      <c r="S669" s="9"/>
      <c r="T669" s="9"/>
      <c r="U669" s="9"/>
      <c r="V669" s="9"/>
    </row>
    <row r="670" spans="1:22" ht="13.5" customHeight="1">
      <c r="A670" s="1807"/>
      <c r="B670" s="1807"/>
      <c r="C670" s="1807"/>
      <c r="D670" s="1807"/>
      <c r="E670" s="1141"/>
      <c r="F670" s="1141"/>
      <c r="G670" s="1807"/>
      <c r="H670" s="1807"/>
      <c r="I670" s="1807"/>
      <c r="J670" s="1807"/>
      <c r="K670" s="9"/>
      <c r="L670" s="9"/>
      <c r="M670" s="9"/>
      <c r="N670" s="9"/>
      <c r="O670" s="8"/>
      <c r="P670" s="8"/>
      <c r="Q670" s="9"/>
      <c r="R670" s="9"/>
      <c r="S670" s="9"/>
      <c r="T670" s="9"/>
      <c r="U670" s="9"/>
      <c r="V670" s="9"/>
    </row>
    <row r="671" spans="1:22" ht="13.5" customHeight="1">
      <c r="A671" s="1807"/>
      <c r="B671" s="1807"/>
      <c r="C671" s="1807"/>
      <c r="D671" s="1807"/>
      <c r="E671" s="1141"/>
      <c r="F671" s="1141"/>
      <c r="G671" s="1807"/>
      <c r="H671" s="1807"/>
      <c r="I671" s="1807"/>
      <c r="J671" s="1807"/>
      <c r="K671" s="9"/>
      <c r="L671" s="9"/>
      <c r="M671" s="9"/>
      <c r="N671" s="9"/>
      <c r="O671" s="8"/>
      <c r="P671" s="8"/>
      <c r="Q671" s="9"/>
      <c r="R671" s="9"/>
      <c r="S671" s="9"/>
      <c r="T671" s="9"/>
      <c r="U671" s="9"/>
      <c r="V671" s="9"/>
    </row>
    <row r="672" spans="1:22" ht="13.5" customHeight="1">
      <c r="A672" s="1807"/>
      <c r="B672" s="1807"/>
      <c r="C672" s="1807"/>
      <c r="D672" s="1807"/>
      <c r="E672" s="1141"/>
      <c r="F672" s="1141"/>
      <c r="G672" s="1807"/>
      <c r="H672" s="1807"/>
      <c r="I672" s="1807"/>
      <c r="J672" s="1807"/>
      <c r="K672" s="9"/>
      <c r="L672" s="9"/>
      <c r="M672" s="9"/>
      <c r="N672" s="9"/>
      <c r="O672" s="8"/>
      <c r="P672" s="8"/>
      <c r="Q672" s="9"/>
      <c r="R672" s="9"/>
      <c r="S672" s="9"/>
      <c r="T672" s="9"/>
      <c r="U672" s="9"/>
      <c r="V672" s="9"/>
    </row>
    <row r="673" spans="1:22" ht="13.5" customHeight="1">
      <c r="A673" s="1807"/>
      <c r="B673" s="1807"/>
      <c r="C673" s="1807"/>
      <c r="D673" s="1807"/>
      <c r="E673" s="1141"/>
      <c r="F673" s="1141"/>
      <c r="G673" s="1807"/>
      <c r="H673" s="1807"/>
      <c r="I673" s="1807"/>
      <c r="J673" s="1807"/>
      <c r="K673" s="9"/>
      <c r="L673" s="9"/>
      <c r="M673" s="9"/>
      <c r="N673" s="9"/>
      <c r="O673" s="8"/>
      <c r="P673" s="8"/>
      <c r="Q673" s="9"/>
      <c r="R673" s="9"/>
      <c r="S673" s="9"/>
      <c r="T673" s="9"/>
      <c r="U673" s="9"/>
      <c r="V673" s="9"/>
    </row>
    <row r="674" spans="1:22" ht="13.5" customHeight="1">
      <c r="A674" s="1807"/>
      <c r="B674" s="1807"/>
      <c r="C674" s="1807"/>
      <c r="D674" s="1807"/>
      <c r="E674" s="1141"/>
      <c r="F674" s="1141"/>
      <c r="G674" s="1807"/>
      <c r="H674" s="1807"/>
      <c r="I674" s="1807"/>
      <c r="J674" s="1807"/>
      <c r="K674" s="9"/>
      <c r="L674" s="9"/>
      <c r="M674" s="9"/>
      <c r="N674" s="9"/>
      <c r="O674" s="8"/>
      <c r="P674" s="8"/>
      <c r="Q674" s="9"/>
      <c r="R674" s="9"/>
      <c r="S674" s="9"/>
      <c r="T674" s="9"/>
      <c r="U674" s="9"/>
      <c r="V674" s="9"/>
    </row>
    <row r="675" spans="1:22" ht="13.5" customHeight="1">
      <c r="A675" s="1807"/>
      <c r="B675" s="1807"/>
      <c r="C675" s="1807"/>
      <c r="D675" s="1807"/>
      <c r="E675" s="1141"/>
      <c r="F675" s="1141"/>
      <c r="G675" s="1807"/>
      <c r="H675" s="1807"/>
      <c r="I675" s="1807"/>
      <c r="J675" s="1807"/>
      <c r="K675" s="9"/>
      <c r="L675" s="9"/>
      <c r="M675" s="9"/>
      <c r="N675" s="9"/>
      <c r="O675" s="8"/>
      <c r="P675" s="8"/>
      <c r="Q675" s="9"/>
      <c r="R675" s="9"/>
      <c r="S675" s="9"/>
      <c r="T675" s="9"/>
      <c r="U675" s="9"/>
      <c r="V675" s="9"/>
    </row>
    <row r="676" spans="1:22" ht="13.5" customHeight="1">
      <c r="A676" s="1807"/>
      <c r="B676" s="1807"/>
      <c r="C676" s="1807"/>
      <c r="D676" s="1807"/>
      <c r="E676" s="1141"/>
      <c r="F676" s="1141"/>
      <c r="G676" s="1807"/>
      <c r="H676" s="1807"/>
      <c r="I676" s="1807"/>
      <c r="J676" s="1807"/>
      <c r="K676" s="9"/>
      <c r="L676" s="9"/>
      <c r="M676" s="9"/>
      <c r="N676" s="9"/>
      <c r="O676" s="8"/>
      <c r="P676" s="8"/>
      <c r="Q676" s="9"/>
      <c r="R676" s="9"/>
      <c r="S676" s="9"/>
      <c r="T676" s="9"/>
      <c r="U676" s="9"/>
      <c r="V676" s="9"/>
    </row>
    <row r="677" spans="1:22" ht="13.5" customHeight="1">
      <c r="A677" s="1807"/>
      <c r="B677" s="1807"/>
      <c r="C677" s="1807"/>
      <c r="D677" s="1807"/>
      <c r="E677" s="1141"/>
      <c r="F677" s="1141"/>
      <c r="G677" s="1807"/>
      <c r="H677" s="1807"/>
      <c r="I677" s="1807"/>
      <c r="J677" s="1807"/>
      <c r="K677" s="9"/>
      <c r="L677" s="9"/>
      <c r="M677" s="9"/>
      <c r="N677" s="9"/>
      <c r="O677" s="8"/>
      <c r="P677" s="8"/>
      <c r="Q677" s="9"/>
      <c r="R677" s="9"/>
      <c r="S677" s="9"/>
      <c r="T677" s="9"/>
      <c r="U677" s="9"/>
      <c r="V677" s="9"/>
    </row>
    <row r="678" spans="1:22" ht="13.5" customHeight="1">
      <c r="A678" s="1807"/>
      <c r="B678" s="1807"/>
      <c r="C678" s="1807"/>
      <c r="D678" s="1807"/>
      <c r="E678" s="1141"/>
      <c r="F678" s="1141"/>
      <c r="G678" s="1807"/>
      <c r="H678" s="1807"/>
      <c r="I678" s="1807"/>
      <c r="J678" s="1807"/>
      <c r="K678" s="9"/>
      <c r="L678" s="9"/>
      <c r="M678" s="9"/>
      <c r="N678" s="9"/>
      <c r="O678" s="8"/>
      <c r="P678" s="8"/>
      <c r="Q678" s="9"/>
      <c r="R678" s="9"/>
      <c r="S678" s="9"/>
      <c r="T678" s="9"/>
      <c r="U678" s="9"/>
      <c r="V678" s="9"/>
    </row>
    <row r="679" spans="1:22" ht="13.5" customHeight="1">
      <c r="A679" s="1807"/>
      <c r="B679" s="1807"/>
      <c r="C679" s="1807"/>
      <c r="D679" s="1807"/>
      <c r="E679" s="1141"/>
      <c r="F679" s="1141"/>
      <c r="G679" s="1807"/>
      <c r="H679" s="1807"/>
      <c r="I679" s="1807"/>
      <c r="J679" s="1807"/>
      <c r="K679" s="9"/>
      <c r="L679" s="9"/>
      <c r="M679" s="9"/>
      <c r="N679" s="9"/>
      <c r="O679" s="8"/>
      <c r="P679" s="8"/>
      <c r="Q679" s="9"/>
      <c r="R679" s="9"/>
      <c r="S679" s="9"/>
      <c r="T679" s="9"/>
      <c r="U679" s="9"/>
      <c r="V679" s="9"/>
    </row>
    <row r="680" spans="1:22" ht="13.5" customHeight="1">
      <c r="A680" s="1807"/>
      <c r="B680" s="1807"/>
      <c r="C680" s="1807"/>
      <c r="D680" s="1807"/>
      <c r="E680" s="1141"/>
      <c r="F680" s="1141"/>
      <c r="G680" s="1807"/>
      <c r="H680" s="1807"/>
      <c r="I680" s="1807"/>
      <c r="J680" s="1807"/>
      <c r="K680" s="9"/>
      <c r="L680" s="9"/>
      <c r="M680" s="9"/>
      <c r="N680" s="9"/>
      <c r="O680" s="8"/>
      <c r="P680" s="8"/>
      <c r="Q680" s="9"/>
      <c r="R680" s="9"/>
      <c r="S680" s="9"/>
      <c r="T680" s="9"/>
      <c r="U680" s="9"/>
      <c r="V680" s="9"/>
    </row>
    <row r="681" spans="1:22" ht="13.5" customHeight="1">
      <c r="A681" s="1807"/>
      <c r="B681" s="1807"/>
      <c r="C681" s="1807"/>
      <c r="D681" s="1807"/>
      <c r="E681" s="1141"/>
      <c r="F681" s="1141"/>
      <c r="G681" s="1807"/>
      <c r="H681" s="1807"/>
      <c r="I681" s="1807"/>
      <c r="J681" s="1807"/>
      <c r="K681" s="9"/>
      <c r="L681" s="9"/>
      <c r="M681" s="9"/>
      <c r="N681" s="9"/>
      <c r="O681" s="8"/>
      <c r="P681" s="8"/>
      <c r="Q681" s="9"/>
      <c r="R681" s="9"/>
      <c r="S681" s="9"/>
      <c r="T681" s="9"/>
      <c r="U681" s="9"/>
      <c r="V681" s="9"/>
    </row>
    <row r="682" spans="1:22" ht="13.5" customHeight="1">
      <c r="A682" s="1807"/>
      <c r="B682" s="1807"/>
      <c r="C682" s="1807"/>
      <c r="D682" s="1807"/>
      <c r="E682" s="1141"/>
      <c r="F682" s="1141"/>
      <c r="G682" s="1807"/>
      <c r="H682" s="1807"/>
      <c r="I682" s="1807"/>
      <c r="J682" s="1807"/>
      <c r="K682" s="9"/>
      <c r="L682" s="9"/>
      <c r="M682" s="9"/>
      <c r="N682" s="9"/>
      <c r="O682" s="8"/>
      <c r="P682" s="8"/>
      <c r="Q682" s="9"/>
      <c r="R682" s="9"/>
      <c r="S682" s="9"/>
      <c r="T682" s="9"/>
      <c r="U682" s="9"/>
      <c r="V682" s="9"/>
    </row>
    <row r="683" spans="1:22" ht="13.5" customHeight="1">
      <c r="A683" s="1807"/>
      <c r="B683" s="1807"/>
      <c r="C683" s="1807"/>
      <c r="D683" s="1807"/>
      <c r="E683" s="1141"/>
      <c r="F683" s="1141"/>
      <c r="G683" s="1807"/>
      <c r="H683" s="1807"/>
      <c r="I683" s="1807"/>
      <c r="J683" s="1807"/>
      <c r="K683" s="9"/>
      <c r="L683" s="9"/>
      <c r="M683" s="9"/>
      <c r="N683" s="9"/>
      <c r="O683" s="8"/>
      <c r="P683" s="8"/>
      <c r="Q683" s="9"/>
      <c r="R683" s="9"/>
      <c r="S683" s="9"/>
      <c r="T683" s="9"/>
      <c r="U683" s="9"/>
      <c r="V683" s="9"/>
    </row>
    <row r="684" spans="1:22" ht="13.5" customHeight="1">
      <c r="A684" s="1807"/>
      <c r="B684" s="1807"/>
      <c r="C684" s="1807"/>
      <c r="D684" s="1807"/>
      <c r="E684" s="1141"/>
      <c r="F684" s="1141"/>
      <c r="G684" s="1807"/>
      <c r="H684" s="1807"/>
      <c r="I684" s="1807"/>
      <c r="J684" s="1807"/>
      <c r="K684" s="9"/>
      <c r="L684" s="9"/>
      <c r="M684" s="9"/>
      <c r="N684" s="9"/>
      <c r="O684" s="8"/>
      <c r="P684" s="8"/>
      <c r="Q684" s="9"/>
      <c r="R684" s="9"/>
      <c r="S684" s="9"/>
      <c r="T684" s="9"/>
      <c r="U684" s="9"/>
      <c r="V684" s="9"/>
    </row>
    <row r="685" spans="1:22" ht="13.5" customHeight="1">
      <c r="A685" s="1807"/>
      <c r="B685" s="1807"/>
      <c r="C685" s="1807"/>
      <c r="D685" s="1807"/>
      <c r="E685" s="1141"/>
      <c r="F685" s="1141"/>
      <c r="G685" s="1807"/>
      <c r="H685" s="1807"/>
      <c r="I685" s="1807"/>
      <c r="J685" s="1807"/>
      <c r="K685" s="9"/>
      <c r="L685" s="9"/>
      <c r="M685" s="9"/>
      <c r="N685" s="9"/>
      <c r="O685" s="8"/>
      <c r="P685" s="8"/>
      <c r="Q685" s="9"/>
      <c r="R685" s="9"/>
      <c r="S685" s="9"/>
      <c r="T685" s="9"/>
      <c r="U685" s="9"/>
      <c r="V685" s="9"/>
    </row>
    <row r="686" spans="1:22" ht="13.5" customHeight="1">
      <c r="A686" s="1807"/>
      <c r="B686" s="1807"/>
      <c r="C686" s="1807"/>
      <c r="D686" s="1807"/>
      <c r="E686" s="1141"/>
      <c r="F686" s="1141"/>
      <c r="G686" s="1807"/>
      <c r="H686" s="1807"/>
      <c r="I686" s="1807"/>
      <c r="J686" s="1807"/>
      <c r="K686" s="9"/>
      <c r="L686" s="9"/>
      <c r="M686" s="9"/>
      <c r="N686" s="9"/>
      <c r="O686" s="8"/>
      <c r="P686" s="8"/>
      <c r="Q686" s="9"/>
      <c r="R686" s="9"/>
      <c r="S686" s="9"/>
      <c r="T686" s="9"/>
      <c r="U686" s="9"/>
      <c r="V686" s="9"/>
    </row>
    <row r="687" spans="1:22" ht="13.5" customHeight="1">
      <c r="A687" s="1807"/>
      <c r="B687" s="1807"/>
      <c r="C687" s="1807"/>
      <c r="D687" s="1807"/>
      <c r="E687" s="1141"/>
      <c r="F687" s="1141"/>
      <c r="G687" s="1807"/>
      <c r="H687" s="1807"/>
      <c r="I687" s="1807"/>
      <c r="J687" s="1807"/>
      <c r="K687" s="9"/>
      <c r="L687" s="9"/>
      <c r="M687" s="9"/>
      <c r="N687" s="9"/>
      <c r="O687" s="8"/>
      <c r="P687" s="8"/>
      <c r="Q687" s="9"/>
      <c r="R687" s="9"/>
      <c r="S687" s="9"/>
      <c r="T687" s="9"/>
      <c r="U687" s="9"/>
      <c r="V687" s="9"/>
    </row>
    <row r="688" spans="1:22" ht="13.5" customHeight="1">
      <c r="A688" s="1807"/>
      <c r="B688" s="1807"/>
      <c r="C688" s="1807"/>
      <c r="D688" s="1807"/>
      <c r="E688" s="1141"/>
      <c r="F688" s="1141"/>
      <c r="G688" s="1807"/>
      <c r="H688" s="1807"/>
      <c r="I688" s="1807"/>
      <c r="J688" s="1807"/>
      <c r="K688" s="9"/>
      <c r="L688" s="9"/>
      <c r="M688" s="9"/>
      <c r="N688" s="9"/>
      <c r="O688" s="8"/>
      <c r="P688" s="8"/>
      <c r="Q688" s="9"/>
      <c r="R688" s="9"/>
      <c r="S688" s="9"/>
      <c r="T688" s="9"/>
      <c r="U688" s="9"/>
      <c r="V688" s="9"/>
    </row>
    <row r="689" spans="1:22" ht="13.5" customHeight="1">
      <c r="A689" s="1807"/>
      <c r="B689" s="1807"/>
      <c r="C689" s="1807"/>
      <c r="D689" s="1807"/>
      <c r="E689" s="1141"/>
      <c r="F689" s="1141"/>
      <c r="G689" s="1807"/>
      <c r="H689" s="1807"/>
      <c r="I689" s="1807"/>
      <c r="J689" s="1807"/>
      <c r="K689" s="9"/>
      <c r="L689" s="9"/>
      <c r="M689" s="9"/>
      <c r="N689" s="9"/>
      <c r="O689" s="8"/>
      <c r="P689" s="8"/>
      <c r="Q689" s="9"/>
      <c r="R689" s="9"/>
      <c r="S689" s="9"/>
      <c r="T689" s="9"/>
      <c r="U689" s="9"/>
      <c r="V689" s="9"/>
    </row>
    <row r="690" spans="1:22" ht="13.5" customHeight="1">
      <c r="A690" s="1807"/>
      <c r="B690" s="1807"/>
      <c r="C690" s="1807"/>
      <c r="D690" s="1807"/>
      <c r="E690" s="1141"/>
      <c r="F690" s="1141"/>
      <c r="G690" s="1807"/>
      <c r="H690" s="1807"/>
      <c r="I690" s="1807"/>
      <c r="J690" s="1807"/>
      <c r="K690" s="9"/>
      <c r="L690" s="9"/>
      <c r="M690" s="9"/>
      <c r="N690" s="9"/>
      <c r="O690" s="8"/>
      <c r="P690" s="8"/>
      <c r="Q690" s="9"/>
      <c r="R690" s="9"/>
      <c r="S690" s="9"/>
      <c r="T690" s="9"/>
      <c r="U690" s="9"/>
      <c r="V690" s="9"/>
    </row>
    <row r="691" spans="1:22" ht="13.5" customHeight="1">
      <c r="A691" s="1807"/>
      <c r="B691" s="1807"/>
      <c r="C691" s="1807"/>
      <c r="D691" s="1807"/>
      <c r="E691" s="1141"/>
      <c r="F691" s="1141"/>
      <c r="G691" s="1807"/>
      <c r="H691" s="1807"/>
      <c r="I691" s="1807"/>
      <c r="J691" s="1807"/>
      <c r="K691" s="9"/>
      <c r="L691" s="9"/>
      <c r="M691" s="9"/>
      <c r="N691" s="9"/>
      <c r="O691" s="8"/>
      <c r="P691" s="8"/>
      <c r="Q691" s="9"/>
      <c r="R691" s="9"/>
      <c r="S691" s="9"/>
      <c r="T691" s="9"/>
      <c r="U691" s="9"/>
      <c r="V691" s="9"/>
    </row>
    <row r="692" spans="1:22" ht="13.5" customHeight="1">
      <c r="A692" s="1807"/>
      <c r="B692" s="1807"/>
      <c r="C692" s="1807"/>
      <c r="D692" s="1807"/>
      <c r="E692" s="1141"/>
      <c r="F692" s="1141"/>
      <c r="G692" s="1807"/>
      <c r="H692" s="1807"/>
      <c r="I692" s="1807"/>
      <c r="J692" s="1807"/>
      <c r="K692" s="9"/>
      <c r="L692" s="9"/>
      <c r="M692" s="9"/>
      <c r="N692" s="9"/>
      <c r="O692" s="8"/>
      <c r="P692" s="8"/>
      <c r="Q692" s="9"/>
      <c r="R692" s="9"/>
      <c r="S692" s="9"/>
      <c r="T692" s="9"/>
      <c r="U692" s="9"/>
      <c r="V692" s="9"/>
    </row>
    <row r="693" spans="1:22" ht="13.5" customHeight="1">
      <c r="A693" s="1807"/>
      <c r="B693" s="1807"/>
      <c r="C693" s="1807"/>
      <c r="D693" s="1807"/>
      <c r="E693" s="1141"/>
      <c r="F693" s="1141"/>
      <c r="G693" s="1807"/>
      <c r="H693" s="1807"/>
      <c r="I693" s="1807"/>
      <c r="J693" s="1807"/>
      <c r="K693" s="9"/>
      <c r="L693" s="9"/>
      <c r="M693" s="9"/>
      <c r="N693" s="9"/>
      <c r="O693" s="8"/>
      <c r="P693" s="8"/>
      <c r="Q693" s="9"/>
      <c r="R693" s="9"/>
      <c r="S693" s="9"/>
      <c r="T693" s="9"/>
      <c r="U693" s="9"/>
      <c r="V693" s="9"/>
    </row>
    <row r="694" spans="1:22" ht="13.5" customHeight="1">
      <c r="A694" s="1807"/>
      <c r="B694" s="1807"/>
      <c r="C694" s="1807"/>
      <c r="D694" s="1807"/>
      <c r="E694" s="1141"/>
      <c r="F694" s="1141"/>
      <c r="G694" s="1807"/>
      <c r="H694" s="1807"/>
      <c r="I694" s="1807"/>
      <c r="J694" s="1807"/>
      <c r="K694" s="9"/>
      <c r="L694" s="9"/>
      <c r="M694" s="9"/>
      <c r="N694" s="9"/>
      <c r="O694" s="8"/>
      <c r="P694" s="8"/>
      <c r="Q694" s="9"/>
      <c r="R694" s="9"/>
      <c r="S694" s="9"/>
      <c r="T694" s="9"/>
      <c r="U694" s="9"/>
      <c r="V694" s="9"/>
    </row>
    <row r="695" spans="1:22" ht="13.5" customHeight="1">
      <c r="A695" s="1807"/>
      <c r="B695" s="1807"/>
      <c r="C695" s="1807"/>
      <c r="D695" s="1807"/>
      <c r="E695" s="1141"/>
      <c r="F695" s="1141"/>
      <c r="G695" s="1807"/>
      <c r="H695" s="1807"/>
      <c r="I695" s="1807"/>
      <c r="J695" s="1807"/>
      <c r="K695" s="9"/>
      <c r="L695" s="9"/>
      <c r="M695" s="9"/>
      <c r="N695" s="9"/>
      <c r="O695" s="8"/>
      <c r="P695" s="8"/>
      <c r="Q695" s="9"/>
      <c r="R695" s="9"/>
      <c r="S695" s="9"/>
      <c r="T695" s="9"/>
      <c r="U695" s="9"/>
      <c r="V695" s="9"/>
    </row>
    <row r="696" spans="1:22" ht="13.5" customHeight="1">
      <c r="A696" s="1807"/>
      <c r="B696" s="1807"/>
      <c r="C696" s="1807"/>
      <c r="D696" s="1807"/>
      <c r="E696" s="1141"/>
      <c r="F696" s="1141"/>
      <c r="G696" s="1807"/>
      <c r="H696" s="1807"/>
      <c r="I696" s="1807"/>
      <c r="J696" s="1807"/>
      <c r="K696" s="9"/>
      <c r="L696" s="9"/>
      <c r="M696" s="9"/>
      <c r="N696" s="9"/>
      <c r="O696" s="8"/>
      <c r="P696" s="8"/>
      <c r="Q696" s="9"/>
      <c r="R696" s="9"/>
      <c r="S696" s="9"/>
      <c r="T696" s="9"/>
      <c r="U696" s="9"/>
      <c r="V696" s="9"/>
    </row>
    <row r="697" spans="1:22" ht="13.5" customHeight="1">
      <c r="A697" s="1807"/>
      <c r="B697" s="1807"/>
      <c r="C697" s="1807"/>
      <c r="D697" s="1807"/>
      <c r="E697" s="1141"/>
      <c r="F697" s="1141"/>
      <c r="G697" s="1807"/>
      <c r="H697" s="1807"/>
      <c r="I697" s="1807"/>
      <c r="J697" s="1807"/>
      <c r="K697" s="9"/>
      <c r="L697" s="9"/>
      <c r="M697" s="9"/>
      <c r="N697" s="9"/>
      <c r="O697" s="8"/>
      <c r="P697" s="8"/>
      <c r="Q697" s="9"/>
      <c r="R697" s="9"/>
      <c r="S697" s="9"/>
      <c r="T697" s="9"/>
      <c r="U697" s="9"/>
      <c r="V697" s="9"/>
    </row>
    <row r="698" spans="1:22" ht="13.5" customHeight="1">
      <c r="A698" s="1807"/>
      <c r="B698" s="1807"/>
      <c r="C698" s="1807"/>
      <c r="D698" s="1807"/>
      <c r="E698" s="1141"/>
      <c r="F698" s="1141"/>
      <c r="G698" s="1807"/>
      <c r="H698" s="1807"/>
      <c r="I698" s="1807"/>
      <c r="J698" s="1807"/>
      <c r="K698" s="9"/>
      <c r="L698" s="9"/>
      <c r="M698" s="9"/>
      <c r="N698" s="9"/>
      <c r="O698" s="8"/>
      <c r="P698" s="8"/>
      <c r="Q698" s="9"/>
      <c r="R698" s="9"/>
      <c r="S698" s="9"/>
      <c r="T698" s="9"/>
      <c r="U698" s="9"/>
      <c r="V698" s="9"/>
    </row>
    <row r="699" spans="1:22" ht="13.5" customHeight="1">
      <c r="A699" s="1807"/>
      <c r="B699" s="1807"/>
      <c r="C699" s="1807"/>
      <c r="D699" s="1807"/>
      <c r="E699" s="1141"/>
      <c r="F699" s="1141"/>
      <c r="G699" s="1807"/>
      <c r="H699" s="1807"/>
      <c r="I699" s="1807"/>
      <c r="J699" s="1807"/>
      <c r="K699" s="9"/>
      <c r="L699" s="9"/>
      <c r="M699" s="9"/>
      <c r="N699" s="9"/>
      <c r="O699" s="8"/>
      <c r="P699" s="8"/>
      <c r="Q699" s="9"/>
      <c r="R699" s="9"/>
      <c r="S699" s="9"/>
      <c r="T699" s="9"/>
      <c r="U699" s="9"/>
      <c r="V699" s="9"/>
    </row>
    <row r="700" spans="1:22" ht="13.5" customHeight="1">
      <c r="A700" s="1807"/>
      <c r="B700" s="1807"/>
      <c r="C700" s="1807"/>
      <c r="D700" s="1807"/>
      <c r="E700" s="1141"/>
      <c r="F700" s="1141"/>
      <c r="G700" s="1807"/>
      <c r="H700" s="1807"/>
      <c r="I700" s="1807"/>
      <c r="J700" s="1807"/>
      <c r="K700" s="9"/>
      <c r="L700" s="9"/>
      <c r="M700" s="9"/>
      <c r="N700" s="9"/>
      <c r="O700" s="8"/>
      <c r="P700" s="8"/>
      <c r="Q700" s="9"/>
      <c r="R700" s="9"/>
      <c r="S700" s="9"/>
      <c r="T700" s="9"/>
      <c r="U700" s="9"/>
      <c r="V700" s="9"/>
    </row>
    <row r="701" spans="1:22" ht="13.5" customHeight="1">
      <c r="A701" s="1807"/>
      <c r="B701" s="1807"/>
      <c r="C701" s="1807"/>
      <c r="D701" s="1807"/>
      <c r="E701" s="1141"/>
      <c r="F701" s="1141"/>
      <c r="G701" s="1807"/>
      <c r="H701" s="1807"/>
      <c r="I701" s="1807"/>
      <c r="J701" s="1807"/>
      <c r="K701" s="9"/>
      <c r="L701" s="9"/>
      <c r="M701" s="9"/>
      <c r="N701" s="9"/>
      <c r="O701" s="8"/>
      <c r="P701" s="8"/>
      <c r="Q701" s="9"/>
      <c r="R701" s="9"/>
      <c r="S701" s="9"/>
      <c r="T701" s="9"/>
      <c r="U701" s="9"/>
      <c r="V701" s="9"/>
    </row>
    <row r="702" spans="1:22" ht="13.5" customHeight="1">
      <c r="A702" s="1807"/>
      <c r="B702" s="1807"/>
      <c r="C702" s="1807"/>
      <c r="D702" s="1807"/>
      <c r="E702" s="1141"/>
      <c r="F702" s="1141"/>
      <c r="G702" s="1807"/>
      <c r="H702" s="1807"/>
      <c r="I702" s="1807"/>
      <c r="J702" s="1807"/>
      <c r="K702" s="9"/>
      <c r="L702" s="9"/>
      <c r="M702" s="9"/>
      <c r="N702" s="9"/>
      <c r="O702" s="8"/>
      <c r="P702" s="8"/>
      <c r="Q702" s="9"/>
      <c r="R702" s="9"/>
      <c r="S702" s="9"/>
      <c r="T702" s="9"/>
      <c r="U702" s="9"/>
      <c r="V702" s="9"/>
    </row>
    <row r="703" spans="1:22" ht="13.5" customHeight="1">
      <c r="A703" s="1807"/>
      <c r="B703" s="1807"/>
      <c r="C703" s="1807"/>
      <c r="D703" s="1807"/>
      <c r="E703" s="1141"/>
      <c r="F703" s="1141"/>
      <c r="G703" s="1807"/>
      <c r="H703" s="1807"/>
      <c r="I703" s="1807"/>
      <c r="J703" s="1807"/>
      <c r="K703" s="9"/>
      <c r="L703" s="9"/>
      <c r="M703" s="9"/>
      <c r="N703" s="9"/>
      <c r="O703" s="8"/>
      <c r="P703" s="8"/>
      <c r="Q703" s="9"/>
      <c r="R703" s="9"/>
      <c r="S703" s="9"/>
      <c r="T703" s="9"/>
      <c r="U703" s="9"/>
      <c r="V703" s="9"/>
    </row>
    <row r="704" spans="1:22" ht="13.5" customHeight="1">
      <c r="A704" s="1807"/>
      <c r="B704" s="1807"/>
      <c r="C704" s="1807"/>
      <c r="D704" s="1807"/>
      <c r="E704" s="1141"/>
      <c r="F704" s="1141"/>
      <c r="G704" s="1807"/>
      <c r="H704" s="1807"/>
      <c r="I704" s="1807"/>
      <c r="J704" s="1807"/>
      <c r="K704" s="9"/>
      <c r="L704" s="9"/>
      <c r="M704" s="9"/>
      <c r="N704" s="9"/>
      <c r="O704" s="8"/>
      <c r="P704" s="8"/>
      <c r="Q704" s="9"/>
      <c r="R704" s="9"/>
      <c r="S704" s="9"/>
      <c r="T704" s="9"/>
      <c r="U704" s="9"/>
      <c r="V704" s="9"/>
    </row>
    <row r="705" spans="1:22" ht="13.5" customHeight="1">
      <c r="A705" s="1807"/>
      <c r="B705" s="1807"/>
      <c r="C705" s="1807"/>
      <c r="D705" s="1807"/>
      <c r="E705" s="1141"/>
      <c r="F705" s="1141"/>
      <c r="G705" s="1807"/>
      <c r="H705" s="1807"/>
      <c r="I705" s="1807"/>
      <c r="J705" s="1807"/>
      <c r="K705" s="9"/>
      <c r="L705" s="9"/>
      <c r="M705" s="9"/>
      <c r="N705" s="9"/>
      <c r="O705" s="8"/>
      <c r="P705" s="8"/>
      <c r="Q705" s="9"/>
      <c r="R705" s="9"/>
      <c r="S705" s="9"/>
      <c r="T705" s="9"/>
      <c r="U705" s="9"/>
      <c r="V705" s="9"/>
    </row>
    <row r="706" spans="1:22" ht="13.5" customHeight="1">
      <c r="A706" s="1807"/>
      <c r="B706" s="1807"/>
      <c r="C706" s="1807"/>
      <c r="D706" s="1807"/>
      <c r="E706" s="1141"/>
      <c r="F706" s="1141"/>
      <c r="G706" s="1807"/>
      <c r="H706" s="1807"/>
      <c r="I706" s="1807"/>
      <c r="J706" s="1807"/>
      <c r="K706" s="9"/>
      <c r="L706" s="9"/>
      <c r="M706" s="9"/>
      <c r="N706" s="9"/>
      <c r="O706" s="8"/>
      <c r="P706" s="8"/>
      <c r="Q706" s="9"/>
      <c r="R706" s="9"/>
      <c r="S706" s="9"/>
      <c r="T706" s="9"/>
      <c r="U706" s="9"/>
      <c r="V706" s="9"/>
    </row>
    <row r="707" spans="1:22" ht="13.5" customHeight="1">
      <c r="A707" s="1807"/>
      <c r="B707" s="1807"/>
      <c r="C707" s="1807"/>
      <c r="D707" s="1807"/>
      <c r="E707" s="1141"/>
      <c r="F707" s="1141"/>
      <c r="G707" s="1807"/>
      <c r="H707" s="1807"/>
      <c r="I707" s="1807"/>
      <c r="J707" s="1807"/>
      <c r="K707" s="9"/>
      <c r="L707" s="9"/>
      <c r="M707" s="9"/>
      <c r="N707" s="9"/>
      <c r="O707" s="8"/>
      <c r="P707" s="8"/>
      <c r="Q707" s="9"/>
      <c r="R707" s="9"/>
      <c r="S707" s="9"/>
      <c r="T707" s="9"/>
      <c r="U707" s="9"/>
      <c r="V707" s="9"/>
    </row>
    <row r="708" spans="1:22" ht="13.5" customHeight="1">
      <c r="A708" s="1807"/>
      <c r="B708" s="1807"/>
      <c r="C708" s="1807"/>
      <c r="D708" s="1807"/>
      <c r="E708" s="1141"/>
      <c r="F708" s="1141"/>
      <c r="G708" s="1807"/>
      <c r="H708" s="1807"/>
      <c r="I708" s="1807"/>
      <c r="J708" s="1807"/>
      <c r="K708" s="9"/>
      <c r="L708" s="9"/>
      <c r="M708" s="9"/>
      <c r="N708" s="9"/>
      <c r="O708" s="8"/>
      <c r="P708" s="8"/>
      <c r="Q708" s="9"/>
      <c r="R708" s="9"/>
      <c r="S708" s="9"/>
      <c r="T708" s="9"/>
      <c r="U708" s="9"/>
      <c r="V708" s="9"/>
    </row>
    <row r="709" spans="1:22" ht="13.5" customHeight="1">
      <c r="A709" s="1807"/>
      <c r="B709" s="1807"/>
      <c r="C709" s="1807"/>
      <c r="D709" s="1807"/>
      <c r="E709" s="1141"/>
      <c r="F709" s="1141"/>
      <c r="G709" s="1807"/>
      <c r="H709" s="1807"/>
      <c r="I709" s="1807"/>
      <c r="J709" s="1807"/>
      <c r="K709" s="9"/>
      <c r="L709" s="9"/>
      <c r="M709" s="9"/>
      <c r="N709" s="9"/>
      <c r="O709" s="8"/>
      <c r="P709" s="8"/>
      <c r="Q709" s="9"/>
      <c r="R709" s="9"/>
      <c r="S709" s="9"/>
      <c r="T709" s="9"/>
      <c r="U709" s="9"/>
      <c r="V709" s="9"/>
    </row>
    <row r="710" spans="1:22" ht="13.5" customHeight="1">
      <c r="A710" s="1807"/>
      <c r="B710" s="1807"/>
      <c r="C710" s="1807"/>
      <c r="D710" s="1807"/>
      <c r="E710" s="1141"/>
      <c r="F710" s="1141"/>
      <c r="G710" s="1807"/>
      <c r="H710" s="1807"/>
      <c r="I710" s="1807"/>
      <c r="J710" s="1807"/>
      <c r="K710" s="9"/>
      <c r="L710" s="9"/>
      <c r="M710" s="9"/>
      <c r="N710" s="9"/>
      <c r="O710" s="8"/>
      <c r="P710" s="8"/>
      <c r="Q710" s="9"/>
      <c r="R710" s="9"/>
      <c r="S710" s="9"/>
      <c r="T710" s="9"/>
      <c r="U710" s="9"/>
      <c r="V710" s="9"/>
    </row>
    <row r="711" spans="1:22" ht="13.5" customHeight="1">
      <c r="A711" s="1807"/>
      <c r="B711" s="1807"/>
      <c r="C711" s="1807"/>
      <c r="D711" s="1807"/>
      <c r="E711" s="1141"/>
      <c r="F711" s="1141"/>
      <c r="G711" s="1807"/>
      <c r="H711" s="1807"/>
      <c r="I711" s="1807"/>
      <c r="J711" s="1807"/>
      <c r="K711" s="9"/>
      <c r="L711" s="9"/>
      <c r="M711" s="9"/>
      <c r="N711" s="9"/>
      <c r="O711" s="8"/>
      <c r="P711" s="8"/>
      <c r="Q711" s="9"/>
      <c r="R711" s="9"/>
      <c r="S711" s="9"/>
      <c r="T711" s="9"/>
      <c r="U711" s="9"/>
      <c r="V711" s="9"/>
    </row>
    <row r="712" spans="1:22" ht="13.5" customHeight="1">
      <c r="A712" s="1807"/>
      <c r="B712" s="1807"/>
      <c r="C712" s="1807"/>
      <c r="D712" s="1807"/>
      <c r="E712" s="1141"/>
      <c r="F712" s="1141"/>
      <c r="G712" s="1807"/>
      <c r="H712" s="1807"/>
      <c r="I712" s="1807"/>
      <c r="J712" s="1807"/>
      <c r="K712" s="9"/>
      <c r="L712" s="9"/>
      <c r="M712" s="9"/>
      <c r="N712" s="9"/>
      <c r="O712" s="8"/>
      <c r="P712" s="8"/>
      <c r="Q712" s="9"/>
      <c r="R712" s="9"/>
      <c r="S712" s="9"/>
      <c r="T712" s="9"/>
      <c r="U712" s="9"/>
      <c r="V712" s="9"/>
    </row>
    <row r="713" spans="1:22" ht="13.5" customHeight="1">
      <c r="A713" s="1807"/>
      <c r="B713" s="1807"/>
      <c r="C713" s="1807"/>
      <c r="D713" s="1807"/>
      <c r="E713" s="1141"/>
      <c r="F713" s="1141"/>
      <c r="G713" s="1807"/>
      <c r="H713" s="1807"/>
      <c r="I713" s="1807"/>
      <c r="J713" s="1807"/>
      <c r="K713" s="9"/>
      <c r="L713" s="9"/>
      <c r="M713" s="9"/>
      <c r="N713" s="9"/>
      <c r="O713" s="8"/>
      <c r="P713" s="8"/>
      <c r="Q713" s="9"/>
      <c r="R713" s="9"/>
      <c r="S713" s="9"/>
      <c r="T713" s="9"/>
      <c r="U713" s="9"/>
      <c r="V713" s="9"/>
    </row>
    <row r="714" spans="1:22" ht="13.5" customHeight="1">
      <c r="A714" s="1807"/>
      <c r="B714" s="1807"/>
      <c r="C714" s="1807"/>
      <c r="D714" s="1807"/>
      <c r="E714" s="1141"/>
      <c r="F714" s="1141"/>
      <c r="G714" s="1807"/>
      <c r="H714" s="1807"/>
      <c r="I714" s="1807"/>
      <c r="J714" s="1807"/>
      <c r="K714" s="9"/>
      <c r="L714" s="9"/>
      <c r="M714" s="9"/>
      <c r="N714" s="9"/>
      <c r="O714" s="8"/>
      <c r="P714" s="8"/>
      <c r="Q714" s="9"/>
      <c r="R714" s="9"/>
      <c r="S714" s="9"/>
      <c r="T714" s="9"/>
      <c r="U714" s="9"/>
      <c r="V714" s="9"/>
    </row>
    <row r="715" spans="1:22" ht="13.5" customHeight="1">
      <c r="A715" s="1807"/>
      <c r="B715" s="1807"/>
      <c r="C715" s="1807"/>
      <c r="D715" s="1807"/>
      <c r="E715" s="1141"/>
      <c r="F715" s="1141"/>
      <c r="G715" s="1807"/>
      <c r="H715" s="1807"/>
      <c r="I715" s="1807"/>
      <c r="J715" s="1807"/>
      <c r="K715" s="9"/>
      <c r="L715" s="9"/>
      <c r="M715" s="9"/>
      <c r="N715" s="9"/>
      <c r="O715" s="8"/>
      <c r="P715" s="8"/>
      <c r="Q715" s="9"/>
      <c r="R715" s="9"/>
      <c r="S715" s="9"/>
      <c r="T715" s="9"/>
      <c r="U715" s="9"/>
      <c r="V715" s="9"/>
    </row>
    <row r="716" spans="1:22" ht="13.5" customHeight="1">
      <c r="A716" s="1807"/>
      <c r="B716" s="1807"/>
      <c r="C716" s="1807"/>
      <c r="D716" s="1807"/>
      <c r="E716" s="1141"/>
      <c r="F716" s="1141"/>
      <c r="G716" s="1807"/>
      <c r="H716" s="1807"/>
      <c r="I716" s="1807"/>
      <c r="J716" s="1807"/>
      <c r="K716" s="9"/>
      <c r="L716" s="9"/>
      <c r="M716" s="9"/>
      <c r="N716" s="9"/>
      <c r="O716" s="8"/>
      <c r="P716" s="8"/>
      <c r="Q716" s="9"/>
      <c r="R716" s="9"/>
      <c r="S716" s="9"/>
      <c r="T716" s="9"/>
      <c r="U716" s="9"/>
      <c r="V716" s="9"/>
    </row>
    <row r="717" spans="1:22" ht="13.5" customHeight="1">
      <c r="A717" s="1807"/>
      <c r="B717" s="1807"/>
      <c r="C717" s="1807"/>
      <c r="D717" s="1807"/>
      <c r="E717" s="1141"/>
      <c r="F717" s="1141"/>
      <c r="G717" s="1807"/>
      <c r="H717" s="1807"/>
      <c r="I717" s="1807"/>
      <c r="J717" s="1807"/>
      <c r="K717" s="9"/>
      <c r="L717" s="9"/>
      <c r="M717" s="9"/>
      <c r="N717" s="9"/>
      <c r="O717" s="8"/>
      <c r="P717" s="8"/>
      <c r="Q717" s="9"/>
      <c r="R717" s="9"/>
      <c r="S717" s="9"/>
      <c r="T717" s="9"/>
      <c r="U717" s="9"/>
      <c r="V717" s="9"/>
    </row>
    <row r="718" spans="1:22" ht="13.5" customHeight="1">
      <c r="A718" s="1807"/>
      <c r="B718" s="1807"/>
      <c r="C718" s="1807"/>
      <c r="D718" s="1807"/>
      <c r="E718" s="1141"/>
      <c r="F718" s="1141"/>
      <c r="G718" s="1807"/>
      <c r="H718" s="1807"/>
      <c r="I718" s="1807"/>
      <c r="J718" s="1807"/>
      <c r="K718" s="9"/>
      <c r="L718" s="9"/>
      <c r="M718" s="9"/>
      <c r="N718" s="9"/>
      <c r="O718" s="8"/>
      <c r="P718" s="8"/>
      <c r="Q718" s="9"/>
      <c r="R718" s="9"/>
      <c r="S718" s="9"/>
      <c r="T718" s="9"/>
      <c r="U718" s="9"/>
      <c r="V718" s="9"/>
    </row>
    <row r="719" spans="1:22" ht="13.5" customHeight="1">
      <c r="A719" s="1807"/>
      <c r="B719" s="1807"/>
      <c r="C719" s="1807"/>
      <c r="D719" s="1807"/>
      <c r="E719" s="1141"/>
      <c r="F719" s="1141"/>
      <c r="G719" s="1807"/>
      <c r="H719" s="1807"/>
      <c r="I719" s="1807"/>
      <c r="J719" s="1807"/>
      <c r="K719" s="9"/>
      <c r="L719" s="9"/>
      <c r="M719" s="9"/>
      <c r="N719" s="9"/>
      <c r="O719" s="8"/>
      <c r="P719" s="8"/>
      <c r="Q719" s="9"/>
      <c r="R719" s="9"/>
      <c r="S719" s="9"/>
      <c r="T719" s="9"/>
      <c r="U719" s="9"/>
      <c r="V719" s="9"/>
    </row>
    <row r="720" spans="1:22" ht="13.5" customHeight="1">
      <c r="A720" s="1807"/>
      <c r="B720" s="1807"/>
      <c r="C720" s="1807"/>
      <c r="D720" s="1807"/>
      <c r="E720" s="1141"/>
      <c r="F720" s="1141"/>
      <c r="G720" s="1807"/>
      <c r="H720" s="1807"/>
      <c r="I720" s="1807"/>
      <c r="J720" s="1807"/>
      <c r="K720" s="9"/>
      <c r="L720" s="9"/>
      <c r="M720" s="9"/>
      <c r="N720" s="9"/>
      <c r="O720" s="8"/>
      <c r="P720" s="8"/>
      <c r="Q720" s="9"/>
      <c r="R720" s="9"/>
      <c r="S720" s="9"/>
      <c r="T720" s="9"/>
      <c r="U720" s="9"/>
      <c r="V720" s="9"/>
    </row>
    <row r="721" spans="1:22" ht="13.5" customHeight="1">
      <c r="A721" s="1807"/>
      <c r="B721" s="1807"/>
      <c r="C721" s="1807"/>
      <c r="D721" s="1807"/>
      <c r="E721" s="1141"/>
      <c r="F721" s="1141"/>
      <c r="G721" s="1807"/>
      <c r="H721" s="1807"/>
      <c r="I721" s="1807"/>
      <c r="J721" s="1807"/>
      <c r="K721" s="9"/>
      <c r="L721" s="9"/>
      <c r="M721" s="9"/>
      <c r="N721" s="9"/>
      <c r="O721" s="8"/>
      <c r="P721" s="8"/>
      <c r="Q721" s="9"/>
      <c r="R721" s="9"/>
      <c r="S721" s="9"/>
      <c r="T721" s="9"/>
      <c r="U721" s="9"/>
      <c r="V721" s="9"/>
    </row>
    <row r="722" spans="1:22" ht="13.5" customHeight="1">
      <c r="A722" s="1807"/>
      <c r="B722" s="1807"/>
      <c r="C722" s="1807"/>
      <c r="D722" s="1807"/>
      <c r="E722" s="1141"/>
      <c r="F722" s="1141"/>
      <c r="G722" s="1807"/>
      <c r="H722" s="1807"/>
      <c r="I722" s="1807"/>
      <c r="J722" s="1807"/>
      <c r="K722" s="9"/>
      <c r="L722" s="9"/>
      <c r="M722" s="9"/>
      <c r="N722" s="9"/>
      <c r="O722" s="8"/>
      <c r="P722" s="8"/>
      <c r="Q722" s="9"/>
      <c r="R722" s="9"/>
      <c r="S722" s="9"/>
      <c r="T722" s="9"/>
      <c r="U722" s="9"/>
      <c r="V722" s="9"/>
    </row>
    <row r="723" spans="1:22" ht="13.5" customHeight="1">
      <c r="A723" s="1807"/>
      <c r="B723" s="1807"/>
      <c r="C723" s="1807"/>
      <c r="D723" s="1807"/>
      <c r="E723" s="1141"/>
      <c r="F723" s="1141"/>
      <c r="G723" s="1807"/>
      <c r="H723" s="1807"/>
      <c r="I723" s="1807"/>
      <c r="J723" s="1807"/>
      <c r="K723" s="9"/>
      <c r="L723" s="9"/>
      <c r="M723" s="9"/>
      <c r="N723" s="9"/>
      <c r="O723" s="8"/>
      <c r="P723" s="8"/>
      <c r="Q723" s="9"/>
      <c r="R723" s="9"/>
      <c r="S723" s="9"/>
      <c r="T723" s="9"/>
      <c r="U723" s="9"/>
      <c r="V723" s="9"/>
    </row>
    <row r="724" spans="1:22" ht="13.5" customHeight="1">
      <c r="A724" s="1807"/>
      <c r="B724" s="1807"/>
      <c r="C724" s="1807"/>
      <c r="D724" s="1807"/>
      <c r="E724" s="1141"/>
      <c r="F724" s="1141"/>
      <c r="G724" s="1807"/>
      <c r="H724" s="1807"/>
      <c r="I724" s="1807"/>
      <c r="J724" s="1807"/>
      <c r="K724" s="9"/>
      <c r="L724" s="9"/>
      <c r="M724" s="9"/>
      <c r="N724" s="9"/>
      <c r="O724" s="8"/>
      <c r="P724" s="8"/>
      <c r="Q724" s="9"/>
      <c r="R724" s="9"/>
      <c r="S724" s="9"/>
      <c r="T724" s="9"/>
      <c r="U724" s="9"/>
      <c r="V724" s="9"/>
    </row>
    <row r="725" spans="1:22" ht="13.5" customHeight="1">
      <c r="A725" s="1807"/>
      <c r="B725" s="1807"/>
      <c r="C725" s="1807"/>
      <c r="D725" s="1807"/>
      <c r="E725" s="1141"/>
      <c r="F725" s="1141"/>
      <c r="G725" s="1807"/>
      <c r="H725" s="1807"/>
      <c r="I725" s="1807"/>
      <c r="J725" s="1807"/>
      <c r="K725" s="9"/>
      <c r="L725" s="9"/>
      <c r="M725" s="9"/>
      <c r="N725" s="9"/>
      <c r="O725" s="8"/>
      <c r="P725" s="8"/>
      <c r="Q725" s="9"/>
      <c r="R725" s="9"/>
      <c r="S725" s="9"/>
      <c r="T725" s="9"/>
      <c r="U725" s="9"/>
      <c r="V725" s="9"/>
    </row>
    <row r="726" spans="1:22" ht="13.5" customHeight="1">
      <c r="A726" s="1807"/>
      <c r="B726" s="1807"/>
      <c r="C726" s="1807"/>
      <c r="D726" s="1807"/>
      <c r="E726" s="1141"/>
      <c r="F726" s="1141"/>
      <c r="G726" s="1807"/>
      <c r="H726" s="1807"/>
      <c r="I726" s="1807"/>
      <c r="J726" s="1807"/>
      <c r="K726" s="9"/>
      <c r="L726" s="9"/>
      <c r="M726" s="9"/>
      <c r="N726" s="9"/>
      <c r="O726" s="8"/>
      <c r="P726" s="8"/>
      <c r="Q726" s="9"/>
      <c r="R726" s="9"/>
      <c r="S726" s="9"/>
      <c r="T726" s="9"/>
      <c r="U726" s="9"/>
      <c r="V726" s="9"/>
    </row>
    <row r="727" spans="1:22" ht="13.5" customHeight="1">
      <c r="A727" s="1807"/>
      <c r="B727" s="1807"/>
      <c r="C727" s="1807"/>
      <c r="D727" s="1807"/>
      <c r="E727" s="1141"/>
      <c r="F727" s="1141"/>
      <c r="G727" s="1807"/>
      <c r="H727" s="1807"/>
      <c r="I727" s="1807"/>
      <c r="J727" s="1807"/>
      <c r="K727" s="9"/>
      <c r="L727" s="9"/>
      <c r="M727" s="9"/>
      <c r="N727" s="9"/>
      <c r="O727" s="8"/>
      <c r="P727" s="8"/>
      <c r="Q727" s="9"/>
      <c r="R727" s="9"/>
      <c r="S727" s="9"/>
      <c r="T727" s="9"/>
      <c r="U727" s="9"/>
      <c r="V727" s="9"/>
    </row>
    <row r="728" spans="1:22" ht="13.5" customHeight="1">
      <c r="A728" s="1807"/>
      <c r="B728" s="1807"/>
      <c r="C728" s="1807"/>
      <c r="D728" s="1807"/>
      <c r="E728" s="1141"/>
      <c r="F728" s="1141"/>
      <c r="G728" s="1807"/>
      <c r="H728" s="1807"/>
      <c r="I728" s="1807"/>
      <c r="J728" s="1807"/>
      <c r="K728" s="9"/>
      <c r="L728" s="9"/>
      <c r="M728" s="9"/>
      <c r="N728" s="9"/>
      <c r="O728" s="8"/>
      <c r="P728" s="8"/>
      <c r="Q728" s="9"/>
      <c r="R728" s="9"/>
      <c r="S728" s="9"/>
      <c r="T728" s="9"/>
      <c r="U728" s="9"/>
      <c r="V728" s="9"/>
    </row>
    <row r="729" spans="1:22" ht="13.5" customHeight="1">
      <c r="A729" s="1807"/>
      <c r="B729" s="1807"/>
      <c r="C729" s="1807"/>
      <c r="D729" s="1807"/>
      <c r="E729" s="1141"/>
      <c r="F729" s="1141"/>
      <c r="G729" s="1807"/>
      <c r="H729" s="1807"/>
      <c r="I729" s="1807"/>
      <c r="J729" s="1807"/>
      <c r="K729" s="9"/>
      <c r="L729" s="9"/>
      <c r="M729" s="9"/>
      <c r="N729" s="9"/>
      <c r="O729" s="8"/>
      <c r="P729" s="8"/>
      <c r="Q729" s="9"/>
      <c r="R729" s="9"/>
      <c r="S729" s="9"/>
      <c r="T729" s="9"/>
      <c r="U729" s="9"/>
      <c r="V729" s="9"/>
    </row>
    <row r="730" spans="1:22" ht="13.5" customHeight="1">
      <c r="A730" s="1807"/>
      <c r="B730" s="1807"/>
      <c r="C730" s="1807"/>
      <c r="D730" s="1807"/>
      <c r="E730" s="1141"/>
      <c r="F730" s="1141"/>
      <c r="G730" s="1807"/>
      <c r="H730" s="1807"/>
      <c r="I730" s="1807"/>
      <c r="J730" s="1807"/>
      <c r="K730" s="9"/>
      <c r="L730" s="9"/>
      <c r="M730" s="9"/>
      <c r="N730" s="9"/>
      <c r="O730" s="8"/>
      <c r="P730" s="8"/>
      <c r="Q730" s="9"/>
      <c r="R730" s="9"/>
      <c r="S730" s="9"/>
      <c r="T730" s="9"/>
      <c r="U730" s="9"/>
      <c r="V730" s="9"/>
    </row>
    <row r="731" spans="1:22" ht="13.5" customHeight="1">
      <c r="A731" s="1807"/>
      <c r="B731" s="1807"/>
      <c r="C731" s="1807"/>
      <c r="D731" s="1807"/>
      <c r="E731" s="1141"/>
      <c r="F731" s="1141"/>
      <c r="G731" s="1807"/>
      <c r="H731" s="1807"/>
      <c r="I731" s="1807"/>
      <c r="J731" s="1807"/>
      <c r="K731" s="9"/>
      <c r="L731" s="9"/>
      <c r="M731" s="9"/>
      <c r="N731" s="9"/>
      <c r="O731" s="8"/>
      <c r="P731" s="8"/>
      <c r="Q731" s="9"/>
      <c r="R731" s="9"/>
      <c r="S731" s="9"/>
      <c r="T731" s="9"/>
      <c r="U731" s="9"/>
      <c r="V731" s="9"/>
    </row>
    <row r="732" spans="1:22" ht="13.5" customHeight="1">
      <c r="A732" s="1807"/>
      <c r="B732" s="1807"/>
      <c r="C732" s="1807"/>
      <c r="D732" s="1807"/>
      <c r="E732" s="1141"/>
      <c r="F732" s="1141"/>
      <c r="G732" s="1807"/>
      <c r="H732" s="1807"/>
      <c r="I732" s="1807"/>
      <c r="J732" s="1807"/>
      <c r="K732" s="9"/>
      <c r="L732" s="9"/>
      <c r="M732" s="9"/>
      <c r="N732" s="9"/>
      <c r="O732" s="8"/>
      <c r="P732" s="8"/>
      <c r="Q732" s="9"/>
      <c r="R732" s="9"/>
      <c r="S732" s="9"/>
      <c r="T732" s="9"/>
      <c r="U732" s="9"/>
      <c r="V732" s="9"/>
    </row>
    <row r="733" spans="1:22" ht="13.5" customHeight="1">
      <c r="A733" s="1807"/>
      <c r="B733" s="1807"/>
      <c r="C733" s="1807"/>
      <c r="D733" s="1807"/>
      <c r="E733" s="1141"/>
      <c r="F733" s="1141"/>
      <c r="G733" s="1807"/>
      <c r="H733" s="1807"/>
      <c r="I733" s="1807"/>
      <c r="J733" s="1807"/>
      <c r="K733" s="9"/>
      <c r="L733" s="9"/>
      <c r="M733" s="9"/>
      <c r="N733" s="9"/>
      <c r="O733" s="8"/>
      <c r="P733" s="8"/>
      <c r="Q733" s="9"/>
      <c r="R733" s="9"/>
      <c r="S733" s="9"/>
      <c r="T733" s="9"/>
      <c r="U733" s="9"/>
      <c r="V733" s="9"/>
    </row>
    <row r="734" spans="1:22" ht="13.5" customHeight="1">
      <c r="A734" s="1807"/>
      <c r="B734" s="1807"/>
      <c r="C734" s="1807"/>
      <c r="D734" s="1807"/>
      <c r="E734" s="1141"/>
      <c r="F734" s="1141"/>
      <c r="G734" s="1807"/>
      <c r="H734" s="1807"/>
      <c r="I734" s="1807"/>
      <c r="J734" s="1807"/>
      <c r="K734" s="9"/>
      <c r="L734" s="9"/>
      <c r="M734" s="9"/>
      <c r="N734" s="9"/>
      <c r="O734" s="8"/>
      <c r="P734" s="8"/>
      <c r="Q734" s="9"/>
      <c r="R734" s="9"/>
      <c r="S734" s="9"/>
      <c r="T734" s="9"/>
      <c r="U734" s="9"/>
      <c r="V734" s="9"/>
    </row>
    <row r="735" spans="1:22" ht="13.5" customHeight="1">
      <c r="A735" s="1807"/>
      <c r="B735" s="1807"/>
      <c r="C735" s="1807"/>
      <c r="D735" s="1807"/>
      <c r="E735" s="1141"/>
      <c r="F735" s="1141"/>
      <c r="G735" s="1807"/>
      <c r="H735" s="1807"/>
      <c r="I735" s="1807"/>
      <c r="J735" s="1807"/>
      <c r="K735" s="9"/>
      <c r="L735" s="9"/>
      <c r="M735" s="9"/>
      <c r="N735" s="9"/>
      <c r="O735" s="8"/>
      <c r="P735" s="8"/>
      <c r="Q735" s="9"/>
      <c r="R735" s="9"/>
      <c r="S735" s="9"/>
      <c r="T735" s="9"/>
      <c r="U735" s="9"/>
      <c r="V735" s="9"/>
    </row>
    <row r="736" spans="1:22" ht="13.5" customHeight="1">
      <c r="A736" s="1807"/>
      <c r="B736" s="1807"/>
      <c r="C736" s="1807"/>
      <c r="D736" s="1807"/>
      <c r="E736" s="1141"/>
      <c r="F736" s="1141"/>
      <c r="G736" s="1807"/>
      <c r="H736" s="1807"/>
      <c r="I736" s="1807"/>
      <c r="J736" s="1807"/>
      <c r="K736" s="9"/>
      <c r="L736" s="9"/>
      <c r="M736" s="9"/>
      <c r="N736" s="9"/>
      <c r="O736" s="8"/>
      <c r="P736" s="8"/>
      <c r="Q736" s="9"/>
      <c r="R736" s="9"/>
      <c r="S736" s="9"/>
      <c r="T736" s="9"/>
      <c r="U736" s="9"/>
      <c r="V736" s="9"/>
    </row>
    <row r="737" spans="1:22" ht="13.5" customHeight="1">
      <c r="A737" s="1807"/>
      <c r="B737" s="1807"/>
      <c r="C737" s="1807"/>
      <c r="D737" s="1807"/>
      <c r="E737" s="1141"/>
      <c r="F737" s="1141"/>
      <c r="G737" s="1807"/>
      <c r="H737" s="1807"/>
      <c r="I737" s="1807"/>
      <c r="J737" s="1807"/>
      <c r="K737" s="9"/>
      <c r="L737" s="9"/>
      <c r="M737" s="9"/>
      <c r="N737" s="9"/>
      <c r="O737" s="8"/>
      <c r="P737" s="8"/>
      <c r="Q737" s="9"/>
      <c r="R737" s="9"/>
      <c r="S737" s="9"/>
      <c r="T737" s="9"/>
      <c r="U737" s="9"/>
      <c r="V737" s="9"/>
    </row>
    <row r="738" spans="1:22" ht="13.5" customHeight="1">
      <c r="A738" s="1807"/>
      <c r="B738" s="1807"/>
      <c r="C738" s="1807"/>
      <c r="D738" s="1807"/>
      <c r="E738" s="1141"/>
      <c r="F738" s="1141"/>
      <c r="G738" s="1807"/>
      <c r="H738" s="1807"/>
      <c r="I738" s="1807"/>
      <c r="J738" s="1807"/>
      <c r="K738" s="9"/>
      <c r="L738" s="9"/>
      <c r="M738" s="9"/>
      <c r="N738" s="9"/>
      <c r="O738" s="8"/>
      <c r="P738" s="8"/>
      <c r="Q738" s="9"/>
      <c r="R738" s="9"/>
      <c r="S738" s="9"/>
      <c r="T738" s="9"/>
      <c r="U738" s="9"/>
      <c r="V738" s="9"/>
    </row>
    <row r="739" spans="1:22" ht="13.5" customHeight="1">
      <c r="A739" s="1807"/>
      <c r="B739" s="1807"/>
      <c r="C739" s="1807"/>
      <c r="D739" s="1807"/>
      <c r="E739" s="1141"/>
      <c r="F739" s="1141"/>
      <c r="G739" s="1807"/>
      <c r="H739" s="1807"/>
      <c r="I739" s="1807"/>
      <c r="J739" s="1807"/>
      <c r="K739" s="9"/>
      <c r="L739" s="9"/>
      <c r="M739" s="9"/>
      <c r="N739" s="9"/>
      <c r="O739" s="8"/>
      <c r="P739" s="8"/>
      <c r="Q739" s="9"/>
      <c r="R739" s="9"/>
      <c r="S739" s="9"/>
      <c r="T739" s="9"/>
      <c r="U739" s="9"/>
      <c r="V739" s="9"/>
    </row>
    <row r="740" spans="1:22" ht="13.5" customHeight="1">
      <c r="A740" s="1807"/>
      <c r="B740" s="1807"/>
      <c r="C740" s="1807"/>
      <c r="D740" s="1807"/>
      <c r="E740" s="1141"/>
      <c r="F740" s="1141"/>
      <c r="G740" s="1807"/>
      <c r="H740" s="1807"/>
      <c r="I740" s="1807"/>
      <c r="J740" s="1807"/>
      <c r="K740" s="9"/>
      <c r="L740" s="9"/>
      <c r="M740" s="9"/>
      <c r="N740" s="9"/>
      <c r="O740" s="8"/>
      <c r="P740" s="8"/>
      <c r="Q740" s="9"/>
      <c r="R740" s="9"/>
      <c r="S740" s="9"/>
      <c r="T740" s="9"/>
      <c r="U740" s="9"/>
      <c r="V740" s="9"/>
    </row>
    <row r="741" spans="1:22" ht="13.5" customHeight="1">
      <c r="A741" s="1807"/>
      <c r="B741" s="1807"/>
      <c r="C741" s="1807"/>
      <c r="D741" s="1807"/>
      <c r="E741" s="1141"/>
      <c r="F741" s="1141"/>
      <c r="G741" s="1807"/>
      <c r="H741" s="1807"/>
      <c r="I741" s="1807"/>
      <c r="J741" s="1807"/>
      <c r="K741" s="9"/>
      <c r="L741" s="9"/>
      <c r="M741" s="9"/>
      <c r="N741" s="9"/>
      <c r="O741" s="8"/>
      <c r="P741" s="8"/>
      <c r="Q741" s="9"/>
      <c r="R741" s="9"/>
      <c r="S741" s="9"/>
      <c r="T741" s="9"/>
      <c r="U741" s="9"/>
      <c r="V741" s="9"/>
    </row>
    <row r="742" spans="1:22" ht="13.5" customHeight="1">
      <c r="A742" s="1807"/>
      <c r="B742" s="1807"/>
      <c r="C742" s="1807"/>
      <c r="D742" s="1807"/>
      <c r="E742" s="1141"/>
      <c r="F742" s="1141"/>
      <c r="G742" s="1807"/>
      <c r="H742" s="1807"/>
      <c r="I742" s="1807"/>
      <c r="J742" s="1807"/>
      <c r="K742" s="9"/>
      <c r="L742" s="9"/>
      <c r="M742" s="9"/>
      <c r="N742" s="9"/>
      <c r="O742" s="8"/>
      <c r="P742" s="8"/>
      <c r="Q742" s="9"/>
      <c r="R742" s="9"/>
      <c r="S742" s="9"/>
      <c r="T742" s="9"/>
      <c r="U742" s="9"/>
      <c r="V742" s="9"/>
    </row>
    <row r="743" spans="1:22" ht="13.5" customHeight="1">
      <c r="A743" s="1807"/>
      <c r="B743" s="1807"/>
      <c r="C743" s="1807"/>
      <c r="D743" s="1807"/>
      <c r="E743" s="1141"/>
      <c r="F743" s="1141"/>
      <c r="G743" s="1807"/>
      <c r="H743" s="1807"/>
      <c r="I743" s="1807"/>
      <c r="J743" s="1807"/>
      <c r="K743" s="9"/>
      <c r="L743" s="9"/>
      <c r="M743" s="9"/>
      <c r="N743" s="9"/>
      <c r="O743" s="8"/>
      <c r="P743" s="8"/>
      <c r="Q743" s="9"/>
      <c r="R743" s="9"/>
      <c r="S743" s="9"/>
      <c r="T743" s="9"/>
      <c r="U743" s="9"/>
      <c r="V743" s="9"/>
    </row>
    <row r="744" spans="1:22" ht="13.5" customHeight="1">
      <c r="A744" s="1807"/>
      <c r="B744" s="1807"/>
      <c r="C744" s="1807"/>
      <c r="D744" s="1807"/>
      <c r="E744" s="1141"/>
      <c r="F744" s="1141"/>
      <c r="G744" s="1807"/>
      <c r="H744" s="1807"/>
      <c r="I744" s="1807"/>
      <c r="J744" s="1807"/>
      <c r="K744" s="9"/>
      <c r="L744" s="9"/>
      <c r="M744" s="9"/>
      <c r="N744" s="9"/>
      <c r="O744" s="8"/>
      <c r="P744" s="8"/>
      <c r="Q744" s="9"/>
      <c r="R744" s="9"/>
      <c r="S744" s="9"/>
      <c r="T744" s="9"/>
      <c r="U744" s="9"/>
      <c r="V744" s="9"/>
    </row>
    <row r="745" spans="1:22" ht="13.5" customHeight="1">
      <c r="A745" s="1807"/>
      <c r="B745" s="1807"/>
      <c r="C745" s="1807"/>
      <c r="D745" s="1807"/>
      <c r="E745" s="1141"/>
      <c r="F745" s="1141"/>
      <c r="G745" s="1807"/>
      <c r="H745" s="1807"/>
      <c r="I745" s="1807"/>
      <c r="J745" s="1807"/>
      <c r="K745" s="9"/>
      <c r="L745" s="9"/>
      <c r="M745" s="9"/>
      <c r="N745" s="9"/>
      <c r="O745" s="8"/>
      <c r="P745" s="8"/>
      <c r="Q745" s="9"/>
      <c r="R745" s="9"/>
      <c r="S745" s="9"/>
      <c r="T745" s="9"/>
      <c r="U745" s="9"/>
      <c r="V745" s="9"/>
    </row>
    <row r="746" spans="1:22" ht="13.5" customHeight="1">
      <c r="A746" s="1807"/>
      <c r="B746" s="1807"/>
      <c r="C746" s="1807"/>
      <c r="D746" s="1807"/>
      <c r="E746" s="1141"/>
      <c r="F746" s="1141"/>
      <c r="G746" s="1807"/>
      <c r="H746" s="1807"/>
      <c r="I746" s="1807"/>
      <c r="J746" s="1807"/>
      <c r="K746" s="9"/>
      <c r="L746" s="9"/>
      <c r="M746" s="9"/>
      <c r="N746" s="9"/>
      <c r="O746" s="8"/>
      <c r="P746" s="8"/>
      <c r="Q746" s="9"/>
      <c r="R746" s="9"/>
      <c r="S746" s="9"/>
      <c r="T746" s="9"/>
      <c r="U746" s="9"/>
      <c r="V746" s="9"/>
    </row>
    <row r="747" spans="1:22" ht="13.5" customHeight="1">
      <c r="A747" s="1807"/>
      <c r="B747" s="1807"/>
      <c r="C747" s="1807"/>
      <c r="D747" s="1807"/>
      <c r="E747" s="1141"/>
      <c r="F747" s="1141"/>
      <c r="G747" s="1807"/>
      <c r="H747" s="1807"/>
      <c r="I747" s="1807"/>
      <c r="J747" s="1807"/>
      <c r="K747" s="9"/>
      <c r="L747" s="9"/>
      <c r="M747" s="9"/>
      <c r="N747" s="9"/>
      <c r="O747" s="8"/>
      <c r="P747" s="8"/>
      <c r="Q747" s="9"/>
      <c r="R747" s="9"/>
      <c r="S747" s="9"/>
      <c r="T747" s="9"/>
      <c r="U747" s="9"/>
      <c r="V747" s="9"/>
    </row>
    <row r="748" spans="1:22" ht="13.5" customHeight="1">
      <c r="A748" s="1807"/>
      <c r="B748" s="1807"/>
      <c r="C748" s="1807"/>
      <c r="D748" s="1807"/>
      <c r="E748" s="1141"/>
      <c r="F748" s="1141"/>
      <c r="G748" s="1807"/>
      <c r="H748" s="1807"/>
      <c r="I748" s="1807"/>
      <c r="J748" s="1807"/>
      <c r="K748" s="9"/>
      <c r="L748" s="9"/>
      <c r="M748" s="9"/>
      <c r="N748" s="9"/>
      <c r="O748" s="8"/>
      <c r="P748" s="8"/>
      <c r="Q748" s="9"/>
      <c r="R748" s="9"/>
      <c r="S748" s="9"/>
      <c r="T748" s="9"/>
      <c r="U748" s="9"/>
      <c r="V748" s="9"/>
    </row>
    <row r="749" spans="1:22" ht="13.5" customHeight="1">
      <c r="A749" s="1807"/>
      <c r="B749" s="1807"/>
      <c r="C749" s="1807"/>
      <c r="D749" s="1807"/>
      <c r="E749" s="1141"/>
      <c r="F749" s="1141"/>
      <c r="G749" s="1807"/>
      <c r="H749" s="1807"/>
      <c r="I749" s="1807"/>
      <c r="J749" s="1807"/>
      <c r="K749" s="9"/>
      <c r="L749" s="9"/>
      <c r="M749" s="9"/>
      <c r="N749" s="9"/>
      <c r="O749" s="8"/>
      <c r="P749" s="8"/>
      <c r="Q749" s="9"/>
      <c r="R749" s="9"/>
      <c r="S749" s="9"/>
      <c r="T749" s="9"/>
      <c r="U749" s="9"/>
      <c r="V749" s="9"/>
    </row>
    <row r="750" spans="1:22" ht="13.5" customHeight="1">
      <c r="A750" s="1807"/>
      <c r="B750" s="1807"/>
      <c r="C750" s="1807"/>
      <c r="D750" s="1807"/>
      <c r="E750" s="1141"/>
      <c r="F750" s="1141"/>
      <c r="G750" s="1807"/>
      <c r="H750" s="1807"/>
      <c r="I750" s="1807"/>
      <c r="J750" s="1807"/>
      <c r="K750" s="9"/>
      <c r="L750" s="9"/>
      <c r="M750" s="9"/>
      <c r="N750" s="9"/>
      <c r="O750" s="8"/>
      <c r="P750" s="8"/>
      <c r="Q750" s="9"/>
      <c r="R750" s="9"/>
      <c r="S750" s="9"/>
      <c r="T750" s="9"/>
      <c r="U750" s="9"/>
      <c r="V750" s="9"/>
    </row>
    <row r="751" spans="1:22" ht="13.5" customHeight="1">
      <c r="A751" s="1807"/>
      <c r="B751" s="1807"/>
      <c r="C751" s="1807"/>
      <c r="D751" s="1807"/>
      <c r="E751" s="1141"/>
      <c r="F751" s="1141"/>
      <c r="G751" s="1807"/>
      <c r="H751" s="1807"/>
      <c r="I751" s="1807"/>
      <c r="J751" s="1807"/>
      <c r="K751" s="9"/>
      <c r="L751" s="9"/>
      <c r="M751" s="9"/>
      <c r="N751" s="9"/>
      <c r="O751" s="8"/>
      <c r="P751" s="8"/>
      <c r="Q751" s="9"/>
      <c r="R751" s="9"/>
      <c r="S751" s="9"/>
      <c r="T751" s="9"/>
      <c r="U751" s="9"/>
      <c r="V751" s="9"/>
    </row>
    <row r="752" spans="1:22" ht="13.5" customHeight="1">
      <c r="A752" s="1807"/>
      <c r="B752" s="1807"/>
      <c r="C752" s="1807"/>
      <c r="D752" s="1807"/>
      <c r="E752" s="1141"/>
      <c r="F752" s="1141"/>
      <c r="G752" s="1807"/>
      <c r="H752" s="1807"/>
      <c r="I752" s="1807"/>
      <c r="J752" s="1807"/>
      <c r="K752" s="9"/>
      <c r="L752" s="9"/>
      <c r="M752" s="9"/>
      <c r="N752" s="9"/>
      <c r="O752" s="8"/>
      <c r="P752" s="8"/>
      <c r="Q752" s="9"/>
      <c r="R752" s="9"/>
      <c r="S752" s="9"/>
      <c r="T752" s="9"/>
      <c r="U752" s="9"/>
      <c r="V752" s="9"/>
    </row>
    <row r="753" spans="1:22" ht="13.5" customHeight="1">
      <c r="A753" s="1807"/>
      <c r="B753" s="1807"/>
      <c r="C753" s="1807"/>
      <c r="D753" s="1807"/>
      <c r="E753" s="1141"/>
      <c r="F753" s="1141"/>
      <c r="G753" s="1807"/>
      <c r="H753" s="1807"/>
      <c r="I753" s="1807"/>
      <c r="J753" s="1807"/>
      <c r="K753" s="9"/>
      <c r="L753" s="9"/>
      <c r="M753" s="9"/>
      <c r="N753" s="9"/>
      <c r="O753" s="8"/>
      <c r="P753" s="8"/>
      <c r="Q753" s="9"/>
      <c r="R753" s="9"/>
      <c r="S753" s="9"/>
      <c r="T753" s="9"/>
      <c r="U753" s="9"/>
      <c r="V753" s="9"/>
    </row>
    <row r="754" spans="1:22" ht="13.5" customHeight="1">
      <c r="A754" s="1807"/>
      <c r="B754" s="1807"/>
      <c r="C754" s="1807"/>
      <c r="D754" s="1807"/>
      <c r="E754" s="1141"/>
      <c r="F754" s="1141"/>
      <c r="G754" s="1807"/>
      <c r="H754" s="1807"/>
      <c r="I754" s="1807"/>
      <c r="J754" s="1807"/>
      <c r="K754" s="9"/>
      <c r="L754" s="9"/>
      <c r="M754" s="9"/>
      <c r="N754" s="9"/>
      <c r="O754" s="8"/>
      <c r="P754" s="8"/>
      <c r="Q754" s="9"/>
      <c r="R754" s="9"/>
      <c r="S754" s="9"/>
      <c r="T754" s="9"/>
      <c r="U754" s="9"/>
      <c r="V754" s="9"/>
    </row>
    <row r="755" spans="1:22" ht="13.5" customHeight="1">
      <c r="A755" s="1807"/>
      <c r="B755" s="1807"/>
      <c r="C755" s="1807"/>
      <c r="D755" s="1807"/>
      <c r="E755" s="1141"/>
      <c r="F755" s="1141"/>
      <c r="G755" s="1807"/>
      <c r="H755" s="1807"/>
      <c r="I755" s="1807"/>
      <c r="J755" s="1807"/>
      <c r="K755" s="9"/>
      <c r="L755" s="9"/>
      <c r="M755" s="9"/>
      <c r="N755" s="9"/>
      <c r="O755" s="8"/>
      <c r="P755" s="8"/>
      <c r="Q755" s="9"/>
      <c r="R755" s="9"/>
      <c r="S755" s="9"/>
      <c r="T755" s="9"/>
      <c r="U755" s="9"/>
      <c r="V755" s="9"/>
    </row>
    <row r="756" spans="1:22" ht="13.5" customHeight="1">
      <c r="A756" s="1807"/>
      <c r="B756" s="1807"/>
      <c r="C756" s="1807"/>
      <c r="D756" s="1807"/>
      <c r="E756" s="1141"/>
      <c r="F756" s="1141"/>
      <c r="G756" s="1807"/>
      <c r="H756" s="1807"/>
      <c r="I756" s="1807"/>
      <c r="J756" s="1807"/>
      <c r="K756" s="9"/>
      <c r="L756" s="9"/>
      <c r="M756" s="9"/>
      <c r="N756" s="9"/>
      <c r="O756" s="8"/>
      <c r="P756" s="8"/>
      <c r="Q756" s="9"/>
      <c r="R756" s="9"/>
      <c r="S756" s="9"/>
      <c r="T756" s="9"/>
      <c r="U756" s="9"/>
      <c r="V756" s="9"/>
    </row>
    <row r="757" spans="1:22" ht="13.5" customHeight="1">
      <c r="A757" s="1807"/>
      <c r="B757" s="1807"/>
      <c r="C757" s="1807"/>
      <c r="D757" s="1807"/>
      <c r="E757" s="1141"/>
      <c r="F757" s="1141"/>
      <c r="G757" s="1807"/>
      <c r="H757" s="1807"/>
      <c r="I757" s="1807"/>
      <c r="J757" s="1807"/>
      <c r="K757" s="9"/>
      <c r="L757" s="9"/>
      <c r="M757" s="9"/>
      <c r="N757" s="9"/>
      <c r="O757" s="8"/>
      <c r="P757" s="8"/>
      <c r="Q757" s="9"/>
      <c r="R757" s="9"/>
      <c r="S757" s="9"/>
      <c r="T757" s="9"/>
      <c r="U757" s="9"/>
      <c r="V757" s="9"/>
    </row>
    <row r="758" spans="1:22" ht="13.5" customHeight="1">
      <c r="A758" s="1807"/>
      <c r="B758" s="1807"/>
      <c r="C758" s="1807"/>
      <c r="D758" s="1807"/>
      <c r="E758" s="1141"/>
      <c r="F758" s="1141"/>
      <c r="G758" s="1807"/>
      <c r="H758" s="1807"/>
      <c r="I758" s="1807"/>
      <c r="J758" s="1807"/>
      <c r="K758" s="9"/>
      <c r="L758" s="9"/>
      <c r="M758" s="9"/>
      <c r="N758" s="9"/>
      <c r="O758" s="8"/>
      <c r="P758" s="8"/>
      <c r="Q758" s="9"/>
      <c r="R758" s="9"/>
      <c r="S758" s="9"/>
      <c r="T758" s="9"/>
      <c r="U758" s="9"/>
      <c r="V758" s="9"/>
    </row>
    <row r="759" spans="1:22" ht="13.5" customHeight="1">
      <c r="A759" s="1807"/>
      <c r="B759" s="1807"/>
      <c r="C759" s="1807"/>
      <c r="D759" s="1807"/>
      <c r="E759" s="1141"/>
      <c r="F759" s="1141"/>
      <c r="G759" s="1807"/>
      <c r="H759" s="1807"/>
      <c r="I759" s="1807"/>
      <c r="J759" s="1807"/>
      <c r="K759" s="9"/>
      <c r="L759" s="9"/>
      <c r="M759" s="9"/>
      <c r="N759" s="9"/>
      <c r="O759" s="8"/>
      <c r="P759" s="8"/>
      <c r="Q759" s="9"/>
      <c r="R759" s="9"/>
      <c r="S759" s="9"/>
      <c r="T759" s="9"/>
      <c r="U759" s="9"/>
      <c r="V759" s="9"/>
    </row>
    <row r="760" spans="1:22" ht="13.5" customHeight="1">
      <c r="A760" s="1807"/>
      <c r="B760" s="1807"/>
      <c r="C760" s="1807"/>
      <c r="D760" s="1807"/>
      <c r="E760" s="1141"/>
      <c r="F760" s="1141"/>
      <c r="G760" s="1807"/>
      <c r="H760" s="1807"/>
      <c r="I760" s="1807"/>
      <c r="J760" s="1807"/>
      <c r="K760" s="9"/>
      <c r="L760" s="9"/>
      <c r="M760" s="9"/>
      <c r="N760" s="9"/>
      <c r="O760" s="8"/>
      <c r="P760" s="8"/>
      <c r="Q760" s="9"/>
      <c r="R760" s="9"/>
      <c r="S760" s="9"/>
      <c r="T760" s="9"/>
      <c r="U760" s="9"/>
      <c r="V760" s="9"/>
    </row>
    <row r="761" spans="1:22" ht="13.5" customHeight="1">
      <c r="A761" s="1807"/>
      <c r="B761" s="1807"/>
      <c r="C761" s="1807"/>
      <c r="D761" s="1807"/>
      <c r="E761" s="1141"/>
      <c r="F761" s="1141"/>
      <c r="G761" s="1807"/>
      <c r="H761" s="1807"/>
      <c r="I761" s="1807"/>
      <c r="J761" s="1807"/>
      <c r="K761" s="9"/>
      <c r="L761" s="9"/>
      <c r="M761" s="9"/>
      <c r="N761" s="9"/>
      <c r="O761" s="8"/>
      <c r="P761" s="8"/>
      <c r="Q761" s="9"/>
      <c r="R761" s="9"/>
      <c r="S761" s="9"/>
      <c r="T761" s="9"/>
      <c r="U761" s="9"/>
      <c r="V761" s="9"/>
    </row>
    <row r="762" spans="1:22" ht="13.5" customHeight="1">
      <c r="A762" s="1807"/>
      <c r="B762" s="1807"/>
      <c r="C762" s="1807"/>
      <c r="D762" s="1807"/>
      <c r="E762" s="1141"/>
      <c r="F762" s="1141"/>
      <c r="G762" s="1807"/>
      <c r="H762" s="1807"/>
      <c r="I762" s="1807"/>
      <c r="J762" s="1807"/>
      <c r="K762" s="9"/>
      <c r="L762" s="9"/>
      <c r="M762" s="9"/>
      <c r="N762" s="9"/>
      <c r="O762" s="8"/>
      <c r="P762" s="8"/>
      <c r="Q762" s="9"/>
      <c r="R762" s="9"/>
      <c r="S762" s="9"/>
      <c r="T762" s="9"/>
      <c r="U762" s="9"/>
      <c r="V762" s="9"/>
    </row>
    <row r="763" spans="1:22" ht="13.5" customHeight="1">
      <c r="A763" s="1807"/>
      <c r="B763" s="1807"/>
      <c r="C763" s="1807"/>
      <c r="D763" s="1807"/>
      <c r="E763" s="1141"/>
      <c r="F763" s="1141"/>
      <c r="G763" s="1807"/>
      <c r="H763" s="1807"/>
      <c r="I763" s="1807"/>
      <c r="J763" s="1807"/>
      <c r="K763" s="9"/>
      <c r="L763" s="9"/>
      <c r="M763" s="9"/>
      <c r="N763" s="9"/>
      <c r="O763" s="8"/>
      <c r="P763" s="8"/>
      <c r="Q763" s="9"/>
      <c r="R763" s="9"/>
      <c r="S763" s="9"/>
      <c r="T763" s="9"/>
      <c r="U763" s="9"/>
      <c r="V763" s="9"/>
    </row>
    <row r="764" spans="1:22" ht="13.5" customHeight="1">
      <c r="A764" s="1807"/>
      <c r="B764" s="9"/>
      <c r="C764" s="1807"/>
      <c r="D764" s="9"/>
      <c r="E764" s="1141"/>
      <c r="F764" s="293"/>
      <c r="G764" s="1807"/>
      <c r="H764" s="1807"/>
      <c r="I764" s="1807"/>
      <c r="J764" s="1807"/>
      <c r="K764" s="9"/>
      <c r="L764" s="9"/>
      <c r="M764" s="9"/>
      <c r="N764" s="9"/>
      <c r="O764" s="8"/>
      <c r="P764" s="8"/>
      <c r="Q764" s="9"/>
      <c r="R764" s="9"/>
      <c r="S764" s="9"/>
      <c r="T764" s="9"/>
      <c r="U764" s="9"/>
      <c r="V764" s="9"/>
    </row>
    <row r="765" spans="1:22" ht="13.5" customHeight="1">
      <c r="A765" s="1807"/>
      <c r="B765" s="9"/>
      <c r="C765" s="1807"/>
      <c r="D765" s="9"/>
      <c r="E765" s="1141"/>
      <c r="F765" s="293"/>
      <c r="G765" s="1807"/>
      <c r="H765" s="1807"/>
      <c r="I765" s="1807"/>
      <c r="J765" s="1807"/>
      <c r="K765" s="9"/>
      <c r="L765" s="9"/>
      <c r="M765" s="9"/>
      <c r="N765" s="9"/>
      <c r="O765" s="8"/>
      <c r="P765" s="8"/>
      <c r="Q765" s="9"/>
      <c r="R765" s="9"/>
      <c r="S765" s="9"/>
      <c r="T765" s="9"/>
      <c r="U765" s="9"/>
      <c r="V765" s="9"/>
    </row>
    <row r="766" spans="1:22" ht="13.5" customHeight="1">
      <c r="A766" s="1807"/>
      <c r="B766" s="9"/>
      <c r="C766" s="1807"/>
      <c r="D766" s="9"/>
      <c r="E766" s="1141"/>
      <c r="F766" s="293"/>
      <c r="G766" s="1807"/>
      <c r="H766" s="1807"/>
      <c r="I766" s="1807"/>
      <c r="J766" s="1807"/>
      <c r="K766" s="9"/>
      <c r="L766" s="9"/>
      <c r="M766" s="9"/>
      <c r="N766" s="9"/>
      <c r="O766" s="8"/>
      <c r="P766" s="8"/>
      <c r="Q766" s="9"/>
      <c r="R766" s="9"/>
      <c r="S766" s="9"/>
      <c r="T766" s="9"/>
      <c r="U766" s="9"/>
      <c r="V766" s="9"/>
    </row>
    <row r="767" spans="1:22" ht="13.5" customHeight="1">
      <c r="A767" s="1807"/>
      <c r="B767" s="9"/>
      <c r="C767" s="1807"/>
      <c r="D767" s="9"/>
      <c r="E767" s="1141"/>
      <c r="F767" s="293"/>
      <c r="G767" s="1807"/>
      <c r="H767" s="1807"/>
      <c r="I767" s="1807"/>
      <c r="J767" s="1807"/>
      <c r="K767" s="9"/>
      <c r="L767" s="9"/>
      <c r="M767" s="9"/>
      <c r="N767" s="9"/>
      <c r="O767" s="8"/>
      <c r="P767" s="8"/>
      <c r="Q767" s="9"/>
      <c r="R767" s="9"/>
      <c r="S767" s="9"/>
      <c r="T767" s="9"/>
      <c r="U767" s="9"/>
      <c r="V767" s="9"/>
    </row>
    <row r="768" spans="1:22" ht="13.5" customHeight="1">
      <c r="A768" s="1807"/>
      <c r="B768" s="9"/>
      <c r="C768" s="1807"/>
      <c r="D768" s="9"/>
      <c r="E768" s="1141"/>
      <c r="F768" s="293"/>
      <c r="G768" s="1807"/>
      <c r="H768" s="1807"/>
      <c r="I768" s="1807"/>
      <c r="J768" s="1807"/>
      <c r="K768" s="9"/>
      <c r="L768" s="9"/>
      <c r="M768" s="9"/>
      <c r="N768" s="9"/>
      <c r="O768" s="8"/>
      <c r="P768" s="8"/>
      <c r="Q768" s="9"/>
      <c r="R768" s="9"/>
      <c r="S768" s="9"/>
      <c r="T768" s="9"/>
      <c r="U768" s="9"/>
      <c r="V768" s="9"/>
    </row>
    <row r="769" spans="1:22" ht="13.5" customHeight="1">
      <c r="A769" s="1807"/>
      <c r="B769" s="9"/>
      <c r="C769" s="1807"/>
      <c r="D769" s="9"/>
      <c r="E769" s="1141"/>
      <c r="F769" s="293"/>
      <c r="G769" s="1807"/>
      <c r="H769" s="1807"/>
      <c r="I769" s="1807"/>
      <c r="J769" s="1807"/>
      <c r="K769" s="9"/>
      <c r="L769" s="9"/>
      <c r="M769" s="9"/>
      <c r="N769" s="9"/>
      <c r="O769" s="8"/>
      <c r="P769" s="8"/>
      <c r="Q769" s="9"/>
      <c r="R769" s="9"/>
      <c r="S769" s="9"/>
      <c r="T769" s="9"/>
      <c r="U769" s="9"/>
      <c r="V769" s="9"/>
    </row>
    <row r="770" spans="1:22" ht="13.5" customHeight="1">
      <c r="A770" s="1807"/>
      <c r="B770" s="9"/>
      <c r="C770" s="1807"/>
      <c r="D770" s="9"/>
      <c r="E770" s="1141"/>
      <c r="F770" s="293"/>
      <c r="G770" s="1807"/>
      <c r="H770" s="1807"/>
      <c r="I770" s="1807"/>
      <c r="J770" s="1807"/>
      <c r="K770" s="9"/>
      <c r="L770" s="9"/>
      <c r="M770" s="9"/>
      <c r="N770" s="9"/>
      <c r="O770" s="8"/>
      <c r="P770" s="8"/>
      <c r="Q770" s="9"/>
      <c r="R770" s="9"/>
      <c r="S770" s="9"/>
      <c r="T770" s="9"/>
      <c r="U770" s="9"/>
      <c r="V770" s="9"/>
    </row>
    <row r="771" spans="1:22" ht="13.5" customHeight="1">
      <c r="A771" s="1807"/>
      <c r="B771" s="9"/>
      <c r="C771" s="1807"/>
      <c r="D771" s="9"/>
      <c r="E771" s="1141"/>
      <c r="F771" s="293"/>
      <c r="G771" s="1807"/>
      <c r="H771" s="1807"/>
      <c r="I771" s="1807"/>
      <c r="J771" s="1807"/>
      <c r="K771" s="9"/>
      <c r="L771" s="9"/>
      <c r="M771" s="9"/>
      <c r="N771" s="9"/>
      <c r="O771" s="8"/>
      <c r="P771" s="8"/>
      <c r="Q771" s="9"/>
      <c r="R771" s="9"/>
      <c r="S771" s="9"/>
      <c r="T771" s="9"/>
      <c r="U771" s="9"/>
      <c r="V771" s="9"/>
    </row>
    <row r="772" spans="1:22" ht="13.5" customHeight="1">
      <c r="A772" s="1807"/>
      <c r="B772" s="9"/>
      <c r="C772" s="1807"/>
      <c r="D772" s="9"/>
      <c r="E772" s="1141"/>
      <c r="F772" s="293"/>
      <c r="G772" s="1807"/>
      <c r="H772" s="1807"/>
      <c r="I772" s="1807"/>
      <c r="J772" s="1807"/>
      <c r="K772" s="9"/>
      <c r="L772" s="9"/>
      <c r="M772" s="9"/>
      <c r="N772" s="9"/>
      <c r="O772" s="8"/>
      <c r="P772" s="8"/>
      <c r="Q772" s="9"/>
      <c r="R772" s="9"/>
      <c r="S772" s="9"/>
      <c r="T772" s="9"/>
      <c r="U772" s="9"/>
      <c r="V772" s="9"/>
    </row>
    <row r="773" spans="1:22" ht="13.5" customHeight="1">
      <c r="A773" s="1807"/>
      <c r="B773" s="9"/>
      <c r="C773" s="1807"/>
      <c r="D773" s="9"/>
      <c r="E773" s="1141"/>
      <c r="F773" s="293"/>
      <c r="G773" s="1807"/>
      <c r="H773" s="1807"/>
      <c r="I773" s="1807"/>
      <c r="J773" s="1807"/>
      <c r="K773" s="9"/>
      <c r="L773" s="9"/>
      <c r="M773" s="9"/>
      <c r="N773" s="9"/>
      <c r="O773" s="8"/>
      <c r="P773" s="8"/>
      <c r="Q773" s="9"/>
      <c r="R773" s="9"/>
      <c r="S773" s="9"/>
      <c r="T773" s="9"/>
      <c r="U773" s="9"/>
      <c r="V773" s="9"/>
    </row>
    <row r="774" spans="1:22" ht="13.5" customHeight="1">
      <c r="A774" s="1807"/>
      <c r="B774" s="9"/>
      <c r="C774" s="1807"/>
      <c r="D774" s="9"/>
      <c r="E774" s="1141"/>
      <c r="F774" s="293"/>
      <c r="G774" s="1807"/>
      <c r="H774" s="1807"/>
      <c r="I774" s="1807"/>
      <c r="J774" s="1807"/>
      <c r="K774" s="9"/>
      <c r="L774" s="9"/>
      <c r="M774" s="9"/>
      <c r="N774" s="9"/>
      <c r="O774" s="8"/>
      <c r="P774" s="8"/>
      <c r="Q774" s="9"/>
      <c r="R774" s="9"/>
      <c r="S774" s="9"/>
      <c r="T774" s="9"/>
      <c r="U774" s="9"/>
      <c r="V774" s="9"/>
    </row>
    <row r="775" spans="1:22" ht="13.5" customHeight="1">
      <c r="A775" s="1807"/>
      <c r="B775" s="9"/>
      <c r="C775" s="1807"/>
      <c r="D775" s="9"/>
      <c r="E775" s="1141"/>
      <c r="F775" s="293"/>
      <c r="G775" s="1807"/>
      <c r="H775" s="1807"/>
      <c r="I775" s="1807"/>
      <c r="J775" s="1807"/>
      <c r="K775" s="9"/>
      <c r="L775" s="9"/>
      <c r="M775" s="9"/>
      <c r="N775" s="9"/>
      <c r="O775" s="8"/>
      <c r="P775" s="8"/>
      <c r="Q775" s="9"/>
      <c r="R775" s="9"/>
      <c r="S775" s="9"/>
      <c r="T775" s="9"/>
      <c r="U775" s="9"/>
      <c r="V775" s="9"/>
    </row>
    <row r="776" spans="1:22" ht="13.5" customHeight="1">
      <c r="A776" s="1807"/>
      <c r="B776" s="9"/>
      <c r="C776" s="1807"/>
      <c r="D776" s="9"/>
      <c r="E776" s="1141"/>
      <c r="F776" s="293"/>
      <c r="G776" s="1807"/>
      <c r="H776" s="1807"/>
      <c r="I776" s="1807"/>
      <c r="J776" s="1807"/>
      <c r="K776" s="9"/>
      <c r="L776" s="9"/>
      <c r="M776" s="9"/>
      <c r="N776" s="9"/>
      <c r="O776" s="8"/>
      <c r="P776" s="8"/>
      <c r="Q776" s="9"/>
      <c r="R776" s="9"/>
      <c r="S776" s="9"/>
      <c r="T776" s="9"/>
      <c r="U776" s="9"/>
      <c r="V776" s="9"/>
    </row>
    <row r="777" spans="1:22" ht="13.5" customHeight="1">
      <c r="A777" s="1807"/>
      <c r="B777" s="9"/>
      <c r="C777" s="1807"/>
      <c r="D777" s="9"/>
      <c r="E777" s="1141"/>
      <c r="F777" s="293"/>
      <c r="G777" s="1807"/>
      <c r="H777" s="1807"/>
      <c r="I777" s="1807"/>
      <c r="J777" s="1807"/>
      <c r="K777" s="9"/>
      <c r="L777" s="9"/>
      <c r="M777" s="9"/>
      <c r="N777" s="9"/>
      <c r="O777" s="8"/>
      <c r="P777" s="8"/>
      <c r="Q777" s="9"/>
      <c r="R777" s="9"/>
      <c r="S777" s="9"/>
      <c r="T777" s="9"/>
      <c r="U777" s="9"/>
      <c r="V777" s="9"/>
    </row>
    <row r="778" spans="1:22" ht="13.5" customHeight="1">
      <c r="A778" s="1807"/>
      <c r="B778" s="9"/>
      <c r="C778" s="1807"/>
      <c r="D778" s="9"/>
      <c r="E778" s="1141"/>
      <c r="F778" s="293"/>
      <c r="G778" s="1807"/>
      <c r="H778" s="1807"/>
      <c r="I778" s="1807"/>
      <c r="J778" s="1807"/>
      <c r="K778" s="9"/>
      <c r="L778" s="9"/>
      <c r="M778" s="9"/>
      <c r="N778" s="9"/>
      <c r="O778" s="8"/>
      <c r="P778" s="8"/>
      <c r="Q778" s="9"/>
      <c r="R778" s="9"/>
      <c r="S778" s="9"/>
      <c r="T778" s="9"/>
      <c r="U778" s="9"/>
      <c r="V778" s="9"/>
    </row>
    <row r="779" spans="1:22" ht="13.5" customHeight="1">
      <c r="A779" s="1807"/>
      <c r="B779" s="9"/>
      <c r="C779" s="1807"/>
      <c r="D779" s="9"/>
      <c r="E779" s="1141"/>
      <c r="F779" s="293"/>
      <c r="G779" s="1807"/>
      <c r="H779" s="1807"/>
      <c r="I779" s="1807"/>
      <c r="J779" s="1807"/>
      <c r="K779" s="9"/>
      <c r="L779" s="9"/>
      <c r="M779" s="9"/>
      <c r="N779" s="9"/>
      <c r="O779" s="8"/>
      <c r="P779" s="8"/>
      <c r="Q779" s="9"/>
      <c r="R779" s="9"/>
      <c r="S779" s="9"/>
      <c r="T779" s="9"/>
      <c r="U779" s="9"/>
      <c r="V779" s="9"/>
    </row>
    <row r="780" spans="1:22" ht="13.5" customHeight="1">
      <c r="A780" s="1807"/>
      <c r="B780" s="9"/>
      <c r="C780" s="1807"/>
      <c r="D780" s="9"/>
      <c r="E780" s="1141"/>
      <c r="F780" s="293"/>
      <c r="G780" s="1807"/>
      <c r="H780" s="1807"/>
      <c r="I780" s="1807"/>
      <c r="J780" s="1807"/>
      <c r="K780" s="9"/>
      <c r="L780" s="9"/>
      <c r="M780" s="9"/>
      <c r="N780" s="9"/>
      <c r="O780" s="8"/>
      <c r="P780" s="8"/>
      <c r="Q780" s="9"/>
      <c r="R780" s="9"/>
      <c r="S780" s="9"/>
      <c r="T780" s="9"/>
      <c r="U780" s="9"/>
      <c r="V780" s="9"/>
    </row>
    <row r="781" spans="1:22" ht="13.5" customHeight="1">
      <c r="A781" s="1807"/>
      <c r="B781" s="9"/>
      <c r="C781" s="1807"/>
      <c r="D781" s="9"/>
      <c r="E781" s="1141"/>
      <c r="F781" s="293"/>
      <c r="G781" s="1807"/>
      <c r="H781" s="1807"/>
      <c r="I781" s="1807"/>
      <c r="J781" s="1807"/>
      <c r="K781" s="9"/>
      <c r="L781" s="9"/>
      <c r="M781" s="9"/>
      <c r="N781" s="9"/>
      <c r="O781" s="8"/>
      <c r="P781" s="8"/>
      <c r="Q781" s="9"/>
      <c r="R781" s="9"/>
      <c r="S781" s="9"/>
      <c r="T781" s="9"/>
      <c r="U781" s="9"/>
      <c r="V781" s="9"/>
    </row>
    <row r="782" spans="1:22" ht="13.5" customHeight="1">
      <c r="A782" s="1807"/>
      <c r="B782" s="9"/>
      <c r="C782" s="1807"/>
      <c r="D782" s="9"/>
      <c r="E782" s="1141"/>
      <c r="F782" s="293"/>
      <c r="G782" s="1807"/>
      <c r="H782" s="1807"/>
      <c r="I782" s="1807"/>
      <c r="J782" s="1807"/>
      <c r="K782" s="9"/>
      <c r="L782" s="9"/>
      <c r="M782" s="9"/>
      <c r="N782" s="9"/>
      <c r="O782" s="8"/>
      <c r="P782" s="8"/>
      <c r="Q782" s="9"/>
      <c r="R782" s="9"/>
      <c r="S782" s="9"/>
      <c r="T782" s="9"/>
      <c r="U782" s="9"/>
      <c r="V782" s="9"/>
    </row>
    <row r="783" spans="1:22" ht="13.5" customHeight="1">
      <c r="A783" s="1807"/>
      <c r="B783" s="9"/>
      <c r="C783" s="1807"/>
      <c r="D783" s="9"/>
      <c r="E783" s="1141"/>
      <c r="F783" s="293"/>
      <c r="G783" s="1807"/>
      <c r="H783" s="1807"/>
      <c r="I783" s="1807"/>
      <c r="J783" s="1807"/>
      <c r="K783" s="9"/>
      <c r="L783" s="9"/>
      <c r="M783" s="9"/>
      <c r="N783" s="9"/>
      <c r="O783" s="8"/>
      <c r="P783" s="8"/>
      <c r="Q783" s="9"/>
      <c r="R783" s="9"/>
      <c r="S783" s="9"/>
      <c r="T783" s="9"/>
      <c r="U783" s="9"/>
      <c r="V783" s="9"/>
    </row>
    <row r="784" spans="1:22" ht="13.5" customHeight="1">
      <c r="A784" s="1807"/>
      <c r="B784" s="9"/>
      <c r="C784" s="1807"/>
      <c r="D784" s="9"/>
      <c r="E784" s="1141"/>
      <c r="F784" s="293"/>
      <c r="G784" s="1807"/>
      <c r="H784" s="1807"/>
      <c r="I784" s="1807"/>
      <c r="J784" s="1807"/>
      <c r="K784" s="9"/>
      <c r="L784" s="9"/>
      <c r="M784" s="9"/>
      <c r="N784" s="9"/>
      <c r="O784" s="8"/>
      <c r="P784" s="8"/>
      <c r="Q784" s="9"/>
      <c r="R784" s="9"/>
      <c r="S784" s="9"/>
      <c r="T784" s="9"/>
      <c r="U784" s="9"/>
      <c r="V784" s="9"/>
    </row>
    <row r="785" spans="1:22" ht="13.5" customHeight="1">
      <c r="A785" s="1807"/>
      <c r="B785" s="9"/>
      <c r="C785" s="1807"/>
      <c r="D785" s="9"/>
      <c r="E785" s="1141"/>
      <c r="F785" s="293"/>
      <c r="G785" s="1807"/>
      <c r="H785" s="1807"/>
      <c r="I785" s="1807"/>
      <c r="J785" s="1807"/>
      <c r="K785" s="9"/>
      <c r="L785" s="9"/>
      <c r="M785" s="9"/>
      <c r="N785" s="9"/>
      <c r="O785" s="8"/>
      <c r="P785" s="8"/>
      <c r="Q785" s="9"/>
      <c r="R785" s="9"/>
      <c r="S785" s="9"/>
      <c r="T785" s="9"/>
      <c r="U785" s="9"/>
      <c r="V785" s="9"/>
    </row>
    <row r="786" spans="1:22" ht="13.5" customHeight="1">
      <c r="A786" s="1807"/>
      <c r="B786" s="9"/>
      <c r="C786" s="1807"/>
      <c r="D786" s="9"/>
      <c r="E786" s="1141"/>
      <c r="F786" s="293"/>
      <c r="G786" s="1807"/>
      <c r="H786" s="1807"/>
      <c r="I786" s="1807"/>
      <c r="J786" s="1807"/>
      <c r="K786" s="9"/>
      <c r="L786" s="9"/>
      <c r="M786" s="9"/>
      <c r="N786" s="9"/>
      <c r="O786" s="8"/>
      <c r="P786" s="8"/>
      <c r="Q786" s="9"/>
      <c r="R786" s="9"/>
      <c r="S786" s="9"/>
      <c r="T786" s="9"/>
      <c r="U786" s="9"/>
      <c r="V786" s="9"/>
    </row>
    <row r="787" spans="1:22" ht="13.5" customHeight="1">
      <c r="A787" s="1807"/>
      <c r="B787" s="9"/>
      <c r="C787" s="1807"/>
      <c r="D787" s="9"/>
      <c r="E787" s="1141"/>
      <c r="F787" s="293"/>
      <c r="G787" s="1807"/>
      <c r="H787" s="1807"/>
      <c r="I787" s="1807"/>
      <c r="J787" s="1807"/>
      <c r="K787" s="9"/>
      <c r="L787" s="9"/>
      <c r="M787" s="9"/>
      <c r="N787" s="9"/>
      <c r="O787" s="8"/>
      <c r="P787" s="8"/>
      <c r="Q787" s="9"/>
      <c r="R787" s="9"/>
      <c r="S787" s="9"/>
      <c r="T787" s="9"/>
      <c r="U787" s="9"/>
      <c r="V787" s="9"/>
    </row>
    <row r="788" spans="1:22" ht="13.5" customHeight="1">
      <c r="A788" s="1807"/>
      <c r="B788" s="9"/>
      <c r="C788" s="1807"/>
      <c r="D788" s="9"/>
      <c r="E788" s="1141"/>
      <c r="F788" s="293"/>
      <c r="G788" s="1807"/>
      <c r="H788" s="1807"/>
      <c r="I788" s="1807"/>
      <c r="J788" s="1807"/>
      <c r="K788" s="9"/>
      <c r="L788" s="9"/>
      <c r="M788" s="9"/>
      <c r="N788" s="9"/>
      <c r="O788" s="8"/>
      <c r="P788" s="8"/>
      <c r="Q788" s="9"/>
      <c r="R788" s="9"/>
      <c r="S788" s="9"/>
      <c r="T788" s="9"/>
      <c r="U788" s="9"/>
      <c r="V788" s="9"/>
    </row>
    <row r="789" spans="1:22" ht="13.5" customHeight="1">
      <c r="A789" s="1807"/>
      <c r="B789" s="9"/>
      <c r="C789" s="1807"/>
      <c r="D789" s="9"/>
      <c r="E789" s="1141"/>
      <c r="F789" s="293"/>
      <c r="G789" s="1807"/>
      <c r="H789" s="1807"/>
      <c r="I789" s="1807"/>
      <c r="J789" s="1807"/>
      <c r="K789" s="9"/>
      <c r="L789" s="9"/>
      <c r="M789" s="9"/>
      <c r="N789" s="9"/>
      <c r="O789" s="8"/>
      <c r="P789" s="8"/>
      <c r="Q789" s="9"/>
      <c r="R789" s="9"/>
      <c r="S789" s="9"/>
      <c r="T789" s="9"/>
      <c r="U789" s="9"/>
      <c r="V789" s="9"/>
    </row>
    <row r="790" spans="1:22" ht="13.5" customHeight="1">
      <c r="A790" s="1807"/>
      <c r="B790" s="9"/>
      <c r="C790" s="1807"/>
      <c r="D790" s="9"/>
      <c r="E790" s="1141"/>
      <c r="F790" s="293"/>
      <c r="G790" s="1807"/>
      <c r="H790" s="1807"/>
      <c r="I790" s="1807"/>
      <c r="J790" s="1807"/>
      <c r="K790" s="9"/>
      <c r="L790" s="9"/>
      <c r="M790" s="9"/>
      <c r="N790" s="9"/>
      <c r="O790" s="8"/>
      <c r="P790" s="8"/>
      <c r="Q790" s="9"/>
      <c r="R790" s="9"/>
      <c r="S790" s="9"/>
      <c r="T790" s="9"/>
      <c r="U790" s="9"/>
      <c r="V790" s="9"/>
    </row>
    <row r="791" spans="1:22" ht="13.5" customHeight="1">
      <c r="A791" s="1807"/>
      <c r="B791" s="9"/>
      <c r="C791" s="1807"/>
      <c r="D791" s="9"/>
      <c r="E791" s="1141"/>
      <c r="F791" s="293"/>
      <c r="G791" s="1807"/>
      <c r="H791" s="1807"/>
      <c r="I791" s="1807"/>
      <c r="J791" s="1807"/>
      <c r="K791" s="9"/>
      <c r="L791" s="9"/>
      <c r="M791" s="9"/>
      <c r="N791" s="9"/>
      <c r="O791" s="8"/>
      <c r="P791" s="8"/>
      <c r="Q791" s="9"/>
      <c r="R791" s="9"/>
      <c r="S791" s="9"/>
      <c r="T791" s="9"/>
      <c r="U791" s="9"/>
      <c r="V791" s="9"/>
    </row>
    <row r="792" spans="1:22" ht="13.5" customHeight="1">
      <c r="A792" s="1807"/>
      <c r="B792" s="9"/>
      <c r="C792" s="1807"/>
      <c r="D792" s="9"/>
      <c r="E792" s="1141"/>
      <c r="F792" s="293"/>
      <c r="G792" s="1807"/>
      <c r="H792" s="1807"/>
      <c r="I792" s="1807"/>
      <c r="J792" s="1807"/>
      <c r="K792" s="9"/>
      <c r="L792" s="9"/>
      <c r="M792" s="9"/>
      <c r="N792" s="9"/>
      <c r="O792" s="8"/>
      <c r="P792" s="8"/>
      <c r="Q792" s="9"/>
      <c r="R792" s="9"/>
      <c r="S792" s="9"/>
      <c r="T792" s="9"/>
      <c r="U792" s="9"/>
      <c r="V792" s="9"/>
    </row>
    <row r="793" spans="1:22" ht="13.5" customHeight="1">
      <c r="A793" s="1807"/>
      <c r="B793" s="9"/>
      <c r="C793" s="1807"/>
      <c r="D793" s="9"/>
      <c r="E793" s="1141"/>
      <c r="F793" s="293"/>
      <c r="G793" s="1807"/>
      <c r="H793" s="1807"/>
      <c r="I793" s="1807"/>
      <c r="J793" s="1807"/>
      <c r="K793" s="9"/>
      <c r="L793" s="9"/>
      <c r="M793" s="9"/>
      <c r="N793" s="9"/>
      <c r="O793" s="8"/>
      <c r="P793" s="8"/>
      <c r="Q793" s="9"/>
      <c r="R793" s="9"/>
      <c r="S793" s="9"/>
      <c r="T793" s="9"/>
      <c r="U793" s="9"/>
      <c r="V793" s="9"/>
    </row>
    <row r="794" spans="1:22" ht="13.5" customHeight="1">
      <c r="A794" s="1807"/>
      <c r="B794" s="9"/>
      <c r="C794" s="1807"/>
      <c r="D794" s="9"/>
      <c r="E794" s="1141"/>
      <c r="F794" s="293"/>
      <c r="G794" s="1807"/>
      <c r="H794" s="1807"/>
      <c r="I794" s="1807"/>
      <c r="J794" s="1807"/>
      <c r="K794" s="9"/>
      <c r="L794" s="9"/>
      <c r="M794" s="9"/>
      <c r="N794" s="9"/>
      <c r="O794" s="8"/>
      <c r="P794" s="8"/>
      <c r="Q794" s="9"/>
      <c r="R794" s="9"/>
      <c r="S794" s="9"/>
      <c r="T794" s="9"/>
      <c r="U794" s="9"/>
      <c r="V794" s="9"/>
    </row>
    <row r="795" spans="1:22" ht="13.5" customHeight="1">
      <c r="A795" s="1807"/>
      <c r="B795" s="9"/>
      <c r="C795" s="1807"/>
      <c r="D795" s="9"/>
      <c r="E795" s="1141"/>
      <c r="F795" s="293"/>
      <c r="G795" s="1807"/>
      <c r="H795" s="1807"/>
      <c r="I795" s="1807"/>
      <c r="J795" s="1807"/>
      <c r="K795" s="9"/>
      <c r="L795" s="9"/>
      <c r="M795" s="9"/>
      <c r="N795" s="9"/>
      <c r="O795" s="8"/>
      <c r="P795" s="8"/>
      <c r="Q795" s="9"/>
      <c r="R795" s="9"/>
      <c r="S795" s="9"/>
      <c r="T795" s="9"/>
      <c r="U795" s="9"/>
      <c r="V795" s="9"/>
    </row>
    <row r="796" spans="1:22" ht="13.5" customHeight="1">
      <c r="A796" s="1807"/>
      <c r="B796" s="9"/>
      <c r="C796" s="1807"/>
      <c r="D796" s="9"/>
      <c r="E796" s="1141"/>
      <c r="F796" s="293"/>
      <c r="G796" s="1807"/>
      <c r="H796" s="1807"/>
      <c r="I796" s="1807"/>
      <c r="J796" s="1807"/>
      <c r="K796" s="9"/>
      <c r="L796" s="9"/>
      <c r="M796" s="9"/>
      <c r="N796" s="9"/>
      <c r="O796" s="8"/>
      <c r="P796" s="8"/>
      <c r="Q796" s="9"/>
      <c r="R796" s="9"/>
      <c r="S796" s="9"/>
      <c r="T796" s="9"/>
      <c r="U796" s="9"/>
      <c r="V796" s="9"/>
    </row>
    <row r="797" spans="1:22" ht="13.5" customHeight="1">
      <c r="A797" s="1807"/>
      <c r="B797" s="9"/>
      <c r="C797" s="1807"/>
      <c r="D797" s="9"/>
      <c r="E797" s="1141"/>
      <c r="F797" s="293"/>
      <c r="G797" s="1807"/>
      <c r="H797" s="1807"/>
      <c r="I797" s="1807"/>
      <c r="J797" s="1807"/>
      <c r="K797" s="9"/>
      <c r="L797" s="9"/>
      <c r="M797" s="9"/>
      <c r="N797" s="9"/>
      <c r="O797" s="8"/>
      <c r="P797" s="8"/>
      <c r="Q797" s="9"/>
      <c r="R797" s="9"/>
      <c r="S797" s="9"/>
      <c r="T797" s="9"/>
      <c r="U797" s="9"/>
      <c r="V797" s="9"/>
    </row>
    <row r="798" spans="1:22" ht="13.5" customHeight="1">
      <c r="A798" s="1807"/>
      <c r="B798" s="9"/>
      <c r="C798" s="1807"/>
      <c r="D798" s="9"/>
      <c r="E798" s="1141"/>
      <c r="F798" s="293"/>
      <c r="G798" s="1807"/>
      <c r="H798" s="1807"/>
      <c r="I798" s="1807"/>
      <c r="J798" s="1807"/>
      <c r="K798" s="9"/>
      <c r="L798" s="9"/>
      <c r="M798" s="9"/>
      <c r="N798" s="9"/>
      <c r="O798" s="8"/>
      <c r="P798" s="8"/>
      <c r="Q798" s="9"/>
      <c r="R798" s="9"/>
      <c r="S798" s="9"/>
      <c r="T798" s="9"/>
      <c r="U798" s="9"/>
      <c r="V798" s="9"/>
    </row>
    <row r="799" spans="1:22" ht="13.5" customHeight="1">
      <c r="A799" s="1807"/>
      <c r="B799" s="9"/>
      <c r="C799" s="1807"/>
      <c r="D799" s="9"/>
      <c r="E799" s="1141"/>
      <c r="F799" s="293"/>
      <c r="G799" s="1807"/>
      <c r="H799" s="1807"/>
      <c r="I799" s="1807"/>
      <c r="J799" s="1807"/>
      <c r="K799" s="9"/>
      <c r="L799" s="9"/>
      <c r="M799" s="9"/>
      <c r="N799" s="9"/>
      <c r="O799" s="8"/>
      <c r="P799" s="8"/>
      <c r="Q799" s="9"/>
      <c r="R799" s="9"/>
      <c r="S799" s="9"/>
      <c r="T799" s="9"/>
      <c r="U799" s="9"/>
      <c r="V799" s="9"/>
    </row>
    <row r="800" spans="1:22" ht="13.5" customHeight="1">
      <c r="A800" s="1807"/>
      <c r="B800" s="9"/>
      <c r="C800" s="1807"/>
      <c r="D800" s="9"/>
      <c r="E800" s="1141"/>
      <c r="F800" s="293"/>
      <c r="G800" s="1807"/>
      <c r="H800" s="1807"/>
      <c r="I800" s="1807"/>
      <c r="J800" s="1807"/>
      <c r="K800" s="9"/>
      <c r="L800" s="9"/>
      <c r="M800" s="9"/>
      <c r="N800" s="9"/>
      <c r="O800" s="8"/>
      <c r="P800" s="8"/>
      <c r="Q800" s="9"/>
      <c r="R800" s="9"/>
      <c r="S800" s="9"/>
      <c r="T800" s="9"/>
      <c r="U800" s="9"/>
      <c r="V800" s="9"/>
    </row>
    <row r="801" spans="1:22" ht="13.5" customHeight="1">
      <c r="A801" s="1807"/>
      <c r="B801" s="9"/>
      <c r="C801" s="1807"/>
      <c r="D801" s="9"/>
      <c r="E801" s="1141"/>
      <c r="F801" s="293"/>
      <c r="G801" s="1807"/>
      <c r="H801" s="1807"/>
      <c r="I801" s="1807"/>
      <c r="J801" s="1807"/>
      <c r="K801" s="9"/>
      <c r="L801" s="9"/>
      <c r="M801" s="9"/>
      <c r="N801" s="9"/>
      <c r="O801" s="8"/>
      <c r="P801" s="8"/>
      <c r="Q801" s="9"/>
      <c r="R801" s="9"/>
      <c r="S801" s="9"/>
      <c r="T801" s="9"/>
      <c r="U801" s="9"/>
      <c r="V801" s="9"/>
    </row>
    <row r="802" spans="1:22" ht="13.5" customHeight="1">
      <c r="A802" s="1807"/>
      <c r="B802" s="9"/>
      <c r="C802" s="1807"/>
      <c r="D802" s="9"/>
      <c r="E802" s="1141"/>
      <c r="F802" s="293"/>
      <c r="G802" s="1807"/>
      <c r="H802" s="1807"/>
      <c r="I802" s="1807"/>
      <c r="J802" s="1807"/>
      <c r="K802" s="9"/>
      <c r="L802" s="9"/>
      <c r="M802" s="9"/>
      <c r="N802" s="9"/>
      <c r="O802" s="8"/>
      <c r="P802" s="8"/>
      <c r="Q802" s="9"/>
      <c r="R802" s="9"/>
      <c r="S802" s="9"/>
      <c r="T802" s="9"/>
      <c r="U802" s="9"/>
      <c r="V802" s="9"/>
    </row>
    <row r="803" spans="1:22" ht="13.5" customHeight="1">
      <c r="A803" s="1807"/>
      <c r="B803" s="9"/>
      <c r="C803" s="1807"/>
      <c r="D803" s="9"/>
      <c r="E803" s="1141"/>
      <c r="F803" s="293"/>
      <c r="G803" s="1807"/>
      <c r="H803" s="1807"/>
      <c r="I803" s="1807"/>
      <c r="J803" s="1807"/>
      <c r="K803" s="9"/>
      <c r="L803" s="9"/>
      <c r="M803" s="9"/>
      <c r="N803" s="9"/>
      <c r="O803" s="8"/>
      <c r="P803" s="8"/>
      <c r="Q803" s="9"/>
      <c r="R803" s="9"/>
      <c r="S803" s="9"/>
      <c r="T803" s="9"/>
      <c r="U803" s="9"/>
      <c r="V803" s="9"/>
    </row>
    <row r="804" spans="1:22" ht="13.5" customHeight="1">
      <c r="A804" s="1807"/>
      <c r="B804" s="9"/>
      <c r="C804" s="1807"/>
      <c r="D804" s="9"/>
      <c r="E804" s="1141"/>
      <c r="F804" s="293"/>
      <c r="G804" s="1807"/>
      <c r="H804" s="1807"/>
      <c r="I804" s="1807"/>
      <c r="J804" s="1807"/>
      <c r="K804" s="9"/>
      <c r="L804" s="9"/>
      <c r="M804" s="9"/>
      <c r="N804" s="9"/>
      <c r="O804" s="8"/>
      <c r="P804" s="8"/>
      <c r="Q804" s="9"/>
      <c r="R804" s="9"/>
      <c r="S804" s="9"/>
      <c r="T804" s="9"/>
      <c r="U804" s="9"/>
      <c r="V804" s="9"/>
    </row>
    <row r="805" spans="1:22" ht="13.5" customHeight="1">
      <c r="A805" s="1807"/>
      <c r="B805" s="9"/>
      <c r="C805" s="1807"/>
      <c r="D805" s="9"/>
      <c r="E805" s="1141"/>
      <c r="F805" s="293"/>
      <c r="G805" s="1807"/>
      <c r="H805" s="1807"/>
      <c r="I805" s="1807"/>
      <c r="J805" s="1807"/>
      <c r="K805" s="9"/>
      <c r="L805" s="9"/>
      <c r="M805" s="9"/>
      <c r="N805" s="9"/>
      <c r="O805" s="8"/>
      <c r="P805" s="8"/>
      <c r="Q805" s="9"/>
      <c r="R805" s="9"/>
      <c r="S805" s="9"/>
      <c r="T805" s="9"/>
      <c r="U805" s="9"/>
      <c r="V805" s="9"/>
    </row>
    <row r="806" spans="1:22" ht="13.5" customHeight="1">
      <c r="A806" s="1807"/>
      <c r="B806" s="9"/>
      <c r="C806" s="1807"/>
      <c r="D806" s="9"/>
      <c r="E806" s="1141"/>
      <c r="F806" s="293"/>
      <c r="G806" s="1807"/>
      <c r="H806" s="1807"/>
      <c r="I806" s="1807"/>
      <c r="J806" s="1807"/>
      <c r="K806" s="9"/>
      <c r="L806" s="9"/>
      <c r="M806" s="9"/>
      <c r="N806" s="9"/>
      <c r="O806" s="8"/>
      <c r="P806" s="8"/>
      <c r="Q806" s="9"/>
      <c r="R806" s="9"/>
      <c r="S806" s="9"/>
      <c r="T806" s="9"/>
      <c r="U806" s="9"/>
      <c r="V806" s="9"/>
    </row>
    <row r="807" spans="1:22" ht="13.5" customHeight="1">
      <c r="A807" s="1807"/>
      <c r="B807" s="9"/>
      <c r="C807" s="1807"/>
      <c r="D807" s="9"/>
      <c r="E807" s="1141"/>
      <c r="F807" s="293"/>
      <c r="G807" s="1807"/>
      <c r="H807" s="1807"/>
      <c r="I807" s="1807"/>
      <c r="J807" s="1807"/>
      <c r="K807" s="9"/>
      <c r="L807" s="9"/>
      <c r="M807" s="9"/>
      <c r="N807" s="9"/>
      <c r="O807" s="8"/>
      <c r="P807" s="8"/>
      <c r="Q807" s="9"/>
      <c r="R807" s="9"/>
      <c r="S807" s="9"/>
      <c r="T807" s="9"/>
      <c r="U807" s="9"/>
      <c r="V807" s="9"/>
    </row>
    <row r="808" spans="1:22" ht="13.5" customHeight="1">
      <c r="A808" s="1807"/>
      <c r="B808" s="9"/>
      <c r="C808" s="1807"/>
      <c r="D808" s="9"/>
      <c r="E808" s="1141"/>
      <c r="F808" s="293"/>
      <c r="G808" s="1807"/>
      <c r="H808" s="1807"/>
      <c r="I808" s="1807"/>
      <c r="J808" s="1807"/>
      <c r="K808" s="9"/>
      <c r="L808" s="9"/>
      <c r="M808" s="9"/>
      <c r="N808" s="9"/>
      <c r="O808" s="8"/>
      <c r="P808" s="8"/>
      <c r="Q808" s="9"/>
      <c r="R808" s="9"/>
      <c r="S808" s="9"/>
      <c r="T808" s="9"/>
      <c r="U808" s="9"/>
      <c r="V808" s="9"/>
    </row>
    <row r="809" spans="1:22" ht="13.5" customHeight="1">
      <c r="A809" s="1807"/>
      <c r="B809" s="9"/>
      <c r="C809" s="1807"/>
      <c r="D809" s="9"/>
      <c r="E809" s="1141"/>
      <c r="F809" s="293"/>
      <c r="G809" s="1807"/>
      <c r="H809" s="1807"/>
      <c r="I809" s="1807"/>
      <c r="J809" s="1807"/>
      <c r="K809" s="9"/>
      <c r="L809" s="9"/>
      <c r="M809" s="9"/>
      <c r="N809" s="9"/>
      <c r="O809" s="8"/>
      <c r="P809" s="8"/>
      <c r="Q809" s="9"/>
      <c r="R809" s="9"/>
      <c r="S809" s="9"/>
      <c r="T809" s="9"/>
      <c r="U809" s="9"/>
      <c r="V809" s="9"/>
    </row>
    <row r="810" spans="1:22" ht="13.5" customHeight="1">
      <c r="A810" s="1807"/>
      <c r="B810" s="9"/>
      <c r="C810" s="1807"/>
      <c r="D810" s="9"/>
      <c r="E810" s="1141"/>
      <c r="F810" s="293"/>
      <c r="G810" s="1807"/>
      <c r="H810" s="1807"/>
      <c r="I810" s="1807"/>
      <c r="J810" s="1807"/>
      <c r="K810" s="9"/>
      <c r="L810" s="9"/>
      <c r="M810" s="9"/>
      <c r="N810" s="9"/>
      <c r="O810" s="8"/>
      <c r="P810" s="8"/>
      <c r="Q810" s="9"/>
      <c r="R810" s="9"/>
      <c r="S810" s="9"/>
      <c r="T810" s="9"/>
      <c r="U810" s="9"/>
      <c r="V810" s="9"/>
    </row>
    <row r="811" spans="1:22" ht="13.5" customHeight="1">
      <c r="A811" s="1807"/>
      <c r="B811" s="9"/>
      <c r="C811" s="1807"/>
      <c r="D811" s="9"/>
      <c r="E811" s="1141"/>
      <c r="F811" s="293"/>
      <c r="G811" s="1807"/>
      <c r="H811" s="1807"/>
      <c r="I811" s="1807"/>
      <c r="J811" s="1807"/>
      <c r="K811" s="9"/>
      <c r="L811" s="9"/>
      <c r="M811" s="9"/>
      <c r="N811" s="9"/>
      <c r="O811" s="8"/>
      <c r="P811" s="8"/>
      <c r="Q811" s="9"/>
      <c r="R811" s="9"/>
      <c r="S811" s="9"/>
      <c r="T811" s="9"/>
      <c r="U811" s="9"/>
      <c r="V811" s="9"/>
    </row>
    <row r="812" spans="1:22" ht="13.5" customHeight="1">
      <c r="A812" s="1807"/>
      <c r="B812" s="9"/>
      <c r="C812" s="1807"/>
      <c r="D812" s="9"/>
      <c r="E812" s="1141"/>
      <c r="F812" s="293"/>
      <c r="G812" s="1807"/>
      <c r="H812" s="1807"/>
      <c r="I812" s="1807"/>
      <c r="J812" s="1807"/>
      <c r="K812" s="9"/>
      <c r="L812" s="9"/>
      <c r="M812" s="9"/>
      <c r="N812" s="9"/>
      <c r="O812" s="8"/>
      <c r="P812" s="8"/>
      <c r="Q812" s="9"/>
      <c r="R812" s="9"/>
      <c r="S812" s="9"/>
      <c r="T812" s="9"/>
      <c r="U812" s="9"/>
      <c r="V812" s="9"/>
    </row>
    <row r="813" spans="1:22" ht="13.5" customHeight="1">
      <c r="A813" s="1807"/>
      <c r="B813" s="9"/>
      <c r="C813" s="1807"/>
      <c r="D813" s="9"/>
      <c r="E813" s="1141"/>
      <c r="F813" s="293"/>
      <c r="G813" s="1807"/>
      <c r="H813" s="1807"/>
      <c r="I813" s="1807"/>
      <c r="J813" s="1807"/>
      <c r="K813" s="9"/>
      <c r="L813" s="9"/>
      <c r="M813" s="9"/>
      <c r="N813" s="9"/>
      <c r="O813" s="8"/>
      <c r="P813" s="8"/>
      <c r="Q813" s="9"/>
      <c r="R813" s="9"/>
      <c r="S813" s="9"/>
      <c r="T813" s="9"/>
      <c r="U813" s="9"/>
      <c r="V813" s="9"/>
    </row>
    <row r="814" spans="1:22" ht="13.5" customHeight="1">
      <c r="A814" s="1807"/>
      <c r="B814" s="9"/>
      <c r="C814" s="1807"/>
      <c r="D814" s="9"/>
      <c r="E814" s="1141"/>
      <c r="F814" s="293"/>
      <c r="G814" s="1807"/>
      <c r="H814" s="1807"/>
      <c r="I814" s="1807"/>
      <c r="J814" s="1807"/>
      <c r="K814" s="9"/>
      <c r="L814" s="9"/>
      <c r="M814" s="9"/>
      <c r="N814" s="9"/>
      <c r="O814" s="8"/>
      <c r="P814" s="8"/>
      <c r="Q814" s="9"/>
      <c r="R814" s="9"/>
      <c r="S814" s="9"/>
      <c r="T814" s="9"/>
      <c r="U814" s="9"/>
      <c r="V814" s="9"/>
    </row>
    <row r="815" spans="1:22" ht="13.5" customHeight="1">
      <c r="A815" s="1807"/>
      <c r="B815" s="9"/>
      <c r="C815" s="1807"/>
      <c r="D815" s="9"/>
      <c r="E815" s="1141"/>
      <c r="F815" s="293"/>
      <c r="G815" s="1807"/>
      <c r="H815" s="1807"/>
      <c r="I815" s="1807"/>
      <c r="J815" s="1807"/>
      <c r="K815" s="9"/>
      <c r="L815" s="9"/>
      <c r="M815" s="9"/>
      <c r="N815" s="9"/>
      <c r="O815" s="8"/>
      <c r="P815" s="8"/>
      <c r="Q815" s="9"/>
      <c r="R815" s="9"/>
      <c r="S815" s="9"/>
      <c r="T815" s="9"/>
      <c r="U815" s="9"/>
      <c r="V815" s="9"/>
    </row>
    <row r="816" spans="1:22" ht="13.5" customHeight="1">
      <c r="A816" s="1807"/>
      <c r="B816" s="9"/>
      <c r="C816" s="1807"/>
      <c r="D816" s="9"/>
      <c r="E816" s="1141"/>
      <c r="F816" s="293"/>
      <c r="G816" s="1807"/>
      <c r="H816" s="1807"/>
      <c r="I816" s="1807"/>
      <c r="J816" s="1807"/>
      <c r="K816" s="9"/>
      <c r="L816" s="9"/>
      <c r="M816" s="9"/>
      <c r="N816" s="9"/>
      <c r="O816" s="8"/>
      <c r="P816" s="8"/>
      <c r="Q816" s="9"/>
      <c r="R816" s="9"/>
      <c r="S816" s="9"/>
      <c r="T816" s="9"/>
      <c r="U816" s="9"/>
      <c r="V816" s="9"/>
    </row>
    <row r="817" spans="1:22" ht="13.5" customHeight="1">
      <c r="A817" s="1807"/>
      <c r="B817" s="9"/>
      <c r="C817" s="1807"/>
      <c r="D817" s="9"/>
      <c r="E817" s="1141"/>
      <c r="F817" s="293"/>
      <c r="G817" s="1807"/>
      <c r="H817" s="1807"/>
      <c r="I817" s="1807"/>
      <c r="J817" s="1807"/>
      <c r="K817" s="9"/>
      <c r="L817" s="9"/>
      <c r="M817" s="9"/>
      <c r="N817" s="9"/>
      <c r="O817" s="8"/>
      <c r="P817" s="8"/>
      <c r="Q817" s="9"/>
      <c r="R817" s="9"/>
      <c r="S817" s="9"/>
      <c r="T817" s="9"/>
      <c r="U817" s="9"/>
      <c r="V817" s="9"/>
    </row>
    <row r="818" spans="1:22" ht="13.5" customHeight="1">
      <c r="A818" s="1807"/>
      <c r="B818" s="9"/>
      <c r="C818" s="1807"/>
      <c r="D818" s="9"/>
      <c r="E818" s="1141"/>
      <c r="F818" s="293"/>
      <c r="G818" s="1807"/>
      <c r="H818" s="1807"/>
      <c r="I818" s="1807"/>
      <c r="J818" s="1807"/>
      <c r="K818" s="9"/>
      <c r="L818" s="9"/>
      <c r="M818" s="9"/>
      <c r="N818" s="9"/>
      <c r="O818" s="8"/>
      <c r="P818" s="8"/>
      <c r="Q818" s="9"/>
      <c r="R818" s="9"/>
      <c r="S818" s="9"/>
      <c r="T818" s="9"/>
      <c r="U818" s="9"/>
      <c r="V818" s="9"/>
    </row>
    <row r="819" spans="1:22" ht="13.5" customHeight="1">
      <c r="A819" s="1807"/>
      <c r="B819" s="9"/>
      <c r="C819" s="1807"/>
      <c r="D819" s="9"/>
      <c r="E819" s="1141"/>
      <c r="F819" s="293"/>
      <c r="G819" s="1807"/>
      <c r="H819" s="1807"/>
      <c r="I819" s="1807"/>
      <c r="J819" s="1807"/>
      <c r="K819" s="9"/>
      <c r="L819" s="9"/>
      <c r="M819" s="9"/>
      <c r="N819" s="9"/>
      <c r="O819" s="8"/>
      <c r="P819" s="8"/>
      <c r="Q819" s="9"/>
      <c r="R819" s="9"/>
      <c r="S819" s="9"/>
      <c r="T819" s="9"/>
      <c r="U819" s="9"/>
      <c r="V819" s="9"/>
    </row>
    <row r="820" spans="1:22" ht="13.5" customHeight="1">
      <c r="A820" s="1807"/>
      <c r="B820" s="9"/>
      <c r="C820" s="1807"/>
      <c r="D820" s="9"/>
      <c r="E820" s="1141"/>
      <c r="F820" s="293"/>
      <c r="G820" s="1807"/>
      <c r="H820" s="1807"/>
      <c r="I820" s="1807"/>
      <c r="J820" s="1807"/>
      <c r="K820" s="9"/>
      <c r="L820" s="9"/>
      <c r="M820" s="9"/>
      <c r="N820" s="9"/>
      <c r="O820" s="8"/>
      <c r="P820" s="8"/>
      <c r="Q820" s="9"/>
      <c r="R820" s="9"/>
      <c r="S820" s="9"/>
      <c r="T820" s="9"/>
      <c r="U820" s="9"/>
      <c r="V820" s="9"/>
    </row>
    <row r="821" spans="1:22" ht="13.5" customHeight="1">
      <c r="A821" s="1807"/>
      <c r="B821" s="9"/>
      <c r="C821" s="1807"/>
      <c r="D821" s="9"/>
      <c r="E821" s="1141"/>
      <c r="F821" s="293"/>
      <c r="G821" s="1807"/>
      <c r="H821" s="1807"/>
      <c r="I821" s="1807"/>
      <c r="J821" s="1807"/>
      <c r="K821" s="9"/>
      <c r="L821" s="9"/>
      <c r="M821" s="9"/>
      <c r="N821" s="9"/>
      <c r="O821" s="8"/>
      <c r="P821" s="8"/>
      <c r="Q821" s="9"/>
      <c r="R821" s="9"/>
      <c r="S821" s="9"/>
      <c r="T821" s="9"/>
      <c r="U821" s="9"/>
      <c r="V821" s="9"/>
    </row>
    <row r="822" spans="1:22" ht="13.5" customHeight="1">
      <c r="A822" s="1807"/>
      <c r="B822" s="9"/>
      <c r="C822" s="1807"/>
      <c r="D822" s="9"/>
      <c r="E822" s="1141"/>
      <c r="F822" s="293"/>
      <c r="G822" s="1807"/>
      <c r="H822" s="1807"/>
      <c r="I822" s="1807"/>
      <c r="J822" s="1807"/>
      <c r="K822" s="9"/>
      <c r="L822" s="9"/>
      <c r="M822" s="9"/>
      <c r="N822" s="9"/>
      <c r="O822" s="8"/>
      <c r="P822" s="8"/>
      <c r="Q822" s="9"/>
      <c r="R822" s="9"/>
      <c r="S822" s="9"/>
      <c r="T822" s="9"/>
      <c r="U822" s="9"/>
      <c r="V822" s="9"/>
    </row>
    <row r="823" spans="1:22" ht="13.5" customHeight="1">
      <c r="A823" s="1807"/>
      <c r="B823" s="9"/>
      <c r="C823" s="1807"/>
      <c r="D823" s="9"/>
      <c r="E823" s="1141"/>
      <c r="F823" s="293"/>
      <c r="G823" s="1807"/>
      <c r="H823" s="1807"/>
      <c r="I823" s="1807"/>
      <c r="J823" s="1807"/>
      <c r="K823" s="9"/>
      <c r="L823" s="9"/>
      <c r="M823" s="9"/>
      <c r="N823" s="9"/>
      <c r="O823" s="8"/>
      <c r="P823" s="8"/>
      <c r="Q823" s="9"/>
      <c r="R823" s="9"/>
      <c r="S823" s="9"/>
      <c r="T823" s="9"/>
      <c r="U823" s="9"/>
      <c r="V823" s="9"/>
    </row>
    <row r="824" spans="1:22" ht="13.5" customHeight="1">
      <c r="A824" s="1807"/>
      <c r="B824" s="9"/>
      <c r="C824" s="1807"/>
      <c r="D824" s="9"/>
      <c r="E824" s="1141"/>
      <c r="F824" s="293"/>
      <c r="G824" s="1807"/>
      <c r="H824" s="1807"/>
      <c r="I824" s="1807"/>
      <c r="J824" s="1807"/>
      <c r="K824" s="9"/>
      <c r="L824" s="9"/>
      <c r="M824" s="9"/>
      <c r="N824" s="9"/>
      <c r="O824" s="8"/>
      <c r="P824" s="8"/>
      <c r="Q824" s="9"/>
      <c r="R824" s="9"/>
      <c r="S824" s="9"/>
      <c r="T824" s="9"/>
      <c r="U824" s="9"/>
      <c r="V824" s="9"/>
    </row>
    <row r="825" spans="1:22" ht="13.5" customHeight="1">
      <c r="A825" s="1807"/>
      <c r="B825" s="9"/>
      <c r="C825" s="1807"/>
      <c r="D825" s="9"/>
      <c r="E825" s="1141"/>
      <c r="F825" s="293"/>
      <c r="G825" s="1807"/>
      <c r="H825" s="1807"/>
      <c r="I825" s="1807"/>
      <c r="J825" s="1807"/>
      <c r="K825" s="9"/>
      <c r="L825" s="9"/>
      <c r="M825" s="9"/>
      <c r="N825" s="9"/>
      <c r="O825" s="8"/>
      <c r="P825" s="8"/>
      <c r="Q825" s="9"/>
      <c r="R825" s="9"/>
      <c r="S825" s="9"/>
      <c r="T825" s="9"/>
      <c r="U825" s="9"/>
      <c r="V825" s="9"/>
    </row>
    <row r="826" spans="1:22" ht="13.5" customHeight="1">
      <c r="A826" s="1807"/>
      <c r="B826" s="9"/>
      <c r="C826" s="1807"/>
      <c r="D826" s="9"/>
      <c r="E826" s="1141"/>
      <c r="F826" s="293"/>
      <c r="G826" s="1807"/>
      <c r="H826" s="1807"/>
      <c r="I826" s="1807"/>
      <c r="J826" s="1807"/>
      <c r="K826" s="9"/>
      <c r="L826" s="9"/>
      <c r="M826" s="9"/>
      <c r="N826" s="9"/>
      <c r="O826" s="8"/>
      <c r="P826" s="8"/>
      <c r="Q826" s="9"/>
      <c r="R826" s="9"/>
      <c r="S826" s="9"/>
      <c r="T826" s="9"/>
      <c r="U826" s="9"/>
      <c r="V826" s="9"/>
    </row>
    <row r="827" spans="1:22" ht="13.5" customHeight="1">
      <c r="A827" s="1807"/>
      <c r="B827" s="9"/>
      <c r="C827" s="1807"/>
      <c r="D827" s="9"/>
      <c r="E827" s="1141"/>
      <c r="F827" s="293"/>
      <c r="G827" s="1807"/>
      <c r="H827" s="1807"/>
      <c r="I827" s="1807"/>
      <c r="J827" s="1807"/>
      <c r="K827" s="9"/>
      <c r="L827" s="9"/>
      <c r="M827" s="9"/>
      <c r="N827" s="9"/>
      <c r="O827" s="8"/>
      <c r="P827" s="8"/>
      <c r="Q827" s="9"/>
      <c r="R827" s="9"/>
      <c r="S827" s="9"/>
      <c r="T827" s="9"/>
      <c r="U827" s="9"/>
      <c r="V827" s="9"/>
    </row>
    <row r="828" spans="1:22" ht="13.5" customHeight="1">
      <c r="A828" s="1807"/>
      <c r="B828" s="9"/>
      <c r="C828" s="1807"/>
      <c r="D828" s="9"/>
      <c r="E828" s="1141"/>
      <c r="F828" s="293"/>
      <c r="G828" s="1807"/>
      <c r="H828" s="1807"/>
      <c r="I828" s="1807"/>
      <c r="J828" s="1807"/>
      <c r="K828" s="9"/>
      <c r="L828" s="9"/>
      <c r="M828" s="9"/>
      <c r="N828" s="9"/>
      <c r="O828" s="8"/>
      <c r="P828" s="8"/>
      <c r="Q828" s="9"/>
      <c r="R828" s="9"/>
      <c r="S828" s="9"/>
      <c r="T828" s="9"/>
      <c r="U828" s="9"/>
      <c r="V828" s="9"/>
    </row>
    <row r="829" spans="1:22" ht="13.5" customHeight="1">
      <c r="A829" s="1807"/>
      <c r="B829" s="9"/>
      <c r="C829" s="1807"/>
      <c r="D829" s="9"/>
      <c r="E829" s="1141"/>
      <c r="F829" s="293"/>
      <c r="G829" s="1807"/>
      <c r="H829" s="1807"/>
      <c r="I829" s="1807"/>
      <c r="J829" s="1807"/>
      <c r="K829" s="9"/>
      <c r="L829" s="9"/>
      <c r="M829" s="9"/>
      <c r="N829" s="9"/>
      <c r="O829" s="8"/>
      <c r="P829" s="8"/>
      <c r="Q829" s="9"/>
      <c r="R829" s="9"/>
      <c r="S829" s="9"/>
      <c r="T829" s="9"/>
      <c r="U829" s="9"/>
      <c r="V829" s="9"/>
    </row>
    <row r="830" spans="1:22" ht="13.5" customHeight="1">
      <c r="A830" s="1807"/>
      <c r="B830" s="9"/>
      <c r="C830" s="1807"/>
      <c r="D830" s="9"/>
      <c r="E830" s="1141"/>
      <c r="F830" s="293"/>
      <c r="G830" s="1807"/>
      <c r="H830" s="1807"/>
      <c r="I830" s="1807"/>
      <c r="J830" s="1807"/>
      <c r="K830" s="9"/>
      <c r="L830" s="9"/>
      <c r="M830" s="9"/>
      <c r="N830" s="9"/>
      <c r="O830" s="8"/>
      <c r="P830" s="8"/>
      <c r="Q830" s="9"/>
      <c r="R830" s="9"/>
      <c r="S830" s="9"/>
      <c r="T830" s="9"/>
      <c r="U830" s="9"/>
      <c r="V830" s="9"/>
    </row>
    <row r="831" spans="1:22" ht="13.5" customHeight="1">
      <c r="A831" s="1807"/>
      <c r="B831" s="9"/>
      <c r="C831" s="1807"/>
      <c r="D831" s="9"/>
      <c r="E831" s="1141"/>
      <c r="F831" s="293"/>
      <c r="G831" s="1807"/>
      <c r="H831" s="1807"/>
      <c r="I831" s="1807"/>
      <c r="J831" s="1807"/>
      <c r="K831" s="9"/>
      <c r="L831" s="9"/>
      <c r="M831" s="9"/>
      <c r="N831" s="9"/>
      <c r="O831" s="8"/>
      <c r="P831" s="8"/>
      <c r="Q831" s="9"/>
      <c r="R831" s="9"/>
      <c r="S831" s="9"/>
      <c r="T831" s="9"/>
      <c r="U831" s="9"/>
      <c r="V831" s="9"/>
    </row>
    <row r="832" spans="1:22" ht="13.5" customHeight="1">
      <c r="A832" s="1807"/>
      <c r="B832" s="9"/>
      <c r="C832" s="1807"/>
      <c r="D832" s="9"/>
      <c r="E832" s="1141"/>
      <c r="F832" s="293"/>
      <c r="G832" s="1807"/>
      <c r="H832" s="1807"/>
      <c r="I832" s="1807"/>
      <c r="J832" s="1807"/>
      <c r="K832" s="9"/>
      <c r="L832" s="9"/>
      <c r="M832" s="9"/>
      <c r="N832" s="9"/>
      <c r="O832" s="8"/>
      <c r="P832" s="8"/>
      <c r="Q832" s="9"/>
      <c r="R832" s="9"/>
      <c r="S832" s="9"/>
      <c r="T832" s="9"/>
      <c r="U832" s="9"/>
      <c r="V832" s="9"/>
    </row>
    <row r="833" spans="1:22" ht="13.5" customHeight="1">
      <c r="A833" s="1807"/>
      <c r="B833" s="9"/>
      <c r="C833" s="1807"/>
      <c r="D833" s="9"/>
      <c r="E833" s="1141"/>
      <c r="F833" s="293"/>
      <c r="G833" s="1807"/>
      <c r="H833" s="1807"/>
      <c r="I833" s="1807"/>
      <c r="J833" s="1807"/>
      <c r="K833" s="9"/>
      <c r="L833" s="9"/>
      <c r="M833" s="9"/>
      <c r="N833" s="9"/>
      <c r="O833" s="8"/>
      <c r="P833" s="8"/>
      <c r="Q833" s="9"/>
      <c r="R833" s="9"/>
      <c r="S833" s="9"/>
      <c r="T833" s="9"/>
      <c r="U833" s="9"/>
      <c r="V833" s="9"/>
    </row>
    <row r="834" spans="1:22" ht="13.5" customHeight="1">
      <c r="A834" s="1807"/>
      <c r="B834" s="9"/>
      <c r="C834" s="1807"/>
      <c r="D834" s="9"/>
      <c r="E834" s="1141"/>
      <c r="F834" s="293"/>
      <c r="G834" s="1807"/>
      <c r="H834" s="1807"/>
      <c r="I834" s="1807"/>
      <c r="J834" s="1807"/>
      <c r="K834" s="9"/>
      <c r="L834" s="9"/>
      <c r="M834" s="9"/>
      <c r="N834" s="9"/>
      <c r="O834" s="8"/>
      <c r="P834" s="8"/>
      <c r="Q834" s="9"/>
      <c r="R834" s="9"/>
      <c r="S834" s="9"/>
      <c r="T834" s="9"/>
      <c r="U834" s="9"/>
      <c r="V834" s="9"/>
    </row>
    <row r="835" spans="1:22" ht="13.5" customHeight="1">
      <c r="A835" s="1807"/>
      <c r="B835" s="9"/>
      <c r="C835" s="1807"/>
      <c r="D835" s="9"/>
      <c r="E835" s="1141"/>
      <c r="F835" s="293"/>
      <c r="G835" s="1807"/>
      <c r="H835" s="1807"/>
      <c r="I835" s="1807"/>
      <c r="J835" s="1807"/>
      <c r="K835" s="9"/>
      <c r="L835" s="9"/>
      <c r="M835" s="9"/>
      <c r="N835" s="9"/>
      <c r="O835" s="8"/>
      <c r="P835" s="8"/>
      <c r="Q835" s="9"/>
      <c r="R835" s="9"/>
      <c r="S835" s="9"/>
      <c r="T835" s="9"/>
      <c r="U835" s="9"/>
      <c r="V835" s="9"/>
    </row>
    <row r="836" spans="1:22" ht="13.5" customHeight="1">
      <c r="A836" s="1807"/>
      <c r="B836" s="9"/>
      <c r="C836" s="1807"/>
      <c r="D836" s="9"/>
      <c r="E836" s="1141"/>
      <c r="F836" s="293"/>
      <c r="G836" s="1807"/>
      <c r="H836" s="1807"/>
      <c r="I836" s="1807"/>
      <c r="J836" s="1807"/>
      <c r="K836" s="9"/>
      <c r="L836" s="9"/>
      <c r="M836" s="9"/>
      <c r="N836" s="9"/>
      <c r="O836" s="8"/>
      <c r="P836" s="8"/>
      <c r="Q836" s="9"/>
      <c r="R836" s="9"/>
      <c r="S836" s="9"/>
      <c r="T836" s="9"/>
      <c r="U836" s="9"/>
      <c r="V836" s="9"/>
    </row>
    <row r="837" spans="1:22" ht="13.5" customHeight="1">
      <c r="A837" s="1807"/>
      <c r="B837" s="9"/>
      <c r="C837" s="1807"/>
      <c r="D837" s="9"/>
      <c r="E837" s="1141"/>
      <c r="F837" s="293"/>
      <c r="G837" s="1807"/>
      <c r="H837" s="1807"/>
      <c r="I837" s="1807"/>
      <c r="J837" s="1807"/>
      <c r="K837" s="9"/>
      <c r="L837" s="9"/>
      <c r="M837" s="9"/>
      <c r="N837" s="9"/>
      <c r="O837" s="8"/>
      <c r="P837" s="8"/>
      <c r="Q837" s="9"/>
      <c r="R837" s="9"/>
      <c r="S837" s="9"/>
      <c r="T837" s="9"/>
      <c r="U837" s="9"/>
      <c r="V837" s="9"/>
    </row>
    <row r="838" spans="1:22" ht="13.5" customHeight="1">
      <c r="A838" s="1807"/>
      <c r="B838" s="9"/>
      <c r="C838" s="1807"/>
      <c r="D838" s="9"/>
      <c r="E838" s="1141"/>
      <c r="F838" s="293"/>
      <c r="G838" s="1807"/>
      <c r="H838" s="1807"/>
      <c r="I838" s="1807"/>
      <c r="J838" s="1807"/>
      <c r="K838" s="9"/>
      <c r="L838" s="9"/>
      <c r="M838" s="9"/>
      <c r="N838" s="9"/>
      <c r="O838" s="8"/>
      <c r="P838" s="8"/>
      <c r="Q838" s="9"/>
      <c r="R838" s="9"/>
      <c r="S838" s="9"/>
      <c r="T838" s="9"/>
      <c r="U838" s="9"/>
      <c r="V838" s="9"/>
    </row>
    <row r="839" spans="1:22" ht="13.5" customHeight="1">
      <c r="A839" s="1807"/>
      <c r="B839" s="9"/>
      <c r="C839" s="1807"/>
      <c r="D839" s="9"/>
      <c r="E839" s="1141"/>
      <c r="F839" s="293"/>
      <c r="G839" s="1807"/>
      <c r="H839" s="1807"/>
      <c r="I839" s="1807"/>
      <c r="J839" s="1807"/>
      <c r="K839" s="9"/>
      <c r="L839" s="9"/>
      <c r="M839" s="9"/>
      <c r="N839" s="9"/>
      <c r="O839" s="8"/>
      <c r="P839" s="8"/>
      <c r="Q839" s="9"/>
      <c r="R839" s="9"/>
      <c r="S839" s="9"/>
      <c r="T839" s="9"/>
      <c r="U839" s="9"/>
      <c r="V839" s="9"/>
    </row>
    <row r="840" spans="1:22" ht="13.5" customHeight="1">
      <c r="A840" s="1807"/>
      <c r="B840" s="9"/>
      <c r="C840" s="1807"/>
      <c r="D840" s="9"/>
      <c r="E840" s="1141"/>
      <c r="F840" s="293"/>
      <c r="G840" s="1807"/>
      <c r="H840" s="1807"/>
      <c r="I840" s="1807"/>
      <c r="J840" s="1807"/>
      <c r="K840" s="9"/>
      <c r="L840" s="9"/>
      <c r="M840" s="9"/>
      <c r="N840" s="9"/>
      <c r="O840" s="8"/>
      <c r="P840" s="8"/>
      <c r="Q840" s="9"/>
      <c r="R840" s="9"/>
      <c r="S840" s="9"/>
      <c r="T840" s="9"/>
      <c r="U840" s="9"/>
      <c r="V840" s="9"/>
    </row>
    <row r="841" spans="1:22" ht="13.5" customHeight="1">
      <c r="A841" s="1807"/>
      <c r="B841" s="9"/>
      <c r="C841" s="1807"/>
      <c r="D841" s="9"/>
      <c r="E841" s="1141"/>
      <c r="F841" s="293"/>
      <c r="G841" s="1807"/>
      <c r="H841" s="1807"/>
      <c r="I841" s="1807"/>
      <c r="J841" s="1807"/>
      <c r="K841" s="9"/>
      <c r="L841" s="9"/>
      <c r="M841" s="9"/>
      <c r="N841" s="9"/>
      <c r="O841" s="8"/>
      <c r="P841" s="8"/>
      <c r="Q841" s="9"/>
      <c r="R841" s="9"/>
      <c r="S841" s="9"/>
      <c r="T841" s="9"/>
      <c r="U841" s="9"/>
      <c r="V841" s="9"/>
    </row>
    <row r="842" spans="1:22" ht="13.5" customHeight="1">
      <c r="A842" s="1807"/>
      <c r="B842" s="9"/>
      <c r="C842" s="1807"/>
      <c r="D842" s="9"/>
      <c r="E842" s="1141"/>
      <c r="F842" s="293"/>
      <c r="G842" s="1807"/>
      <c r="H842" s="1807"/>
      <c r="I842" s="1807"/>
      <c r="J842" s="1807"/>
      <c r="K842" s="9"/>
      <c r="L842" s="9"/>
      <c r="M842" s="9"/>
      <c r="N842" s="9"/>
      <c r="O842" s="8"/>
      <c r="P842" s="8"/>
      <c r="Q842" s="9"/>
      <c r="R842" s="9"/>
      <c r="S842" s="9"/>
      <c r="T842" s="9"/>
      <c r="U842" s="9"/>
      <c r="V842" s="9"/>
    </row>
    <row r="843" spans="1:22" ht="13.5" customHeight="1">
      <c r="A843" s="1807"/>
      <c r="B843" s="9"/>
      <c r="C843" s="1807"/>
      <c r="D843" s="9"/>
      <c r="E843" s="1141"/>
      <c r="F843" s="293"/>
      <c r="G843" s="1807"/>
      <c r="H843" s="1807"/>
      <c r="I843" s="1807"/>
      <c r="J843" s="1807"/>
      <c r="K843" s="9"/>
      <c r="L843" s="9"/>
      <c r="M843" s="9"/>
      <c r="N843" s="9"/>
      <c r="O843" s="8"/>
      <c r="P843" s="8"/>
      <c r="Q843" s="9"/>
      <c r="R843" s="9"/>
      <c r="S843" s="9"/>
      <c r="T843" s="9"/>
      <c r="U843" s="9"/>
      <c r="V843" s="9"/>
    </row>
    <row r="844" spans="1:22" ht="13.5" customHeight="1">
      <c r="A844" s="1807"/>
      <c r="B844" s="9"/>
      <c r="C844" s="1807"/>
      <c r="D844" s="9"/>
      <c r="E844" s="1141"/>
      <c r="F844" s="293"/>
      <c r="G844" s="1807"/>
      <c r="H844" s="1807"/>
      <c r="I844" s="1807"/>
      <c r="J844" s="1807"/>
      <c r="K844" s="9"/>
      <c r="L844" s="9"/>
      <c r="M844" s="9"/>
      <c r="N844" s="9"/>
      <c r="O844" s="8"/>
      <c r="P844" s="8"/>
      <c r="Q844" s="9"/>
      <c r="R844" s="9"/>
      <c r="S844" s="9"/>
      <c r="T844" s="9"/>
      <c r="U844" s="9"/>
      <c r="V844" s="9"/>
    </row>
    <row r="845" spans="1:22" ht="13.5" customHeight="1">
      <c r="A845" s="1807"/>
      <c r="B845" s="9"/>
      <c r="C845" s="1807"/>
      <c r="D845" s="9"/>
      <c r="E845" s="1141"/>
      <c r="F845" s="293"/>
      <c r="G845" s="1807"/>
      <c r="H845" s="1807"/>
      <c r="I845" s="1807"/>
      <c r="J845" s="1807"/>
      <c r="K845" s="9"/>
      <c r="L845" s="9"/>
      <c r="M845" s="9"/>
      <c r="N845" s="9"/>
      <c r="O845" s="8"/>
      <c r="P845" s="8"/>
      <c r="Q845" s="9"/>
      <c r="R845" s="9"/>
      <c r="S845" s="9"/>
      <c r="T845" s="9"/>
      <c r="U845" s="9"/>
      <c r="V845" s="9"/>
    </row>
    <row r="846" spans="1:22" ht="13.5" customHeight="1">
      <c r="A846" s="1807"/>
      <c r="B846" s="9"/>
      <c r="C846" s="1807"/>
      <c r="D846" s="9"/>
      <c r="E846" s="1141"/>
      <c r="F846" s="293"/>
      <c r="G846" s="1807"/>
      <c r="H846" s="1807"/>
      <c r="I846" s="1807"/>
      <c r="J846" s="1807"/>
      <c r="K846" s="9"/>
      <c r="L846" s="9"/>
      <c r="M846" s="9"/>
      <c r="N846" s="9"/>
      <c r="O846" s="8"/>
      <c r="P846" s="8"/>
      <c r="Q846" s="9"/>
      <c r="R846" s="9"/>
      <c r="S846" s="9"/>
      <c r="T846" s="9"/>
      <c r="U846" s="9"/>
      <c r="V846" s="9"/>
    </row>
    <row r="847" spans="1:22" ht="13.5" customHeight="1">
      <c r="A847" s="1807"/>
      <c r="B847" s="9"/>
      <c r="C847" s="1807"/>
      <c r="D847" s="9"/>
      <c r="E847" s="1141"/>
      <c r="F847" s="293"/>
      <c r="G847" s="1807"/>
      <c r="H847" s="1807"/>
      <c r="I847" s="1807"/>
      <c r="J847" s="1807"/>
      <c r="K847" s="9"/>
      <c r="L847" s="9"/>
      <c r="M847" s="9"/>
      <c r="N847" s="9"/>
      <c r="O847" s="8"/>
      <c r="P847" s="8"/>
      <c r="Q847" s="9"/>
      <c r="R847" s="9"/>
      <c r="S847" s="9"/>
      <c r="T847" s="9"/>
      <c r="U847" s="9"/>
      <c r="V847" s="9"/>
    </row>
    <row r="848" spans="1:22" ht="13.5" customHeight="1">
      <c r="A848" s="1807"/>
      <c r="B848" s="9"/>
      <c r="C848" s="1807"/>
      <c r="D848" s="9"/>
      <c r="E848" s="1141"/>
      <c r="F848" s="293"/>
      <c r="G848" s="1807"/>
      <c r="H848" s="1807"/>
      <c r="I848" s="1807"/>
      <c r="J848" s="1807"/>
      <c r="K848" s="9"/>
      <c r="L848" s="9"/>
      <c r="M848" s="9"/>
      <c r="N848" s="9"/>
      <c r="O848" s="8"/>
      <c r="P848" s="8"/>
      <c r="Q848" s="9"/>
      <c r="R848" s="9"/>
      <c r="S848" s="9"/>
      <c r="T848" s="9"/>
      <c r="U848" s="9"/>
      <c r="V848" s="9"/>
    </row>
    <row r="849" spans="1:22" ht="13.5" customHeight="1">
      <c r="A849" s="1807"/>
      <c r="B849" s="9"/>
      <c r="C849" s="1807"/>
      <c r="D849" s="9"/>
      <c r="E849" s="1141"/>
      <c r="F849" s="293"/>
      <c r="G849" s="1807"/>
      <c r="H849" s="1807"/>
      <c r="I849" s="1807"/>
      <c r="J849" s="1807"/>
      <c r="K849" s="9"/>
      <c r="L849" s="9"/>
      <c r="M849" s="9"/>
      <c r="N849" s="9"/>
      <c r="O849" s="8"/>
      <c r="P849" s="8"/>
      <c r="Q849" s="9"/>
      <c r="R849" s="9"/>
      <c r="S849" s="9"/>
      <c r="T849" s="9"/>
      <c r="U849" s="9"/>
      <c r="V849" s="9"/>
    </row>
    <row r="850" spans="1:22" ht="13.5" customHeight="1">
      <c r="A850" s="1807"/>
      <c r="B850" s="9"/>
      <c r="C850" s="1807"/>
      <c r="D850" s="9"/>
      <c r="E850" s="1141"/>
      <c r="F850" s="293"/>
      <c r="G850" s="1807"/>
      <c r="H850" s="1807"/>
      <c r="I850" s="1807"/>
      <c r="J850" s="1807"/>
      <c r="K850" s="9"/>
      <c r="L850" s="9"/>
      <c r="M850" s="9"/>
      <c r="N850" s="9"/>
      <c r="O850" s="8"/>
      <c r="P850" s="8"/>
      <c r="Q850" s="9"/>
      <c r="R850" s="9"/>
      <c r="S850" s="9"/>
      <c r="T850" s="9"/>
      <c r="U850" s="9"/>
      <c r="V850" s="9"/>
    </row>
    <row r="851" spans="1:22" ht="13.5" customHeight="1">
      <c r="A851" s="1807"/>
      <c r="B851" s="9"/>
      <c r="C851" s="1807"/>
      <c r="D851" s="9"/>
      <c r="E851" s="1141"/>
      <c r="F851" s="293"/>
      <c r="G851" s="1807"/>
      <c r="H851" s="1807"/>
      <c r="I851" s="1807"/>
      <c r="J851" s="1807"/>
      <c r="K851" s="9"/>
      <c r="L851" s="9"/>
      <c r="M851" s="9"/>
      <c r="N851" s="9"/>
      <c r="O851" s="8"/>
      <c r="P851" s="8"/>
      <c r="Q851" s="9"/>
      <c r="R851" s="9"/>
      <c r="S851" s="9"/>
      <c r="T851" s="9"/>
      <c r="U851" s="9"/>
      <c r="V851" s="9"/>
    </row>
    <row r="852" spans="1:22" ht="13.5" customHeight="1">
      <c r="A852" s="1807"/>
      <c r="B852" s="9"/>
      <c r="C852" s="1807"/>
      <c r="D852" s="9"/>
      <c r="E852" s="1141"/>
      <c r="F852" s="293"/>
      <c r="G852" s="1807"/>
      <c r="H852" s="1807"/>
      <c r="I852" s="1807"/>
      <c r="J852" s="1807"/>
      <c r="K852" s="9"/>
      <c r="L852" s="9"/>
      <c r="M852" s="9"/>
      <c r="N852" s="9"/>
      <c r="O852" s="8"/>
      <c r="P852" s="8"/>
      <c r="Q852" s="9"/>
      <c r="R852" s="9"/>
      <c r="S852" s="9"/>
      <c r="T852" s="9"/>
      <c r="U852" s="9"/>
      <c r="V852" s="9"/>
    </row>
    <row r="853" spans="1:22" ht="13.5" customHeight="1">
      <c r="A853" s="1807"/>
      <c r="B853" s="9"/>
      <c r="C853" s="1807"/>
      <c r="D853" s="9"/>
      <c r="E853" s="1141"/>
      <c r="F853" s="293"/>
      <c r="G853" s="1807"/>
      <c r="H853" s="1807"/>
      <c r="I853" s="1807"/>
      <c r="J853" s="1807"/>
      <c r="K853" s="9"/>
      <c r="L853" s="9"/>
      <c r="M853" s="9"/>
      <c r="N853" s="9"/>
      <c r="O853" s="8"/>
      <c r="P853" s="8"/>
      <c r="Q853" s="9"/>
      <c r="R853" s="9"/>
      <c r="S853" s="9"/>
      <c r="T853" s="9"/>
      <c r="U853" s="9"/>
      <c r="V853" s="9"/>
    </row>
    <row r="854" spans="1:22" ht="13.5" customHeight="1">
      <c r="A854" s="1807"/>
      <c r="B854" s="9"/>
      <c r="C854" s="1807"/>
      <c r="D854" s="9"/>
      <c r="E854" s="1141"/>
      <c r="F854" s="293"/>
      <c r="G854" s="1807"/>
      <c r="H854" s="1807"/>
      <c r="I854" s="1807"/>
      <c r="J854" s="1807"/>
      <c r="K854" s="9"/>
      <c r="L854" s="9"/>
      <c r="M854" s="9"/>
      <c r="N854" s="9"/>
      <c r="O854" s="8"/>
      <c r="P854" s="8"/>
      <c r="Q854" s="9"/>
      <c r="R854" s="9"/>
      <c r="S854" s="9"/>
      <c r="T854" s="9"/>
      <c r="U854" s="9"/>
      <c r="V854" s="9"/>
    </row>
    <row r="855" spans="1:22" ht="13.5" customHeight="1">
      <c r="A855" s="1807"/>
      <c r="B855" s="9"/>
      <c r="C855" s="1807"/>
      <c r="D855" s="9"/>
      <c r="E855" s="1141"/>
      <c r="F855" s="293"/>
      <c r="G855" s="1807"/>
      <c r="H855" s="1807"/>
      <c r="I855" s="1807"/>
      <c r="J855" s="1807"/>
      <c r="K855" s="9"/>
      <c r="L855" s="9"/>
      <c r="M855" s="9"/>
      <c r="N855" s="9"/>
      <c r="O855" s="8"/>
      <c r="P855" s="8"/>
      <c r="Q855" s="9"/>
      <c r="R855" s="9"/>
      <c r="S855" s="9"/>
      <c r="T855" s="9"/>
      <c r="U855" s="9"/>
      <c r="V855" s="9"/>
    </row>
    <row r="856" spans="1:22" ht="13.5" customHeight="1">
      <c r="A856" s="1807"/>
      <c r="B856" s="9"/>
      <c r="C856" s="1807"/>
      <c r="D856" s="9"/>
      <c r="E856" s="1141"/>
      <c r="F856" s="293"/>
      <c r="G856" s="1807"/>
      <c r="H856" s="1807"/>
      <c r="I856" s="1807"/>
      <c r="J856" s="1807"/>
      <c r="K856" s="9"/>
      <c r="L856" s="9"/>
      <c r="M856" s="9"/>
      <c r="N856" s="9"/>
      <c r="O856" s="8"/>
      <c r="P856" s="8"/>
      <c r="Q856" s="9"/>
      <c r="R856" s="9"/>
      <c r="S856" s="9"/>
      <c r="T856" s="9"/>
      <c r="U856" s="9"/>
      <c r="V856" s="9"/>
    </row>
    <row r="857" spans="1:22" ht="13.5" customHeight="1">
      <c r="A857" s="1807"/>
      <c r="B857" s="9"/>
      <c r="C857" s="1807"/>
      <c r="D857" s="9"/>
      <c r="E857" s="1141"/>
      <c r="F857" s="293"/>
      <c r="G857" s="1807"/>
      <c r="H857" s="1807"/>
      <c r="I857" s="1807"/>
      <c r="J857" s="1807"/>
      <c r="K857" s="9"/>
      <c r="L857" s="9"/>
      <c r="M857" s="9"/>
      <c r="N857" s="9"/>
      <c r="O857" s="8"/>
      <c r="P857" s="8"/>
      <c r="Q857" s="9"/>
      <c r="R857" s="9"/>
      <c r="S857" s="9"/>
      <c r="T857" s="9"/>
      <c r="U857" s="9"/>
      <c r="V857" s="9"/>
    </row>
    <row r="858" spans="1:22" ht="13.5" customHeight="1">
      <c r="A858" s="1807"/>
      <c r="B858" s="9"/>
      <c r="C858" s="1807"/>
      <c r="D858" s="9"/>
      <c r="E858" s="1141"/>
      <c r="F858" s="293"/>
      <c r="G858" s="1807"/>
      <c r="H858" s="1807"/>
      <c r="I858" s="1807"/>
      <c r="J858" s="1807"/>
      <c r="K858" s="9"/>
      <c r="L858" s="9"/>
      <c r="M858" s="9"/>
      <c r="N858" s="9"/>
      <c r="O858" s="8"/>
      <c r="P858" s="8"/>
      <c r="Q858" s="9"/>
      <c r="R858" s="9"/>
      <c r="S858" s="9"/>
      <c r="T858" s="9"/>
      <c r="U858" s="9"/>
      <c r="V858" s="9"/>
    </row>
    <row r="859" spans="1:22" ht="13.5" customHeight="1">
      <c r="A859" s="1807"/>
      <c r="B859" s="9"/>
      <c r="C859" s="1807"/>
      <c r="D859" s="9"/>
      <c r="E859" s="1141"/>
      <c r="F859" s="293"/>
      <c r="G859" s="1807"/>
      <c r="H859" s="1807"/>
      <c r="I859" s="1807"/>
      <c r="J859" s="1807"/>
      <c r="K859" s="9"/>
      <c r="L859" s="9"/>
      <c r="M859" s="9"/>
      <c r="N859" s="9"/>
      <c r="O859" s="8"/>
      <c r="P859" s="8"/>
      <c r="Q859" s="9"/>
      <c r="R859" s="9"/>
      <c r="S859" s="9"/>
      <c r="T859" s="9"/>
      <c r="U859" s="9"/>
      <c r="V859" s="9"/>
    </row>
    <row r="860" spans="1:22" ht="13.5" customHeight="1">
      <c r="A860" s="1807"/>
      <c r="B860" s="9"/>
      <c r="C860" s="1807"/>
      <c r="D860" s="9"/>
      <c r="E860" s="1141"/>
      <c r="F860" s="293"/>
      <c r="G860" s="1807"/>
      <c r="H860" s="1807"/>
      <c r="I860" s="1807"/>
      <c r="J860" s="1807"/>
      <c r="K860" s="9"/>
      <c r="L860" s="9"/>
      <c r="M860" s="9"/>
      <c r="N860" s="9"/>
      <c r="O860" s="8"/>
      <c r="P860" s="8"/>
      <c r="Q860" s="9"/>
      <c r="R860" s="9"/>
      <c r="S860" s="9"/>
      <c r="T860" s="9"/>
      <c r="U860" s="9"/>
      <c r="V860" s="9"/>
    </row>
    <row r="861" spans="1:22" ht="13.5" customHeight="1">
      <c r="A861" s="1807"/>
      <c r="B861" s="9"/>
      <c r="C861" s="1807"/>
      <c r="D861" s="9"/>
      <c r="E861" s="1141"/>
      <c r="F861" s="293"/>
      <c r="G861" s="1807"/>
      <c r="H861" s="1807"/>
      <c r="I861" s="1807"/>
      <c r="J861" s="1807"/>
      <c r="K861" s="9"/>
      <c r="L861" s="9"/>
      <c r="M861" s="9"/>
      <c r="N861" s="9"/>
      <c r="O861" s="8"/>
      <c r="P861" s="8"/>
      <c r="Q861" s="9"/>
      <c r="R861" s="9"/>
      <c r="S861" s="9"/>
      <c r="T861" s="9"/>
      <c r="U861" s="9"/>
      <c r="V861" s="9"/>
    </row>
    <row r="862" spans="1:22" ht="13.5" customHeight="1">
      <c r="A862" s="1807"/>
      <c r="B862" s="9"/>
      <c r="C862" s="1807"/>
      <c r="D862" s="9"/>
      <c r="E862" s="1141"/>
      <c r="F862" s="293"/>
      <c r="G862" s="1807"/>
      <c r="H862" s="1807"/>
      <c r="I862" s="1807"/>
      <c r="J862" s="1807"/>
      <c r="K862" s="9"/>
      <c r="L862" s="9"/>
      <c r="M862" s="9"/>
      <c r="N862" s="9"/>
      <c r="O862" s="8"/>
      <c r="P862" s="8"/>
      <c r="Q862" s="9"/>
      <c r="R862" s="9"/>
      <c r="S862" s="9"/>
      <c r="T862" s="9"/>
      <c r="U862" s="9"/>
      <c r="V862" s="9"/>
    </row>
    <row r="863" spans="1:22" ht="13.5" customHeight="1">
      <c r="A863" s="1807"/>
      <c r="B863" s="9"/>
      <c r="C863" s="1807"/>
      <c r="D863" s="9"/>
      <c r="E863" s="1141"/>
      <c r="F863" s="293"/>
      <c r="G863" s="1807"/>
      <c r="H863" s="1807"/>
      <c r="I863" s="1807"/>
      <c r="J863" s="1807"/>
      <c r="K863" s="9"/>
      <c r="L863" s="9"/>
      <c r="M863" s="9"/>
      <c r="N863" s="9"/>
      <c r="O863" s="8"/>
      <c r="P863" s="8"/>
      <c r="Q863" s="9"/>
      <c r="R863" s="9"/>
      <c r="S863" s="9"/>
      <c r="T863" s="9"/>
      <c r="U863" s="9"/>
      <c r="V863" s="9"/>
    </row>
    <row r="864" spans="1:22" ht="13.5" customHeight="1">
      <c r="A864" s="1807"/>
      <c r="B864" s="9"/>
      <c r="C864" s="1807"/>
      <c r="D864" s="9"/>
      <c r="E864" s="1141"/>
      <c r="F864" s="293"/>
      <c r="G864" s="1807"/>
      <c r="H864" s="1807"/>
      <c r="I864" s="1807"/>
      <c r="J864" s="1807"/>
      <c r="K864" s="9"/>
      <c r="L864" s="9"/>
      <c r="M864" s="9"/>
      <c r="N864" s="9"/>
      <c r="O864" s="8"/>
      <c r="P864" s="8"/>
      <c r="Q864" s="9"/>
      <c r="R864" s="9"/>
      <c r="S864" s="9"/>
      <c r="T864" s="9"/>
      <c r="U864" s="9"/>
      <c r="V864" s="9"/>
    </row>
    <row r="865" spans="1:22" ht="13.5" customHeight="1">
      <c r="A865" s="1807"/>
      <c r="B865" s="9"/>
      <c r="C865" s="1807"/>
      <c r="D865" s="9"/>
      <c r="E865" s="1141"/>
      <c r="F865" s="293"/>
      <c r="G865" s="1807"/>
      <c r="H865" s="1807"/>
      <c r="I865" s="1807"/>
      <c r="J865" s="1807"/>
      <c r="K865" s="9"/>
      <c r="L865" s="9"/>
      <c r="M865" s="9"/>
      <c r="N865" s="9"/>
      <c r="O865" s="8"/>
      <c r="P865" s="8"/>
      <c r="Q865" s="9"/>
      <c r="R865" s="9"/>
      <c r="S865" s="9"/>
      <c r="T865" s="9"/>
      <c r="U865" s="9"/>
      <c r="V865" s="9"/>
    </row>
    <row r="866" spans="1:22" ht="13.5" customHeight="1">
      <c r="A866" s="1807"/>
      <c r="B866" s="9"/>
      <c r="C866" s="1807"/>
      <c r="D866" s="9"/>
      <c r="E866" s="1141"/>
      <c r="F866" s="293"/>
      <c r="G866" s="1807"/>
      <c r="H866" s="1807"/>
      <c r="I866" s="1807"/>
      <c r="J866" s="1807"/>
      <c r="K866" s="9"/>
      <c r="L866" s="9"/>
      <c r="M866" s="9"/>
      <c r="N866" s="9"/>
      <c r="O866" s="8"/>
      <c r="P866" s="8"/>
      <c r="Q866" s="9"/>
      <c r="R866" s="9"/>
      <c r="S866" s="9"/>
      <c r="T866" s="9"/>
      <c r="U866" s="9"/>
      <c r="V866" s="9"/>
    </row>
    <row r="867" spans="1:22" ht="13.5" customHeight="1">
      <c r="A867" s="1807"/>
      <c r="B867" s="9"/>
      <c r="C867" s="1807"/>
      <c r="D867" s="9"/>
      <c r="E867" s="1141"/>
      <c r="F867" s="293"/>
      <c r="G867" s="1807"/>
      <c r="H867" s="1807"/>
      <c r="I867" s="1807"/>
      <c r="J867" s="1807"/>
      <c r="K867" s="9"/>
      <c r="L867" s="9"/>
      <c r="M867" s="9"/>
      <c r="N867" s="9"/>
      <c r="O867" s="8"/>
      <c r="P867" s="8"/>
      <c r="Q867" s="9"/>
      <c r="R867" s="9"/>
      <c r="S867" s="9"/>
      <c r="T867" s="9"/>
      <c r="U867" s="9"/>
      <c r="V867" s="9"/>
    </row>
    <row r="868" spans="1:22" ht="13.5" customHeight="1">
      <c r="A868" s="1807"/>
      <c r="B868" s="9"/>
      <c r="C868" s="1807"/>
      <c r="D868" s="9"/>
      <c r="E868" s="1141"/>
      <c r="F868" s="293"/>
      <c r="G868" s="1807"/>
      <c r="H868" s="1807"/>
      <c r="I868" s="1807"/>
      <c r="J868" s="1807"/>
      <c r="K868" s="9"/>
      <c r="L868" s="9"/>
      <c r="M868" s="9"/>
      <c r="N868" s="9"/>
      <c r="O868" s="8"/>
      <c r="P868" s="8"/>
      <c r="Q868" s="9"/>
      <c r="R868" s="9"/>
      <c r="S868" s="9"/>
      <c r="T868" s="9"/>
      <c r="U868" s="9"/>
      <c r="V868" s="9"/>
    </row>
    <row r="869" spans="1:22" ht="13.5" customHeight="1">
      <c r="A869" s="1807"/>
      <c r="B869" s="9"/>
      <c r="C869" s="1807"/>
      <c r="D869" s="9"/>
      <c r="E869" s="1141"/>
      <c r="F869" s="293"/>
      <c r="G869" s="1807"/>
      <c r="H869" s="1807"/>
      <c r="I869" s="1807"/>
      <c r="J869" s="1807"/>
      <c r="K869" s="9"/>
      <c r="L869" s="9"/>
      <c r="M869" s="9"/>
      <c r="N869" s="9"/>
      <c r="O869" s="8"/>
      <c r="P869" s="8"/>
      <c r="Q869" s="9"/>
      <c r="R869" s="9"/>
      <c r="S869" s="9"/>
      <c r="T869" s="9"/>
      <c r="U869" s="9"/>
      <c r="V869" s="9"/>
    </row>
    <row r="870" spans="1:22" ht="13.5" customHeight="1">
      <c r="A870" s="1807"/>
      <c r="B870" s="9"/>
      <c r="C870" s="1807"/>
      <c r="D870" s="9"/>
      <c r="E870" s="1141"/>
      <c r="F870" s="293"/>
      <c r="G870" s="1807"/>
      <c r="H870" s="1807"/>
      <c r="I870" s="1807"/>
      <c r="J870" s="1807"/>
      <c r="K870" s="9"/>
      <c r="L870" s="9"/>
      <c r="M870" s="9"/>
      <c r="N870" s="9"/>
      <c r="O870" s="8"/>
      <c r="P870" s="8"/>
      <c r="Q870" s="9"/>
      <c r="R870" s="9"/>
      <c r="S870" s="9"/>
      <c r="T870" s="9"/>
      <c r="U870" s="9"/>
      <c r="V870" s="9"/>
    </row>
    <row r="871" spans="1:22" ht="13.5" customHeight="1">
      <c r="A871" s="1807"/>
      <c r="B871" s="9"/>
      <c r="C871" s="1807"/>
      <c r="D871" s="9"/>
      <c r="E871" s="1141"/>
      <c r="F871" s="293"/>
      <c r="G871" s="1807"/>
      <c r="H871" s="1807"/>
      <c r="I871" s="1807"/>
      <c r="J871" s="1807"/>
      <c r="K871" s="9"/>
      <c r="L871" s="9"/>
      <c r="M871" s="9"/>
      <c r="N871" s="9"/>
      <c r="O871" s="8"/>
      <c r="P871" s="8"/>
      <c r="Q871" s="9"/>
      <c r="R871" s="9"/>
      <c r="S871" s="9"/>
      <c r="T871" s="9"/>
      <c r="U871" s="9"/>
      <c r="V871" s="9"/>
    </row>
    <row r="872" spans="1:22" ht="13.5" customHeight="1">
      <c r="A872" s="1807"/>
      <c r="B872" s="9"/>
      <c r="C872" s="1807"/>
      <c r="D872" s="9"/>
      <c r="E872" s="1141"/>
      <c r="F872" s="293"/>
      <c r="G872" s="1807"/>
      <c r="H872" s="1807"/>
      <c r="I872" s="1807"/>
      <c r="J872" s="1807"/>
      <c r="K872" s="9"/>
      <c r="L872" s="9"/>
      <c r="M872" s="9"/>
      <c r="N872" s="9"/>
      <c r="O872" s="8"/>
      <c r="P872" s="8"/>
      <c r="Q872" s="9"/>
      <c r="R872" s="9"/>
      <c r="S872" s="9"/>
      <c r="T872" s="9"/>
      <c r="U872" s="9"/>
      <c r="V872" s="9"/>
    </row>
    <row r="873" spans="1:22" ht="13.5" customHeight="1">
      <c r="A873" s="1807"/>
      <c r="B873" s="9"/>
      <c r="C873" s="1807"/>
      <c r="D873" s="9"/>
      <c r="E873" s="1141"/>
      <c r="F873" s="293"/>
      <c r="G873" s="1807"/>
      <c r="H873" s="1807"/>
      <c r="I873" s="1807"/>
      <c r="J873" s="1807"/>
      <c r="K873" s="9"/>
      <c r="L873" s="9"/>
      <c r="M873" s="9"/>
      <c r="N873" s="9"/>
      <c r="O873" s="8"/>
      <c r="P873" s="8"/>
      <c r="Q873" s="9"/>
      <c r="R873" s="9"/>
      <c r="S873" s="9"/>
      <c r="T873" s="9"/>
      <c r="U873" s="9"/>
      <c r="V873" s="9"/>
    </row>
    <row r="874" spans="1:22" ht="13.5" customHeight="1">
      <c r="A874" s="1807"/>
      <c r="B874" s="9"/>
      <c r="C874" s="1807"/>
      <c r="D874" s="9"/>
      <c r="E874" s="1141"/>
      <c r="F874" s="293"/>
      <c r="G874" s="1807"/>
      <c r="H874" s="1807"/>
      <c r="I874" s="1807"/>
      <c r="J874" s="1807"/>
      <c r="K874" s="9"/>
      <c r="L874" s="9"/>
      <c r="M874" s="9"/>
      <c r="N874" s="9"/>
      <c r="O874" s="8"/>
      <c r="P874" s="8"/>
      <c r="Q874" s="9"/>
      <c r="R874" s="9"/>
      <c r="S874" s="9"/>
      <c r="T874" s="9"/>
      <c r="U874" s="9"/>
      <c r="V874" s="9"/>
    </row>
    <row r="875" spans="1:22" ht="13.5" customHeight="1">
      <c r="A875" s="1807"/>
      <c r="B875" s="9"/>
      <c r="C875" s="1807"/>
      <c r="D875" s="9"/>
      <c r="E875" s="1141"/>
      <c r="F875" s="293"/>
      <c r="G875" s="1807"/>
      <c r="H875" s="1807"/>
      <c r="I875" s="1807"/>
      <c r="J875" s="1807"/>
      <c r="K875" s="9"/>
      <c r="L875" s="9"/>
      <c r="M875" s="9"/>
      <c r="N875" s="9"/>
      <c r="O875" s="8"/>
      <c r="P875" s="8"/>
      <c r="Q875" s="9"/>
      <c r="R875" s="9"/>
      <c r="S875" s="9"/>
      <c r="T875" s="9"/>
      <c r="U875" s="9"/>
      <c r="V875" s="9"/>
    </row>
    <row r="876" spans="1:22" ht="13.5" customHeight="1">
      <c r="A876" s="1807"/>
      <c r="B876" s="9"/>
      <c r="C876" s="1807"/>
      <c r="D876" s="9"/>
      <c r="E876" s="1141"/>
      <c r="F876" s="293"/>
      <c r="G876" s="1807"/>
      <c r="H876" s="1807"/>
      <c r="I876" s="1807"/>
      <c r="J876" s="1807"/>
      <c r="K876" s="9"/>
      <c r="L876" s="9"/>
      <c r="M876" s="9"/>
      <c r="N876" s="9"/>
      <c r="O876" s="8"/>
      <c r="P876" s="8"/>
      <c r="Q876" s="9"/>
      <c r="R876" s="9"/>
      <c r="S876" s="9"/>
      <c r="T876" s="9"/>
      <c r="U876" s="9"/>
      <c r="V876" s="9"/>
    </row>
    <row r="877" spans="1:22" ht="13.5" customHeight="1">
      <c r="A877" s="1807"/>
      <c r="B877" s="9"/>
      <c r="C877" s="1807"/>
      <c r="D877" s="9"/>
      <c r="E877" s="1141"/>
      <c r="F877" s="293"/>
      <c r="G877" s="1807"/>
      <c r="H877" s="1807"/>
      <c r="I877" s="1807"/>
      <c r="J877" s="1807"/>
      <c r="K877" s="9"/>
      <c r="L877" s="9"/>
      <c r="M877" s="9"/>
      <c r="N877" s="9"/>
      <c r="O877" s="8"/>
      <c r="P877" s="8"/>
      <c r="Q877" s="9"/>
      <c r="R877" s="9"/>
      <c r="S877" s="9"/>
      <c r="T877" s="9"/>
      <c r="U877" s="9"/>
      <c r="V877" s="9"/>
    </row>
    <row r="878" spans="1:22" ht="13.5" customHeight="1">
      <c r="A878" s="1807"/>
      <c r="B878" s="9"/>
      <c r="C878" s="1807"/>
      <c r="D878" s="9"/>
      <c r="E878" s="1141"/>
      <c r="F878" s="293"/>
      <c r="G878" s="1807"/>
      <c r="H878" s="1807"/>
      <c r="I878" s="1807"/>
      <c r="J878" s="1807"/>
      <c r="K878" s="9"/>
      <c r="L878" s="9"/>
      <c r="M878" s="9"/>
      <c r="N878" s="9"/>
      <c r="O878" s="8"/>
      <c r="P878" s="8"/>
      <c r="Q878" s="9"/>
      <c r="R878" s="9"/>
      <c r="S878" s="9"/>
      <c r="T878" s="9"/>
      <c r="U878" s="9"/>
      <c r="V878" s="9"/>
    </row>
    <row r="879" spans="1:22" ht="13.5" customHeight="1">
      <c r="A879" s="1807"/>
      <c r="B879" s="9"/>
      <c r="C879" s="1807"/>
      <c r="D879" s="9"/>
      <c r="E879" s="1141"/>
      <c r="F879" s="293"/>
      <c r="G879" s="1807"/>
      <c r="H879" s="1807"/>
      <c r="I879" s="1807"/>
      <c r="J879" s="1807"/>
      <c r="K879" s="9"/>
      <c r="L879" s="9"/>
      <c r="M879" s="9"/>
      <c r="N879" s="9"/>
      <c r="O879" s="8"/>
      <c r="P879" s="8"/>
      <c r="Q879" s="9"/>
      <c r="R879" s="9"/>
      <c r="S879" s="9"/>
      <c r="T879" s="9"/>
      <c r="U879" s="9"/>
      <c r="V879" s="9"/>
    </row>
    <row r="880" spans="1:22" ht="13.5" customHeight="1">
      <c r="A880" s="1807"/>
      <c r="B880" s="9"/>
      <c r="C880" s="1807"/>
      <c r="D880" s="9"/>
      <c r="E880" s="1141"/>
      <c r="F880" s="293"/>
      <c r="G880" s="1807"/>
      <c r="H880" s="1807"/>
      <c r="I880" s="1807"/>
      <c r="J880" s="1807"/>
      <c r="K880" s="9"/>
      <c r="L880" s="9"/>
      <c r="M880" s="9"/>
      <c r="N880" s="9"/>
      <c r="O880" s="8"/>
      <c r="P880" s="8"/>
      <c r="Q880" s="9"/>
      <c r="R880" s="9"/>
      <c r="S880" s="9"/>
      <c r="T880" s="9"/>
      <c r="U880" s="9"/>
      <c r="V880" s="9"/>
    </row>
    <row r="881" spans="1:22" ht="13.5" customHeight="1">
      <c r="A881" s="1807"/>
      <c r="B881" s="9"/>
      <c r="C881" s="1807"/>
      <c r="D881" s="9"/>
      <c r="E881" s="1141"/>
      <c r="F881" s="293"/>
      <c r="G881" s="1807"/>
      <c r="H881" s="1807"/>
      <c r="I881" s="1807"/>
      <c r="J881" s="1807"/>
      <c r="K881" s="9"/>
      <c r="L881" s="9"/>
      <c r="M881" s="9"/>
      <c r="N881" s="9"/>
      <c r="O881" s="8"/>
      <c r="P881" s="8"/>
      <c r="Q881" s="9"/>
      <c r="R881" s="9"/>
      <c r="S881" s="9"/>
      <c r="T881" s="9"/>
      <c r="U881" s="9"/>
      <c r="V881" s="9"/>
    </row>
    <row r="882" spans="1:22" ht="13.5" customHeight="1">
      <c r="A882" s="1807"/>
      <c r="B882" s="9"/>
      <c r="C882" s="1807"/>
      <c r="D882" s="9"/>
      <c r="E882" s="1141"/>
      <c r="F882" s="293"/>
      <c r="G882" s="1807"/>
      <c r="H882" s="1807"/>
      <c r="I882" s="1807"/>
      <c r="J882" s="1807"/>
      <c r="K882" s="9"/>
      <c r="L882" s="9"/>
      <c r="M882" s="9"/>
      <c r="N882" s="9"/>
      <c r="O882" s="8"/>
      <c r="P882" s="8"/>
      <c r="Q882" s="9"/>
      <c r="R882" s="9"/>
      <c r="S882" s="9"/>
      <c r="T882" s="9"/>
      <c r="U882" s="9"/>
      <c r="V882" s="9"/>
    </row>
    <row r="883" spans="1:22" ht="13.5" customHeight="1">
      <c r="A883" s="1807"/>
      <c r="B883" s="9"/>
      <c r="C883" s="1807"/>
      <c r="D883" s="9"/>
      <c r="E883" s="1141"/>
      <c r="F883" s="293"/>
      <c r="G883" s="1807"/>
      <c r="H883" s="1807"/>
      <c r="I883" s="1807"/>
      <c r="J883" s="1807"/>
      <c r="K883" s="9"/>
      <c r="L883" s="9"/>
      <c r="M883" s="9"/>
      <c r="N883" s="9"/>
      <c r="O883" s="8"/>
      <c r="P883" s="8"/>
      <c r="Q883" s="9"/>
      <c r="R883" s="9"/>
      <c r="S883" s="9"/>
      <c r="T883" s="9"/>
      <c r="U883" s="9"/>
      <c r="V883" s="9"/>
    </row>
    <row r="884" spans="1:22" ht="13.5" customHeight="1">
      <c r="A884" s="1807"/>
      <c r="B884" s="9"/>
      <c r="C884" s="1807"/>
      <c r="D884" s="9"/>
      <c r="E884" s="1141"/>
      <c r="F884" s="293"/>
      <c r="G884" s="1807"/>
      <c r="H884" s="1807"/>
      <c r="I884" s="1807"/>
      <c r="J884" s="1807"/>
      <c r="K884" s="9"/>
      <c r="L884" s="9"/>
      <c r="M884" s="9"/>
      <c r="N884" s="9"/>
      <c r="O884" s="8"/>
      <c r="P884" s="8"/>
      <c r="Q884" s="9"/>
      <c r="R884" s="9"/>
      <c r="S884" s="9"/>
      <c r="T884" s="9"/>
      <c r="U884" s="9"/>
      <c r="V884" s="9"/>
    </row>
    <row r="885" spans="1:22" ht="13.5" customHeight="1">
      <c r="A885" s="1807"/>
      <c r="B885" s="9"/>
      <c r="C885" s="1807"/>
      <c r="D885" s="9"/>
      <c r="E885" s="1141"/>
      <c r="F885" s="293"/>
      <c r="G885" s="1807"/>
      <c r="H885" s="1807"/>
      <c r="I885" s="1807"/>
      <c r="J885" s="1807"/>
      <c r="K885" s="9"/>
      <c r="L885" s="9"/>
      <c r="M885" s="9"/>
      <c r="N885" s="9"/>
      <c r="O885" s="8"/>
      <c r="P885" s="8"/>
      <c r="Q885" s="9"/>
      <c r="R885" s="9"/>
      <c r="S885" s="9"/>
      <c r="T885" s="9"/>
      <c r="U885" s="9"/>
      <c r="V885" s="9"/>
    </row>
    <row r="886" spans="1:22" ht="13.5" customHeight="1">
      <c r="A886" s="1807"/>
      <c r="B886" s="9"/>
      <c r="C886" s="1807"/>
      <c r="D886" s="9"/>
      <c r="E886" s="1141"/>
      <c r="F886" s="293"/>
      <c r="G886" s="1807"/>
      <c r="H886" s="1807"/>
      <c r="I886" s="1807"/>
      <c r="J886" s="1807"/>
      <c r="K886" s="9"/>
      <c r="L886" s="9"/>
      <c r="M886" s="9"/>
      <c r="N886" s="9"/>
      <c r="O886" s="8"/>
      <c r="P886" s="8"/>
      <c r="Q886" s="9"/>
      <c r="R886" s="9"/>
      <c r="S886" s="9"/>
      <c r="T886" s="9"/>
      <c r="U886" s="9"/>
      <c r="V886" s="9"/>
    </row>
    <row r="887" spans="1:22" ht="13.5" customHeight="1">
      <c r="A887" s="1807"/>
      <c r="B887" s="9"/>
      <c r="C887" s="1807"/>
      <c r="D887" s="9"/>
      <c r="E887" s="1141"/>
      <c r="F887" s="293"/>
      <c r="G887" s="1807"/>
      <c r="H887" s="1807"/>
      <c r="I887" s="1807"/>
      <c r="J887" s="1807"/>
      <c r="K887" s="9"/>
      <c r="L887" s="9"/>
      <c r="M887" s="9"/>
      <c r="N887" s="9"/>
      <c r="O887" s="8"/>
      <c r="P887" s="8"/>
      <c r="Q887" s="9"/>
      <c r="R887" s="9"/>
      <c r="S887" s="9"/>
      <c r="T887" s="9"/>
      <c r="U887" s="9"/>
      <c r="V887" s="9"/>
    </row>
    <row r="888" spans="1:22" ht="13.5" customHeight="1">
      <c r="A888" s="1807"/>
      <c r="B888" s="9"/>
      <c r="C888" s="1807"/>
      <c r="D888" s="9"/>
      <c r="E888" s="1141"/>
      <c r="F888" s="293"/>
      <c r="G888" s="1807"/>
      <c r="H888" s="1807"/>
      <c r="I888" s="1807"/>
      <c r="J888" s="1807"/>
      <c r="K888" s="9"/>
      <c r="L888" s="9"/>
      <c r="M888" s="9"/>
      <c r="N888" s="9"/>
      <c r="O888" s="8"/>
      <c r="P888" s="8"/>
      <c r="Q888" s="9"/>
      <c r="R888" s="9"/>
      <c r="S888" s="9"/>
      <c r="T888" s="9"/>
      <c r="U888" s="9"/>
      <c r="V888" s="9"/>
    </row>
    <row r="889" spans="1:22" ht="13.5" customHeight="1">
      <c r="A889" s="1807"/>
      <c r="B889" s="9"/>
      <c r="C889" s="1807"/>
      <c r="D889" s="9"/>
      <c r="E889" s="1141"/>
      <c r="F889" s="293"/>
      <c r="G889" s="1807"/>
      <c r="H889" s="1807"/>
      <c r="I889" s="1807"/>
      <c r="J889" s="1807"/>
      <c r="K889" s="9"/>
      <c r="L889" s="9"/>
      <c r="M889" s="9"/>
      <c r="N889" s="9"/>
      <c r="O889" s="8"/>
      <c r="P889" s="8"/>
      <c r="Q889" s="9"/>
      <c r="R889" s="9"/>
      <c r="S889" s="9"/>
      <c r="T889" s="9"/>
      <c r="U889" s="9"/>
      <c r="V889" s="9"/>
    </row>
    <row r="890" spans="1:22" ht="13.5" customHeight="1">
      <c r="A890" s="1807"/>
      <c r="B890" s="9"/>
      <c r="C890" s="1807"/>
      <c r="D890" s="9"/>
      <c r="E890" s="1141"/>
      <c r="F890" s="293"/>
      <c r="G890" s="1807"/>
      <c r="H890" s="1807"/>
      <c r="I890" s="1807"/>
      <c r="J890" s="1807"/>
      <c r="K890" s="9"/>
      <c r="L890" s="9"/>
      <c r="M890" s="9"/>
      <c r="N890" s="9"/>
      <c r="O890" s="8"/>
      <c r="P890" s="8"/>
      <c r="Q890" s="9"/>
      <c r="R890" s="9"/>
      <c r="S890" s="9"/>
      <c r="T890" s="9"/>
      <c r="U890" s="9"/>
      <c r="V890" s="9"/>
    </row>
    <row r="891" spans="1:22" ht="13.5" customHeight="1">
      <c r="A891" s="1807"/>
      <c r="B891" s="9"/>
      <c r="C891" s="1807"/>
      <c r="D891" s="9"/>
      <c r="E891" s="1141"/>
      <c r="F891" s="293"/>
      <c r="G891" s="1807"/>
      <c r="H891" s="1807"/>
      <c r="I891" s="1807"/>
      <c r="J891" s="1807"/>
      <c r="K891" s="9"/>
      <c r="L891" s="9"/>
      <c r="M891" s="9"/>
      <c r="N891" s="9"/>
      <c r="O891" s="8"/>
      <c r="P891" s="8"/>
      <c r="Q891" s="9"/>
      <c r="R891" s="9"/>
      <c r="S891" s="9"/>
      <c r="T891" s="9"/>
      <c r="U891" s="9"/>
      <c r="V891" s="9"/>
    </row>
    <row r="892" spans="1:22" ht="13.5" customHeight="1">
      <c r="A892" s="1807"/>
      <c r="B892" s="9"/>
      <c r="C892" s="1807"/>
      <c r="D892" s="9"/>
      <c r="E892" s="1141"/>
      <c r="F892" s="293"/>
      <c r="G892" s="1807"/>
      <c r="H892" s="1807"/>
      <c r="I892" s="1807"/>
      <c r="J892" s="1807"/>
      <c r="K892" s="9"/>
      <c r="L892" s="9"/>
      <c r="M892" s="9"/>
      <c r="N892" s="9"/>
      <c r="O892" s="8"/>
      <c r="P892" s="8"/>
      <c r="Q892" s="9"/>
      <c r="R892" s="9"/>
      <c r="S892" s="9"/>
      <c r="T892" s="9"/>
      <c r="U892" s="9"/>
      <c r="V892" s="9"/>
    </row>
    <row r="893" spans="1:22" ht="13.5" customHeight="1">
      <c r="A893" s="1807"/>
      <c r="B893" s="9"/>
      <c r="C893" s="1807"/>
      <c r="D893" s="9"/>
      <c r="E893" s="1141"/>
      <c r="F893" s="293"/>
      <c r="G893" s="1807"/>
      <c r="H893" s="1807"/>
      <c r="I893" s="1807"/>
      <c r="J893" s="1807"/>
      <c r="K893" s="9"/>
      <c r="L893" s="9"/>
      <c r="M893" s="9"/>
      <c r="N893" s="9"/>
      <c r="O893" s="8"/>
      <c r="P893" s="8"/>
      <c r="Q893" s="9"/>
      <c r="R893" s="9"/>
      <c r="S893" s="9"/>
      <c r="T893" s="9"/>
      <c r="U893" s="9"/>
      <c r="V893" s="9"/>
    </row>
    <row r="894" spans="1:22" ht="13.5" customHeight="1">
      <c r="A894" s="1807"/>
      <c r="B894" s="9"/>
      <c r="C894" s="1807"/>
      <c r="D894" s="9"/>
      <c r="E894" s="1141"/>
      <c r="F894" s="293"/>
      <c r="G894" s="1807"/>
      <c r="H894" s="1807"/>
      <c r="I894" s="1807"/>
      <c r="J894" s="1807"/>
      <c r="K894" s="9"/>
      <c r="L894" s="9"/>
      <c r="M894" s="9"/>
      <c r="N894" s="9"/>
      <c r="O894" s="8"/>
      <c r="P894" s="8"/>
      <c r="Q894" s="9"/>
      <c r="R894" s="9"/>
      <c r="S894" s="9"/>
      <c r="T894" s="9"/>
      <c r="U894" s="9"/>
      <c r="V894" s="9"/>
    </row>
    <row r="895" spans="1:22" ht="13.5" customHeight="1">
      <c r="A895" s="1807"/>
      <c r="B895" s="9"/>
      <c r="C895" s="1807"/>
      <c r="D895" s="9"/>
      <c r="E895" s="1141"/>
      <c r="F895" s="293"/>
      <c r="G895" s="1807"/>
      <c r="H895" s="1807"/>
      <c r="I895" s="1807"/>
      <c r="J895" s="1807"/>
      <c r="K895" s="9"/>
      <c r="L895" s="9"/>
      <c r="M895" s="9"/>
      <c r="N895" s="9"/>
      <c r="O895" s="8"/>
      <c r="P895" s="8"/>
      <c r="Q895" s="9"/>
      <c r="R895" s="9"/>
      <c r="S895" s="9"/>
      <c r="T895" s="9"/>
      <c r="U895" s="9"/>
      <c r="V895" s="9"/>
    </row>
    <row r="896" spans="1:22" ht="13.5" customHeight="1">
      <c r="A896" s="1807"/>
      <c r="B896" s="9"/>
      <c r="C896" s="1807"/>
      <c r="D896" s="9"/>
      <c r="E896" s="1141"/>
      <c r="F896" s="293"/>
      <c r="G896" s="1807"/>
      <c r="H896" s="1807"/>
      <c r="I896" s="1807"/>
      <c r="J896" s="1807"/>
      <c r="K896" s="9"/>
      <c r="L896" s="9"/>
      <c r="M896" s="9"/>
      <c r="N896" s="9"/>
      <c r="O896" s="8"/>
      <c r="P896" s="8"/>
      <c r="Q896" s="9"/>
      <c r="R896" s="9"/>
      <c r="S896" s="9"/>
      <c r="T896" s="9"/>
      <c r="U896" s="9"/>
      <c r="V896" s="9"/>
    </row>
    <row r="897" spans="1:22" ht="13.5" customHeight="1">
      <c r="A897" s="1807"/>
      <c r="B897" s="9"/>
      <c r="C897" s="1807"/>
      <c r="D897" s="9"/>
      <c r="E897" s="1141"/>
      <c r="F897" s="293"/>
      <c r="G897" s="1807"/>
      <c r="H897" s="1807"/>
      <c r="I897" s="1807"/>
      <c r="J897" s="1807"/>
      <c r="K897" s="9"/>
      <c r="L897" s="9"/>
      <c r="M897" s="9"/>
      <c r="N897" s="9"/>
      <c r="O897" s="8"/>
      <c r="P897" s="8"/>
      <c r="Q897" s="9"/>
      <c r="R897" s="9"/>
      <c r="S897" s="9"/>
      <c r="T897" s="9"/>
      <c r="U897" s="9"/>
      <c r="V897" s="9"/>
    </row>
    <row r="898" spans="1:22" ht="13.5" customHeight="1">
      <c r="A898" s="1807"/>
      <c r="B898" s="9"/>
      <c r="C898" s="1807"/>
      <c r="D898" s="9"/>
      <c r="E898" s="1141"/>
      <c r="F898" s="293"/>
      <c r="G898" s="1807"/>
      <c r="H898" s="1807"/>
      <c r="I898" s="1807"/>
      <c r="J898" s="1807"/>
      <c r="K898" s="9"/>
      <c r="L898" s="9"/>
      <c r="M898" s="9"/>
      <c r="N898" s="9"/>
      <c r="O898" s="8"/>
      <c r="P898" s="8"/>
      <c r="Q898" s="9"/>
      <c r="R898" s="9"/>
      <c r="S898" s="9"/>
      <c r="T898" s="9"/>
      <c r="U898" s="9"/>
      <c r="V898" s="9"/>
    </row>
    <row r="899" spans="1:22" ht="13.5" customHeight="1">
      <c r="A899" s="1807"/>
      <c r="B899" s="9"/>
      <c r="C899" s="1807"/>
      <c r="D899" s="9"/>
      <c r="E899" s="1141"/>
      <c r="F899" s="293"/>
      <c r="G899" s="1807"/>
      <c r="H899" s="1807"/>
      <c r="I899" s="1807"/>
      <c r="J899" s="1807"/>
      <c r="K899" s="9"/>
      <c r="L899" s="9"/>
      <c r="M899" s="9"/>
      <c r="N899" s="9"/>
      <c r="O899" s="8"/>
      <c r="P899" s="8"/>
      <c r="Q899" s="9"/>
      <c r="R899" s="9"/>
      <c r="S899" s="9"/>
      <c r="T899" s="9"/>
      <c r="U899" s="9"/>
      <c r="V899" s="9"/>
    </row>
    <row r="900" spans="1:22" ht="13.5" customHeight="1">
      <c r="A900" s="1807"/>
      <c r="B900" s="9"/>
      <c r="C900" s="1807"/>
      <c r="D900" s="9"/>
      <c r="E900" s="1141"/>
      <c r="F900" s="293"/>
      <c r="G900" s="1807"/>
      <c r="H900" s="1807"/>
      <c r="I900" s="1807"/>
      <c r="J900" s="1807"/>
      <c r="K900" s="9"/>
      <c r="L900" s="9"/>
      <c r="M900" s="9"/>
      <c r="N900" s="9"/>
      <c r="O900" s="8"/>
      <c r="P900" s="8"/>
      <c r="Q900" s="9"/>
      <c r="R900" s="9"/>
      <c r="S900" s="9"/>
      <c r="T900" s="9"/>
      <c r="U900" s="9"/>
      <c r="V900" s="9"/>
    </row>
    <row r="901" spans="1:22" ht="13.5" customHeight="1">
      <c r="A901" s="1807"/>
      <c r="B901" s="9"/>
      <c r="C901" s="1807"/>
      <c r="D901" s="9"/>
      <c r="E901" s="1141"/>
      <c r="F901" s="293"/>
      <c r="G901" s="1807"/>
      <c r="H901" s="1807"/>
      <c r="I901" s="1807"/>
      <c r="J901" s="1807"/>
      <c r="K901" s="9"/>
      <c r="L901" s="9"/>
      <c r="M901" s="9"/>
      <c r="N901" s="9"/>
      <c r="O901" s="8"/>
      <c r="P901" s="8"/>
      <c r="Q901" s="9"/>
      <c r="R901" s="9"/>
      <c r="S901" s="9"/>
      <c r="T901" s="9"/>
      <c r="U901" s="9"/>
      <c r="V901" s="9"/>
    </row>
    <row r="902" spans="1:22" ht="13.5" customHeight="1">
      <c r="A902" s="1807"/>
      <c r="B902" s="9"/>
      <c r="C902" s="1807"/>
      <c r="D902" s="9"/>
      <c r="E902" s="1141"/>
      <c r="F902" s="293"/>
      <c r="G902" s="1807"/>
      <c r="H902" s="1807"/>
      <c r="I902" s="1807"/>
      <c r="J902" s="1807"/>
      <c r="K902" s="9"/>
      <c r="L902" s="9"/>
      <c r="M902" s="9"/>
      <c r="N902" s="9"/>
      <c r="O902" s="8"/>
      <c r="P902" s="8"/>
      <c r="Q902" s="9"/>
      <c r="R902" s="9"/>
      <c r="S902" s="9"/>
      <c r="T902" s="9"/>
      <c r="U902" s="9"/>
      <c r="V902" s="9"/>
    </row>
    <row r="903" spans="1:22" ht="13.5" customHeight="1">
      <c r="A903" s="1807"/>
      <c r="B903" s="9"/>
      <c r="C903" s="1807"/>
      <c r="D903" s="9"/>
      <c r="E903" s="1141"/>
      <c r="F903" s="293"/>
      <c r="G903" s="1807"/>
      <c r="H903" s="1807"/>
      <c r="I903" s="1807"/>
      <c r="J903" s="1807"/>
      <c r="K903" s="9"/>
      <c r="L903" s="9"/>
      <c r="M903" s="9"/>
      <c r="N903" s="9"/>
      <c r="O903" s="8"/>
      <c r="P903" s="8"/>
      <c r="Q903" s="9"/>
      <c r="R903" s="9"/>
      <c r="S903" s="9"/>
      <c r="T903" s="9"/>
      <c r="U903" s="9"/>
      <c r="V903" s="9"/>
    </row>
    <row r="904" spans="1:22" ht="13.5" customHeight="1">
      <c r="A904" s="1807"/>
      <c r="B904" s="9"/>
      <c r="C904" s="1807"/>
      <c r="D904" s="9"/>
      <c r="E904" s="1141"/>
      <c r="F904" s="293"/>
      <c r="G904" s="1807"/>
      <c r="H904" s="1807"/>
      <c r="I904" s="1807"/>
      <c r="J904" s="1807"/>
      <c r="K904" s="9"/>
      <c r="L904" s="9"/>
      <c r="M904" s="9"/>
      <c r="N904" s="9"/>
      <c r="O904" s="8"/>
      <c r="P904" s="8"/>
      <c r="Q904" s="9"/>
      <c r="R904" s="9"/>
      <c r="S904" s="9"/>
      <c r="T904" s="9"/>
      <c r="U904" s="9"/>
      <c r="V904" s="9"/>
    </row>
    <row r="905" spans="1:22" ht="13.5" customHeight="1">
      <c r="A905" s="1807"/>
      <c r="B905" s="9"/>
      <c r="C905" s="1807"/>
      <c r="D905" s="9"/>
      <c r="E905" s="1141"/>
      <c r="F905" s="293"/>
      <c r="G905" s="1807"/>
      <c r="H905" s="1807"/>
      <c r="I905" s="1807"/>
      <c r="J905" s="1807"/>
      <c r="K905" s="9"/>
      <c r="L905" s="9"/>
      <c r="M905" s="9"/>
      <c r="N905" s="9"/>
      <c r="O905" s="8"/>
      <c r="P905" s="8"/>
      <c r="Q905" s="9"/>
      <c r="R905" s="9"/>
      <c r="S905" s="9"/>
      <c r="T905" s="9"/>
      <c r="U905" s="9"/>
      <c r="V905" s="9"/>
    </row>
    <row r="906" spans="1:22" ht="13.5" customHeight="1">
      <c r="A906" s="1807"/>
      <c r="B906" s="9"/>
      <c r="C906" s="1807"/>
      <c r="D906" s="9"/>
      <c r="E906" s="1141"/>
      <c r="F906" s="293"/>
      <c r="G906" s="1807"/>
      <c r="H906" s="1807"/>
      <c r="I906" s="1807"/>
      <c r="J906" s="1807"/>
      <c r="K906" s="9"/>
      <c r="L906" s="9"/>
      <c r="M906" s="9"/>
      <c r="N906" s="9"/>
      <c r="O906" s="8"/>
      <c r="P906" s="8"/>
      <c r="Q906" s="9"/>
      <c r="R906" s="9"/>
      <c r="S906" s="9"/>
      <c r="T906" s="9"/>
      <c r="U906" s="9"/>
      <c r="V906" s="9"/>
    </row>
    <row r="907" spans="1:22" ht="13.5" customHeight="1">
      <c r="A907" s="1807"/>
      <c r="B907" s="9"/>
      <c r="C907" s="1807"/>
      <c r="D907" s="9"/>
      <c r="E907" s="1141"/>
      <c r="F907" s="293"/>
      <c r="G907" s="1807"/>
      <c r="H907" s="1807"/>
      <c r="I907" s="1807"/>
      <c r="J907" s="1807"/>
      <c r="K907" s="9"/>
      <c r="L907" s="9"/>
      <c r="M907" s="9"/>
      <c r="N907" s="9"/>
      <c r="O907" s="8"/>
      <c r="P907" s="8"/>
      <c r="Q907" s="9"/>
      <c r="R907" s="9"/>
      <c r="S907" s="9"/>
      <c r="T907" s="9"/>
      <c r="U907" s="9"/>
      <c r="V907" s="9"/>
    </row>
    <row r="908" spans="1:22" ht="13.5" customHeight="1">
      <c r="A908" s="1807"/>
      <c r="B908" s="9"/>
      <c r="C908" s="1807"/>
      <c r="D908" s="9"/>
      <c r="E908" s="1141"/>
      <c r="F908" s="293"/>
      <c r="G908" s="1807"/>
      <c r="H908" s="1807"/>
      <c r="I908" s="1807"/>
      <c r="J908" s="1807"/>
      <c r="K908" s="9"/>
      <c r="L908" s="9"/>
      <c r="M908" s="9"/>
      <c r="N908" s="9"/>
      <c r="O908" s="8"/>
      <c r="P908" s="8"/>
      <c r="Q908" s="9"/>
      <c r="R908" s="9"/>
      <c r="S908" s="9"/>
      <c r="T908" s="9"/>
      <c r="U908" s="9"/>
      <c r="V908" s="9"/>
    </row>
    <row r="909" spans="1:22" ht="13.5" customHeight="1">
      <c r="A909" s="1807"/>
      <c r="B909" s="9"/>
      <c r="C909" s="1807"/>
      <c r="D909" s="9"/>
      <c r="E909" s="1141"/>
      <c r="F909" s="293"/>
      <c r="G909" s="1807"/>
      <c r="H909" s="1807"/>
      <c r="I909" s="1807"/>
      <c r="J909" s="1807"/>
      <c r="K909" s="9"/>
      <c r="L909" s="9"/>
      <c r="M909" s="9"/>
      <c r="N909" s="9"/>
      <c r="O909" s="8"/>
      <c r="P909" s="8"/>
      <c r="Q909" s="9"/>
      <c r="R909" s="9"/>
      <c r="S909" s="9"/>
      <c r="T909" s="9"/>
      <c r="U909" s="9"/>
      <c r="V909" s="9"/>
    </row>
    <row r="910" spans="1:22" ht="13.5" customHeight="1">
      <c r="A910" s="1807"/>
      <c r="B910" s="9"/>
      <c r="C910" s="1807"/>
      <c r="D910" s="9"/>
      <c r="E910" s="1141"/>
      <c r="F910" s="293"/>
      <c r="G910" s="1807"/>
      <c r="H910" s="1807"/>
      <c r="I910" s="1807"/>
      <c r="J910" s="1807"/>
      <c r="K910" s="9"/>
      <c r="L910" s="9"/>
      <c r="M910" s="9"/>
      <c r="N910" s="9"/>
      <c r="O910" s="8"/>
      <c r="P910" s="8"/>
      <c r="Q910" s="9"/>
      <c r="R910" s="9"/>
      <c r="S910" s="9"/>
      <c r="T910" s="9"/>
      <c r="U910" s="9"/>
      <c r="V910" s="9"/>
    </row>
    <row r="911" spans="1:22" ht="13.5" customHeight="1">
      <c r="A911" s="1807"/>
      <c r="B911" s="9"/>
      <c r="C911" s="1807"/>
      <c r="D911" s="9"/>
      <c r="E911" s="1141"/>
      <c r="F911" s="293"/>
      <c r="G911" s="1807"/>
      <c r="H911" s="1807"/>
      <c r="I911" s="1807"/>
      <c r="J911" s="1807"/>
      <c r="K911" s="9"/>
      <c r="L911" s="9"/>
      <c r="M911" s="9"/>
      <c r="N911" s="9"/>
      <c r="O911" s="8"/>
      <c r="P911" s="8"/>
      <c r="Q911" s="9"/>
      <c r="R911" s="9"/>
      <c r="S911" s="9"/>
      <c r="T911" s="9"/>
      <c r="U911" s="9"/>
      <c r="V911" s="9"/>
    </row>
    <row r="912" spans="1:22" ht="13.5" customHeight="1">
      <c r="A912" s="1807"/>
      <c r="B912" s="9"/>
      <c r="C912" s="1807"/>
      <c r="D912" s="9"/>
      <c r="E912" s="1141"/>
      <c r="F912" s="293"/>
      <c r="G912" s="1807"/>
      <c r="H912" s="1807"/>
      <c r="I912" s="1807"/>
      <c r="J912" s="1807"/>
      <c r="K912" s="9"/>
      <c r="L912" s="9"/>
      <c r="M912" s="9"/>
      <c r="N912" s="9"/>
      <c r="O912" s="8"/>
      <c r="P912" s="8"/>
      <c r="Q912" s="9"/>
      <c r="R912" s="9"/>
      <c r="S912" s="9"/>
      <c r="T912" s="9"/>
      <c r="U912" s="9"/>
      <c r="V912" s="9"/>
    </row>
    <row r="913" spans="1:22" ht="13.5" customHeight="1">
      <c r="A913" s="1807"/>
      <c r="B913" s="9"/>
      <c r="C913" s="1807"/>
      <c r="D913" s="9"/>
      <c r="E913" s="1141"/>
      <c r="F913" s="293"/>
      <c r="G913" s="1807"/>
      <c r="H913" s="1807"/>
      <c r="I913" s="1807"/>
      <c r="J913" s="1807"/>
      <c r="K913" s="9"/>
      <c r="L913" s="9"/>
      <c r="M913" s="9"/>
      <c r="N913" s="9"/>
      <c r="O913" s="8"/>
      <c r="P913" s="8"/>
      <c r="Q913" s="9"/>
      <c r="R913" s="9"/>
      <c r="S913" s="9"/>
      <c r="T913" s="9"/>
      <c r="U913" s="9"/>
      <c r="V913" s="9"/>
    </row>
    <row r="914" spans="1:22" ht="13.5" customHeight="1">
      <c r="A914" s="1807"/>
      <c r="B914" s="9"/>
      <c r="C914" s="1807"/>
      <c r="D914" s="9"/>
      <c r="E914" s="1141"/>
      <c r="F914" s="293"/>
      <c r="G914" s="1807"/>
      <c r="H914" s="1807"/>
      <c r="I914" s="1807"/>
      <c r="J914" s="1807"/>
      <c r="K914" s="9"/>
      <c r="L914" s="9"/>
      <c r="M914" s="9"/>
      <c r="N914" s="9"/>
      <c r="O914" s="8"/>
      <c r="P914" s="8"/>
      <c r="Q914" s="9"/>
      <c r="R914" s="9"/>
      <c r="S914" s="9"/>
      <c r="T914" s="9"/>
      <c r="U914" s="9"/>
      <c r="V914" s="9"/>
    </row>
    <row r="915" spans="1:22" ht="13.5" customHeight="1">
      <c r="A915" s="1807"/>
      <c r="B915" s="9"/>
      <c r="C915" s="1807"/>
      <c r="D915" s="9"/>
      <c r="E915" s="1141"/>
      <c r="F915" s="293"/>
      <c r="G915" s="1807"/>
      <c r="H915" s="1807"/>
      <c r="I915" s="1807"/>
      <c r="J915" s="1807"/>
      <c r="K915" s="9"/>
      <c r="L915" s="9"/>
      <c r="M915" s="9"/>
      <c r="N915" s="9"/>
      <c r="O915" s="8"/>
      <c r="P915" s="8"/>
      <c r="Q915" s="9"/>
      <c r="R915" s="9"/>
      <c r="S915" s="9"/>
      <c r="T915" s="9"/>
      <c r="U915" s="9"/>
      <c r="V915" s="9"/>
    </row>
    <row r="916" spans="1:22" ht="13.5" customHeight="1">
      <c r="A916" s="1807"/>
      <c r="B916" s="9"/>
      <c r="C916" s="1807"/>
      <c r="D916" s="9"/>
      <c r="E916" s="1141"/>
      <c r="F916" s="293"/>
      <c r="G916" s="1807"/>
      <c r="H916" s="1807"/>
      <c r="I916" s="1807"/>
      <c r="J916" s="1807"/>
      <c r="K916" s="9"/>
      <c r="L916" s="9"/>
      <c r="M916" s="9"/>
      <c r="N916" s="9"/>
      <c r="O916" s="8"/>
      <c r="P916" s="8"/>
      <c r="Q916" s="9"/>
      <c r="R916" s="9"/>
      <c r="S916" s="9"/>
      <c r="T916" s="9"/>
      <c r="U916" s="9"/>
      <c r="V916" s="9"/>
    </row>
    <row r="917" spans="1:22" ht="13.5" customHeight="1">
      <c r="A917" s="1807"/>
      <c r="B917" s="9"/>
      <c r="C917" s="1807"/>
      <c r="D917" s="9"/>
      <c r="E917" s="1141"/>
      <c r="F917" s="293"/>
      <c r="G917" s="1807"/>
      <c r="H917" s="1807"/>
      <c r="I917" s="1807"/>
      <c r="J917" s="1807"/>
      <c r="K917" s="9"/>
      <c r="L917" s="9"/>
      <c r="M917" s="9"/>
      <c r="N917" s="9"/>
      <c r="O917" s="8"/>
      <c r="P917" s="8"/>
      <c r="Q917" s="9"/>
      <c r="R917" s="9"/>
      <c r="S917" s="9"/>
      <c r="T917" s="9"/>
      <c r="U917" s="9"/>
      <c r="V917" s="9"/>
    </row>
    <row r="918" spans="1:22" ht="13.5" customHeight="1">
      <c r="A918" s="1807"/>
      <c r="B918" s="9"/>
      <c r="C918" s="1807"/>
      <c r="D918" s="9"/>
      <c r="E918" s="1141"/>
      <c r="F918" s="293"/>
      <c r="G918" s="1807"/>
      <c r="H918" s="1807"/>
      <c r="I918" s="1807"/>
      <c r="J918" s="1807"/>
      <c r="K918" s="9"/>
      <c r="L918" s="9"/>
      <c r="M918" s="9"/>
      <c r="N918" s="9"/>
      <c r="O918" s="8"/>
      <c r="P918" s="8"/>
      <c r="Q918" s="9"/>
      <c r="R918" s="9"/>
      <c r="S918" s="9"/>
      <c r="T918" s="9"/>
      <c r="U918" s="9"/>
      <c r="V918" s="9"/>
    </row>
    <row r="919" spans="1:22" ht="13.5" customHeight="1">
      <c r="A919" s="1807"/>
      <c r="B919" s="9"/>
      <c r="C919" s="1807"/>
      <c r="D919" s="9"/>
      <c r="E919" s="1141"/>
      <c r="F919" s="293"/>
      <c r="G919" s="1807"/>
      <c r="H919" s="1807"/>
      <c r="I919" s="1807"/>
      <c r="J919" s="1807"/>
      <c r="K919" s="9"/>
      <c r="L919" s="9"/>
      <c r="M919" s="9"/>
      <c r="N919" s="9"/>
      <c r="O919" s="8"/>
      <c r="P919" s="8"/>
      <c r="Q919" s="9"/>
      <c r="R919" s="9"/>
      <c r="S919" s="9"/>
      <c r="T919" s="9"/>
      <c r="U919" s="9"/>
      <c r="V919" s="9"/>
    </row>
    <row r="920" spans="1:22" ht="13.5" customHeight="1">
      <c r="A920" s="1807"/>
      <c r="B920" s="9"/>
      <c r="C920" s="1807"/>
      <c r="D920" s="9"/>
      <c r="E920" s="1141"/>
      <c r="F920" s="293"/>
      <c r="G920" s="1807"/>
      <c r="H920" s="1807"/>
      <c r="I920" s="1807"/>
      <c r="J920" s="1807"/>
      <c r="K920" s="9"/>
      <c r="L920" s="9"/>
      <c r="M920" s="9"/>
      <c r="N920" s="9"/>
      <c r="O920" s="8"/>
      <c r="P920" s="8"/>
      <c r="Q920" s="9"/>
      <c r="R920" s="9"/>
      <c r="S920" s="9"/>
      <c r="T920" s="9"/>
      <c r="U920" s="9"/>
      <c r="V920" s="9"/>
    </row>
    <row r="921" spans="1:22" ht="13.5" customHeight="1">
      <c r="A921" s="1807"/>
      <c r="B921" s="9"/>
      <c r="C921" s="1807"/>
      <c r="D921" s="9"/>
      <c r="E921" s="1141"/>
      <c r="F921" s="293"/>
      <c r="G921" s="1807"/>
      <c r="H921" s="1807"/>
      <c r="I921" s="1807"/>
      <c r="J921" s="1807"/>
      <c r="K921" s="9"/>
      <c r="L921" s="9"/>
      <c r="M921" s="9"/>
      <c r="N921" s="9"/>
      <c r="O921" s="8"/>
      <c r="P921" s="8"/>
      <c r="Q921" s="9"/>
      <c r="R921" s="9"/>
      <c r="S921" s="9"/>
      <c r="T921" s="9"/>
      <c r="U921" s="9"/>
      <c r="V921" s="9"/>
    </row>
    <row r="922" spans="1:22" ht="13.5" customHeight="1">
      <c r="A922" s="1807"/>
      <c r="B922" s="9"/>
      <c r="C922" s="1807"/>
      <c r="D922" s="9"/>
      <c r="E922" s="1141"/>
      <c r="F922" s="293"/>
      <c r="G922" s="1807"/>
      <c r="H922" s="1807"/>
      <c r="I922" s="1807"/>
      <c r="J922" s="1807"/>
      <c r="K922" s="9"/>
      <c r="L922" s="9"/>
      <c r="M922" s="9"/>
      <c r="N922" s="9"/>
      <c r="O922" s="8"/>
      <c r="P922" s="8"/>
      <c r="Q922" s="9"/>
      <c r="R922" s="9"/>
      <c r="S922" s="9"/>
      <c r="T922" s="9"/>
      <c r="U922" s="9"/>
      <c r="V922" s="9"/>
    </row>
    <row r="923" spans="1:22" ht="13.5" customHeight="1">
      <c r="A923" s="1807"/>
      <c r="B923" s="9"/>
      <c r="C923" s="1807"/>
      <c r="D923" s="9"/>
      <c r="E923" s="1141"/>
      <c r="F923" s="293"/>
      <c r="G923" s="1807"/>
      <c r="H923" s="1807"/>
      <c r="I923" s="1807"/>
      <c r="J923" s="1807"/>
      <c r="K923" s="9"/>
      <c r="L923" s="9"/>
      <c r="M923" s="9"/>
      <c r="N923" s="9"/>
      <c r="O923" s="8"/>
      <c r="P923" s="8"/>
      <c r="Q923" s="9"/>
      <c r="R923" s="9"/>
      <c r="S923" s="9"/>
      <c r="T923" s="9"/>
      <c r="U923" s="9"/>
      <c r="V923" s="9"/>
    </row>
    <row r="924" spans="1:22" ht="13.5" customHeight="1">
      <c r="A924" s="1807"/>
      <c r="B924" s="9"/>
      <c r="C924" s="1807"/>
      <c r="D924" s="9"/>
      <c r="E924" s="1141"/>
      <c r="F924" s="293"/>
      <c r="G924" s="1807"/>
      <c r="H924" s="1807"/>
      <c r="I924" s="1807"/>
      <c r="J924" s="1807"/>
      <c r="K924" s="9"/>
      <c r="L924" s="9"/>
      <c r="M924" s="9"/>
      <c r="N924" s="9"/>
      <c r="O924" s="8"/>
      <c r="P924" s="8"/>
      <c r="Q924" s="9"/>
      <c r="R924" s="9"/>
      <c r="S924" s="9"/>
      <c r="T924" s="9"/>
      <c r="U924" s="9"/>
      <c r="V924" s="9"/>
    </row>
    <row r="925" spans="1:22" ht="13.5" customHeight="1">
      <c r="A925" s="1807"/>
      <c r="B925" s="9"/>
      <c r="C925" s="1807"/>
      <c r="D925" s="9"/>
      <c r="E925" s="1141"/>
      <c r="F925" s="293"/>
      <c r="G925" s="1807"/>
      <c r="H925" s="1807"/>
      <c r="I925" s="1807"/>
      <c r="J925" s="1807"/>
      <c r="K925" s="9"/>
      <c r="L925" s="9"/>
      <c r="M925" s="9"/>
      <c r="N925" s="9"/>
      <c r="O925" s="8"/>
      <c r="P925" s="8"/>
      <c r="Q925" s="9"/>
      <c r="R925" s="9"/>
      <c r="S925" s="9"/>
      <c r="T925" s="9"/>
      <c r="U925" s="9"/>
      <c r="V925" s="9"/>
    </row>
    <row r="926" spans="1:22" ht="13.5" customHeight="1">
      <c r="A926" s="1807"/>
      <c r="B926" s="9"/>
      <c r="C926" s="1807"/>
      <c r="D926" s="9"/>
      <c r="E926" s="1141"/>
      <c r="F926" s="293"/>
      <c r="G926" s="1807"/>
      <c r="H926" s="1807"/>
      <c r="I926" s="1807"/>
      <c r="J926" s="1807"/>
      <c r="K926" s="9"/>
      <c r="L926" s="9"/>
      <c r="M926" s="9"/>
      <c r="N926" s="9"/>
      <c r="O926" s="8"/>
      <c r="P926" s="8"/>
      <c r="Q926" s="9"/>
      <c r="R926" s="9"/>
      <c r="S926" s="9"/>
      <c r="T926" s="9"/>
      <c r="U926" s="9"/>
      <c r="V926" s="9"/>
    </row>
    <row r="927" spans="1:22" ht="13.5" customHeight="1">
      <c r="A927" s="1807"/>
      <c r="B927" s="9"/>
      <c r="C927" s="1807"/>
      <c r="D927" s="9"/>
      <c r="E927" s="1141"/>
      <c r="F927" s="293"/>
      <c r="G927" s="1807"/>
      <c r="H927" s="1807"/>
      <c r="I927" s="1807"/>
      <c r="J927" s="1807"/>
      <c r="K927" s="9"/>
      <c r="L927" s="9"/>
      <c r="M927" s="9"/>
      <c r="N927" s="9"/>
      <c r="O927" s="8"/>
      <c r="P927" s="8"/>
      <c r="Q927" s="9"/>
      <c r="R927" s="9"/>
      <c r="S927" s="9"/>
      <c r="T927" s="9"/>
      <c r="U927" s="9"/>
      <c r="V927" s="9"/>
    </row>
    <row r="928" spans="1:22" ht="13.5" customHeight="1">
      <c r="A928" s="1807"/>
      <c r="B928" s="9"/>
      <c r="C928" s="1807"/>
      <c r="D928" s="9"/>
      <c r="E928" s="1141"/>
      <c r="F928" s="293"/>
      <c r="G928" s="1807"/>
      <c r="H928" s="1807"/>
      <c r="I928" s="1807"/>
      <c r="J928" s="1807"/>
      <c r="K928" s="9"/>
      <c r="L928" s="9"/>
      <c r="M928" s="9"/>
      <c r="N928" s="9"/>
      <c r="O928" s="8"/>
      <c r="P928" s="8"/>
      <c r="Q928" s="9"/>
      <c r="R928" s="9"/>
      <c r="S928" s="9"/>
      <c r="T928" s="9"/>
      <c r="U928" s="9"/>
      <c r="V928" s="9"/>
    </row>
    <row r="929" spans="1:22" ht="13.5" customHeight="1">
      <c r="A929" s="1807"/>
      <c r="B929" s="9"/>
      <c r="C929" s="1807"/>
      <c r="D929" s="9"/>
      <c r="E929" s="1141"/>
      <c r="F929" s="293"/>
      <c r="G929" s="1807"/>
      <c r="H929" s="1807"/>
      <c r="I929" s="1807"/>
      <c r="J929" s="1807"/>
      <c r="K929" s="9"/>
      <c r="L929" s="9"/>
      <c r="M929" s="9"/>
      <c r="N929" s="9"/>
      <c r="O929" s="8"/>
      <c r="P929" s="8"/>
      <c r="Q929" s="9"/>
      <c r="R929" s="9"/>
      <c r="S929" s="9"/>
      <c r="T929" s="9"/>
      <c r="U929" s="9"/>
      <c r="V929" s="9"/>
    </row>
    <row r="930" spans="1:22" ht="13.5" customHeight="1">
      <c r="A930" s="1807"/>
      <c r="B930" s="9"/>
      <c r="C930" s="1807"/>
      <c r="D930" s="9"/>
      <c r="E930" s="1141"/>
      <c r="F930" s="293"/>
      <c r="G930" s="1807"/>
      <c r="H930" s="1807"/>
      <c r="I930" s="1807"/>
      <c r="J930" s="1807"/>
      <c r="K930" s="9"/>
      <c r="L930" s="9"/>
      <c r="M930" s="9"/>
      <c r="N930" s="9"/>
      <c r="O930" s="8"/>
      <c r="P930" s="8"/>
      <c r="Q930" s="9"/>
      <c r="R930" s="9"/>
      <c r="S930" s="9"/>
      <c r="T930" s="9"/>
      <c r="U930" s="9"/>
      <c r="V930" s="9"/>
    </row>
    <row r="931" spans="1:22" ht="13.5" customHeight="1">
      <c r="A931" s="1807"/>
      <c r="B931" s="9"/>
      <c r="C931" s="1807"/>
      <c r="D931" s="9"/>
      <c r="E931" s="1141"/>
      <c r="F931" s="293"/>
      <c r="G931" s="1807"/>
      <c r="H931" s="1807"/>
      <c r="I931" s="1807"/>
      <c r="J931" s="1807"/>
      <c r="K931" s="9"/>
      <c r="L931" s="9"/>
      <c r="M931" s="9"/>
      <c r="N931" s="9"/>
      <c r="O931" s="8"/>
      <c r="P931" s="8"/>
      <c r="Q931" s="9"/>
      <c r="R931" s="9"/>
      <c r="S931" s="9"/>
      <c r="T931" s="9"/>
      <c r="U931" s="9"/>
      <c r="V931" s="9"/>
    </row>
    <row r="932" spans="1:22" ht="13.5" customHeight="1">
      <c r="A932" s="1807"/>
      <c r="B932" s="9"/>
      <c r="C932" s="1807"/>
      <c r="D932" s="9"/>
      <c r="E932" s="1141"/>
      <c r="F932" s="293"/>
      <c r="G932" s="1807"/>
      <c r="H932" s="1807"/>
      <c r="I932" s="1807"/>
      <c r="J932" s="1807"/>
      <c r="K932" s="9"/>
      <c r="L932" s="9"/>
      <c r="M932" s="9"/>
      <c r="N932" s="9"/>
      <c r="O932" s="8"/>
      <c r="P932" s="8"/>
      <c r="Q932" s="9"/>
      <c r="R932" s="9"/>
      <c r="S932" s="9"/>
      <c r="T932" s="9"/>
      <c r="U932" s="9"/>
      <c r="V932" s="9"/>
    </row>
    <row r="933" spans="1:22" ht="13.5" customHeight="1">
      <c r="A933" s="1807"/>
      <c r="B933" s="9"/>
      <c r="C933" s="1807"/>
      <c r="D933" s="9"/>
      <c r="E933" s="1141"/>
      <c r="F933" s="293"/>
      <c r="G933" s="1807"/>
      <c r="H933" s="1807"/>
      <c r="I933" s="1807"/>
      <c r="J933" s="1807"/>
      <c r="K933" s="9"/>
      <c r="L933" s="9"/>
      <c r="M933" s="9"/>
      <c r="N933" s="9"/>
      <c r="O933" s="8"/>
      <c r="P933" s="8"/>
      <c r="Q933" s="9"/>
      <c r="R933" s="9"/>
      <c r="S933" s="9"/>
      <c r="T933" s="9"/>
      <c r="U933" s="9"/>
      <c r="V933" s="9"/>
    </row>
    <row r="934" spans="1:22" ht="13.5" customHeight="1">
      <c r="A934" s="1807"/>
      <c r="B934" s="9"/>
      <c r="C934" s="1807"/>
      <c r="D934" s="9"/>
      <c r="E934" s="1141"/>
      <c r="F934" s="293"/>
      <c r="G934" s="1807"/>
      <c r="H934" s="1807"/>
      <c r="I934" s="1807"/>
      <c r="J934" s="1807"/>
      <c r="K934" s="9"/>
      <c r="L934" s="9"/>
      <c r="M934" s="9"/>
      <c r="N934" s="9"/>
      <c r="O934" s="8"/>
      <c r="P934" s="8"/>
      <c r="Q934" s="9"/>
      <c r="R934" s="9"/>
      <c r="S934" s="9"/>
      <c r="T934" s="9"/>
      <c r="U934" s="9"/>
      <c r="V934" s="9"/>
    </row>
    <row r="935" spans="1:22" ht="13.5" customHeight="1">
      <c r="A935" s="1807"/>
      <c r="B935" s="9"/>
      <c r="C935" s="1807"/>
      <c r="D935" s="9"/>
      <c r="E935" s="1141"/>
      <c r="F935" s="293"/>
      <c r="G935" s="1807"/>
      <c r="H935" s="1807"/>
      <c r="I935" s="1807"/>
      <c r="J935" s="1807"/>
      <c r="K935" s="9"/>
      <c r="L935" s="9"/>
      <c r="M935" s="9"/>
      <c r="N935" s="9"/>
      <c r="O935" s="8"/>
      <c r="P935" s="8"/>
      <c r="Q935" s="9"/>
      <c r="R935" s="9"/>
      <c r="S935" s="9"/>
      <c r="T935" s="9"/>
      <c r="U935" s="9"/>
      <c r="V935" s="9"/>
    </row>
    <row r="936" spans="1:22" ht="13.5" customHeight="1">
      <c r="A936" s="1807"/>
      <c r="B936" s="9"/>
      <c r="C936" s="1807"/>
      <c r="D936" s="9"/>
      <c r="E936" s="1141"/>
      <c r="F936" s="293"/>
      <c r="G936" s="1807"/>
      <c r="H936" s="1807"/>
      <c r="I936" s="1807"/>
      <c r="J936" s="1807"/>
      <c r="K936" s="9"/>
      <c r="L936" s="9"/>
      <c r="M936" s="9"/>
      <c r="N936" s="9"/>
      <c r="O936" s="8"/>
      <c r="P936" s="8"/>
      <c r="Q936" s="9"/>
      <c r="R936" s="9"/>
      <c r="S936" s="9"/>
      <c r="T936" s="9"/>
      <c r="U936" s="9"/>
      <c r="V936" s="9"/>
    </row>
    <row r="937" spans="1:22" ht="13.5" customHeight="1">
      <c r="A937" s="1807"/>
      <c r="B937" s="9"/>
      <c r="C937" s="1807"/>
      <c r="D937" s="9"/>
      <c r="E937" s="1141"/>
      <c r="F937" s="293"/>
      <c r="G937" s="1807"/>
      <c r="H937" s="1807"/>
      <c r="I937" s="1807"/>
      <c r="J937" s="1807"/>
      <c r="K937" s="9"/>
      <c r="L937" s="9"/>
      <c r="M937" s="9"/>
      <c r="N937" s="9"/>
      <c r="O937" s="8"/>
      <c r="P937" s="8"/>
      <c r="Q937" s="9"/>
      <c r="R937" s="9"/>
      <c r="S937" s="9"/>
      <c r="T937" s="9"/>
      <c r="U937" s="9"/>
      <c r="V937" s="9"/>
    </row>
    <row r="938" spans="1:22" ht="13.5" customHeight="1">
      <c r="A938" s="1807"/>
      <c r="B938" s="9"/>
      <c r="C938" s="1807"/>
      <c r="D938" s="9"/>
      <c r="E938" s="1141"/>
      <c r="F938" s="293"/>
      <c r="G938" s="1807"/>
      <c r="H938" s="1807"/>
      <c r="I938" s="1807"/>
      <c r="J938" s="1807"/>
      <c r="K938" s="9"/>
      <c r="L938" s="9"/>
      <c r="M938" s="9"/>
      <c r="N938" s="9"/>
      <c r="O938" s="8"/>
      <c r="P938" s="8"/>
      <c r="Q938" s="9"/>
      <c r="R938" s="9"/>
      <c r="S938" s="9"/>
      <c r="T938" s="9"/>
      <c r="U938" s="9"/>
      <c r="V938" s="9"/>
    </row>
    <row r="939" spans="1:22" ht="13.5" customHeight="1">
      <c r="A939" s="1807"/>
      <c r="B939" s="9"/>
      <c r="C939" s="1807"/>
      <c r="D939" s="9"/>
      <c r="E939" s="1141"/>
      <c r="F939" s="293"/>
      <c r="G939" s="1807"/>
      <c r="H939" s="1807"/>
      <c r="I939" s="1807"/>
      <c r="J939" s="1807"/>
      <c r="K939" s="9"/>
      <c r="L939" s="9"/>
      <c r="M939" s="9"/>
      <c r="N939" s="9"/>
      <c r="O939" s="8"/>
      <c r="P939" s="8"/>
      <c r="Q939" s="9"/>
      <c r="R939" s="9"/>
      <c r="S939" s="9"/>
      <c r="T939" s="9"/>
      <c r="U939" s="9"/>
      <c r="V939" s="9"/>
    </row>
    <row r="940" spans="1:22" ht="13.5" customHeight="1">
      <c r="A940" s="1807"/>
      <c r="B940" s="9"/>
      <c r="C940" s="1807"/>
      <c r="D940" s="9"/>
      <c r="E940" s="1141"/>
      <c r="F940" s="293"/>
      <c r="G940" s="1807"/>
      <c r="H940" s="1807"/>
      <c r="I940" s="1807"/>
      <c r="J940" s="1807"/>
      <c r="K940" s="9"/>
      <c r="L940" s="9"/>
      <c r="M940" s="9"/>
      <c r="N940" s="9"/>
      <c r="O940" s="8"/>
      <c r="P940" s="8"/>
      <c r="Q940" s="9"/>
      <c r="R940" s="9"/>
      <c r="S940" s="9"/>
      <c r="T940" s="9"/>
      <c r="U940" s="9"/>
      <c r="V940" s="9"/>
    </row>
    <row r="941" spans="1:22" ht="13.5" customHeight="1">
      <c r="A941" s="1807"/>
      <c r="B941" s="9"/>
      <c r="C941" s="1807"/>
      <c r="D941" s="9"/>
      <c r="E941" s="1141"/>
      <c r="F941" s="293"/>
      <c r="G941" s="1807"/>
      <c r="H941" s="1807"/>
      <c r="I941" s="1807"/>
      <c r="J941" s="1807"/>
      <c r="K941" s="9"/>
      <c r="L941" s="9"/>
      <c r="M941" s="9"/>
      <c r="N941" s="9"/>
      <c r="O941" s="8"/>
      <c r="P941" s="8"/>
      <c r="Q941" s="9"/>
      <c r="R941" s="9"/>
      <c r="S941" s="9"/>
      <c r="T941" s="9"/>
      <c r="U941" s="9"/>
      <c r="V941" s="9"/>
    </row>
    <row r="942" spans="1:22" ht="13.5" customHeight="1">
      <c r="A942" s="1807"/>
      <c r="B942" s="9"/>
      <c r="C942" s="1807"/>
      <c r="D942" s="9"/>
      <c r="E942" s="1141"/>
      <c r="F942" s="293"/>
      <c r="G942" s="1807"/>
      <c r="H942" s="1807"/>
      <c r="I942" s="1807"/>
      <c r="J942" s="1807"/>
      <c r="K942" s="9"/>
      <c r="L942" s="9"/>
      <c r="M942" s="9"/>
      <c r="N942" s="9"/>
      <c r="O942" s="8"/>
      <c r="P942" s="8"/>
      <c r="Q942" s="9"/>
      <c r="R942" s="9"/>
      <c r="S942" s="9"/>
      <c r="T942" s="9"/>
      <c r="U942" s="9"/>
      <c r="V942" s="9"/>
    </row>
    <row r="943" spans="1:22" ht="13.5" customHeight="1">
      <c r="A943" s="1807"/>
      <c r="B943" s="9"/>
      <c r="C943" s="1807"/>
      <c r="D943" s="9"/>
      <c r="E943" s="1141"/>
      <c r="F943" s="293"/>
      <c r="G943" s="1807"/>
      <c r="H943" s="1807"/>
      <c r="I943" s="1807"/>
      <c r="J943" s="1807"/>
      <c r="K943" s="9"/>
      <c r="L943" s="9"/>
      <c r="M943" s="9"/>
      <c r="N943" s="9"/>
      <c r="O943" s="8"/>
      <c r="P943" s="8"/>
      <c r="Q943" s="9"/>
      <c r="R943" s="9"/>
      <c r="S943" s="9"/>
      <c r="T943" s="9"/>
      <c r="U943" s="9"/>
      <c r="V943" s="9"/>
    </row>
    <row r="944" spans="1:22" ht="13.5" customHeight="1">
      <c r="A944" s="1807"/>
      <c r="B944" s="9"/>
      <c r="C944" s="1807"/>
      <c r="D944" s="9"/>
      <c r="E944" s="1141"/>
      <c r="F944" s="293"/>
      <c r="G944" s="1807"/>
      <c r="H944" s="1807"/>
      <c r="I944" s="1807"/>
      <c r="J944" s="1807"/>
      <c r="K944" s="9"/>
      <c r="L944" s="9"/>
      <c r="M944" s="9"/>
      <c r="N944" s="9"/>
      <c r="O944" s="8"/>
      <c r="P944" s="8"/>
      <c r="Q944" s="9"/>
      <c r="R944" s="9"/>
      <c r="S944" s="9"/>
      <c r="T944" s="9"/>
      <c r="U944" s="9"/>
      <c r="V944" s="9"/>
    </row>
    <row r="945" spans="1:22" ht="13.5" customHeight="1">
      <c r="A945" s="1807"/>
      <c r="B945" s="9"/>
      <c r="C945" s="1807"/>
      <c r="D945" s="9"/>
      <c r="E945" s="1141"/>
      <c r="F945" s="293"/>
      <c r="G945" s="1807"/>
      <c r="H945" s="1807"/>
      <c r="I945" s="1807"/>
      <c r="J945" s="1807"/>
      <c r="K945" s="9"/>
      <c r="L945" s="9"/>
      <c r="M945" s="9"/>
      <c r="N945" s="9"/>
      <c r="O945" s="8"/>
      <c r="P945" s="8"/>
      <c r="Q945" s="9"/>
      <c r="R945" s="9"/>
      <c r="S945" s="9"/>
      <c r="T945" s="9"/>
      <c r="U945" s="9"/>
      <c r="V945" s="9"/>
    </row>
    <row r="946" spans="1:22" ht="13.5" customHeight="1">
      <c r="A946" s="1807"/>
      <c r="B946" s="9"/>
      <c r="C946" s="1807"/>
      <c r="D946" s="9"/>
      <c r="E946" s="1141"/>
      <c r="F946" s="293"/>
      <c r="G946" s="1807"/>
      <c r="H946" s="1807"/>
      <c r="I946" s="1807"/>
      <c r="J946" s="1807"/>
      <c r="K946" s="9"/>
      <c r="L946" s="9"/>
      <c r="M946" s="9"/>
      <c r="N946" s="9"/>
      <c r="O946" s="8"/>
      <c r="P946" s="8"/>
      <c r="Q946" s="9"/>
      <c r="R946" s="9"/>
      <c r="S946" s="9"/>
      <c r="T946" s="9"/>
      <c r="U946" s="9"/>
      <c r="V946" s="9"/>
    </row>
    <row r="947" spans="1:22" ht="13.5" customHeight="1">
      <c r="A947" s="1807"/>
      <c r="B947" s="9"/>
      <c r="C947" s="1807"/>
      <c r="D947" s="9"/>
      <c r="E947" s="1141"/>
      <c r="F947" s="293"/>
      <c r="G947" s="1807"/>
      <c r="H947" s="1807"/>
      <c r="I947" s="1807"/>
      <c r="J947" s="1807"/>
      <c r="K947" s="9"/>
      <c r="L947" s="9"/>
      <c r="M947" s="9"/>
      <c r="N947" s="9"/>
      <c r="O947" s="8"/>
      <c r="P947" s="8"/>
      <c r="Q947" s="9"/>
      <c r="R947" s="9"/>
      <c r="S947" s="9"/>
      <c r="T947" s="9"/>
      <c r="U947" s="9"/>
      <c r="V947" s="9"/>
    </row>
    <row r="948" spans="1:22" ht="13.5" customHeight="1">
      <c r="A948" s="1807"/>
      <c r="B948" s="9"/>
      <c r="C948" s="1807"/>
      <c r="D948" s="9"/>
      <c r="E948" s="1141"/>
      <c r="F948" s="293"/>
      <c r="G948" s="1807"/>
      <c r="H948" s="1807"/>
      <c r="I948" s="1807"/>
      <c r="J948" s="1807"/>
      <c r="K948" s="9"/>
      <c r="L948" s="9"/>
      <c r="M948" s="9"/>
      <c r="N948" s="9"/>
      <c r="O948" s="8"/>
      <c r="P948" s="8"/>
      <c r="Q948" s="9"/>
      <c r="R948" s="9"/>
      <c r="S948" s="9"/>
      <c r="T948" s="9"/>
      <c r="U948" s="9"/>
      <c r="V948" s="9"/>
    </row>
    <row r="949" spans="1:22" ht="13.5" customHeight="1">
      <c r="A949" s="1807"/>
      <c r="B949" s="9"/>
      <c r="C949" s="1807"/>
      <c r="D949" s="9"/>
      <c r="E949" s="1141"/>
      <c r="F949" s="293"/>
      <c r="G949" s="1807"/>
      <c r="H949" s="1807"/>
      <c r="I949" s="1807"/>
      <c r="J949" s="1807"/>
      <c r="K949" s="9"/>
      <c r="L949" s="9"/>
      <c r="M949" s="9"/>
      <c r="N949" s="9"/>
      <c r="O949" s="8"/>
      <c r="P949" s="8"/>
      <c r="Q949" s="9"/>
      <c r="R949" s="9"/>
      <c r="S949" s="9"/>
      <c r="T949" s="9"/>
      <c r="U949" s="9"/>
      <c r="V949" s="9"/>
    </row>
    <row r="950" spans="1:22" ht="13.5" customHeight="1">
      <c r="A950" s="1807"/>
      <c r="B950" s="9"/>
      <c r="C950" s="1807"/>
      <c r="D950" s="9"/>
      <c r="E950" s="1141"/>
      <c r="F950" s="293"/>
      <c r="G950" s="1807"/>
      <c r="H950" s="1807"/>
      <c r="I950" s="1807"/>
      <c r="J950" s="1807"/>
      <c r="K950" s="9"/>
      <c r="L950" s="9"/>
      <c r="M950" s="9"/>
      <c r="N950" s="9"/>
      <c r="O950" s="8"/>
      <c r="P950" s="8"/>
      <c r="Q950" s="9"/>
      <c r="R950" s="9"/>
      <c r="S950" s="9"/>
      <c r="T950" s="9"/>
      <c r="U950" s="9"/>
      <c r="V950" s="9"/>
    </row>
    <row r="951" spans="1:22" ht="13.5" customHeight="1">
      <c r="A951" s="1807"/>
      <c r="B951" s="9"/>
      <c r="C951" s="1807"/>
      <c r="D951" s="9"/>
      <c r="E951" s="1141"/>
      <c r="F951" s="293"/>
      <c r="G951" s="1807"/>
      <c r="H951" s="1807"/>
      <c r="I951" s="1807"/>
      <c r="J951" s="1807"/>
      <c r="K951" s="9"/>
      <c r="L951" s="9"/>
      <c r="M951" s="9"/>
      <c r="N951" s="9"/>
      <c r="O951" s="8"/>
      <c r="P951" s="8"/>
      <c r="Q951" s="9"/>
      <c r="R951" s="9"/>
      <c r="S951" s="9"/>
      <c r="T951" s="9"/>
      <c r="U951" s="9"/>
      <c r="V951" s="9"/>
    </row>
    <row r="952" spans="1:22" ht="13.5" customHeight="1">
      <c r="A952" s="1807"/>
      <c r="B952" s="9"/>
      <c r="C952" s="1807"/>
      <c r="D952" s="9"/>
      <c r="E952" s="1141"/>
      <c r="F952" s="293"/>
      <c r="G952" s="1807"/>
      <c r="H952" s="1807"/>
      <c r="I952" s="1807"/>
      <c r="J952" s="1807"/>
      <c r="K952" s="9"/>
      <c r="L952" s="9"/>
      <c r="M952" s="9"/>
      <c r="N952" s="9"/>
      <c r="O952" s="8"/>
      <c r="P952" s="8"/>
      <c r="Q952" s="9"/>
      <c r="R952" s="9"/>
      <c r="S952" s="9"/>
      <c r="T952" s="9"/>
      <c r="U952" s="9"/>
      <c r="V952" s="9"/>
    </row>
    <row r="953" spans="1:22" ht="13.5" customHeight="1">
      <c r="A953" s="1807"/>
      <c r="B953" s="9"/>
      <c r="C953" s="1807"/>
      <c r="D953" s="9"/>
      <c r="E953" s="1141"/>
      <c r="F953" s="293"/>
      <c r="G953" s="1807"/>
      <c r="H953" s="1807"/>
      <c r="I953" s="1807"/>
      <c r="J953" s="1807"/>
      <c r="K953" s="9"/>
      <c r="L953" s="9"/>
      <c r="M953" s="9"/>
      <c r="N953" s="9"/>
      <c r="O953" s="8"/>
      <c r="P953" s="8"/>
      <c r="Q953" s="9"/>
      <c r="R953" s="9"/>
      <c r="S953" s="9"/>
      <c r="T953" s="9"/>
      <c r="U953" s="9"/>
      <c r="V953" s="9"/>
    </row>
    <row r="954" spans="1:22" ht="13.5" customHeight="1">
      <c r="A954" s="1807"/>
      <c r="B954" s="9"/>
      <c r="C954" s="1807"/>
      <c r="D954" s="9"/>
      <c r="E954" s="1141"/>
      <c r="F954" s="293"/>
      <c r="G954" s="1807"/>
      <c r="H954" s="1807"/>
      <c r="I954" s="1807"/>
      <c r="J954" s="1807"/>
      <c r="K954" s="9"/>
      <c r="L954" s="9"/>
      <c r="M954" s="9"/>
      <c r="N954" s="9"/>
      <c r="O954" s="8"/>
      <c r="P954" s="8"/>
      <c r="Q954" s="9"/>
      <c r="R954" s="9"/>
      <c r="S954" s="9"/>
      <c r="T954" s="9"/>
      <c r="U954" s="9"/>
      <c r="V954" s="9"/>
    </row>
    <row r="955" spans="1:22" ht="13.5" customHeight="1">
      <c r="A955" s="1807"/>
      <c r="B955" s="9"/>
      <c r="C955" s="1807"/>
      <c r="D955" s="9"/>
      <c r="E955" s="1141"/>
      <c r="F955" s="293"/>
      <c r="G955" s="1807"/>
      <c r="H955" s="1807"/>
      <c r="I955" s="1807"/>
      <c r="J955" s="1807"/>
      <c r="K955" s="9"/>
      <c r="L955" s="9"/>
      <c r="M955" s="9"/>
      <c r="N955" s="9"/>
      <c r="O955" s="8"/>
      <c r="P955" s="8"/>
      <c r="Q955" s="9"/>
      <c r="R955" s="9"/>
      <c r="S955" s="9"/>
      <c r="T955" s="9"/>
      <c r="U955" s="9"/>
      <c r="V955" s="9"/>
    </row>
    <row r="956" spans="1:22" ht="13.5" customHeight="1">
      <c r="A956" s="1807"/>
      <c r="B956" s="9"/>
      <c r="C956" s="1807"/>
      <c r="D956" s="9"/>
      <c r="E956" s="1141"/>
      <c r="F956" s="293"/>
      <c r="G956" s="1807"/>
      <c r="H956" s="1807"/>
      <c r="I956" s="1807"/>
      <c r="J956" s="1807"/>
      <c r="K956" s="9"/>
      <c r="L956" s="9"/>
      <c r="M956" s="9"/>
      <c r="N956" s="9"/>
      <c r="O956" s="8"/>
      <c r="P956" s="8"/>
      <c r="Q956" s="9"/>
      <c r="R956" s="9"/>
      <c r="S956" s="9"/>
      <c r="T956" s="9"/>
      <c r="U956" s="9"/>
      <c r="V956" s="9"/>
    </row>
    <row r="957" spans="1:22" ht="13.5" customHeight="1">
      <c r="A957" s="1807"/>
      <c r="B957" s="9"/>
      <c r="C957" s="1807"/>
      <c r="D957" s="9"/>
      <c r="E957" s="1141"/>
      <c r="F957" s="293"/>
      <c r="G957" s="1807"/>
      <c r="H957" s="1807"/>
      <c r="I957" s="1807"/>
      <c r="J957" s="1807"/>
      <c r="K957" s="9"/>
      <c r="L957" s="9"/>
      <c r="M957" s="9"/>
      <c r="N957" s="9"/>
      <c r="O957" s="8"/>
      <c r="P957" s="8"/>
      <c r="Q957" s="9"/>
      <c r="R957" s="9"/>
      <c r="S957" s="9"/>
      <c r="T957" s="9"/>
      <c r="U957" s="9"/>
      <c r="V957" s="9"/>
    </row>
    <row r="958" spans="1:22" ht="13.5" customHeight="1">
      <c r="A958" s="1807"/>
      <c r="B958" s="9"/>
      <c r="C958" s="1807"/>
      <c r="D958" s="9"/>
      <c r="E958" s="1141"/>
      <c r="F958" s="293"/>
      <c r="G958" s="1807"/>
      <c r="H958" s="1807"/>
      <c r="I958" s="1807"/>
      <c r="J958" s="1807"/>
      <c r="K958" s="9"/>
      <c r="L958" s="9"/>
      <c r="M958" s="9"/>
      <c r="N958" s="9"/>
      <c r="O958" s="8"/>
      <c r="P958" s="8"/>
      <c r="Q958" s="9"/>
      <c r="R958" s="9"/>
      <c r="S958" s="9"/>
      <c r="T958" s="9"/>
      <c r="U958" s="9"/>
      <c r="V958" s="9"/>
    </row>
    <row r="959" spans="1:22" ht="13.5" customHeight="1">
      <c r="A959" s="1807"/>
      <c r="B959" s="9"/>
      <c r="C959" s="1807"/>
      <c r="D959" s="9"/>
      <c r="E959" s="1141"/>
      <c r="F959" s="293"/>
      <c r="G959" s="1807"/>
      <c r="H959" s="1807"/>
      <c r="I959" s="1807"/>
      <c r="J959" s="1807"/>
      <c r="K959" s="9"/>
      <c r="L959" s="9"/>
      <c r="M959" s="9"/>
      <c r="N959" s="9"/>
      <c r="O959" s="8"/>
      <c r="P959" s="8"/>
      <c r="Q959" s="9"/>
      <c r="R959" s="9"/>
      <c r="S959" s="9"/>
      <c r="T959" s="9"/>
      <c r="U959" s="9"/>
      <c r="V959" s="9"/>
    </row>
    <row r="960" spans="1:22" ht="13.5" customHeight="1">
      <c r="A960" s="1807"/>
      <c r="B960" s="9"/>
      <c r="C960" s="1807"/>
      <c r="D960" s="9"/>
      <c r="E960" s="1141"/>
      <c r="F960" s="293"/>
      <c r="G960" s="1807"/>
      <c r="H960" s="1807"/>
      <c r="I960" s="1807"/>
      <c r="J960" s="1807"/>
      <c r="K960" s="9"/>
      <c r="L960" s="9"/>
      <c r="M960" s="9"/>
      <c r="N960" s="9"/>
      <c r="O960" s="8"/>
      <c r="P960" s="8"/>
      <c r="Q960" s="9"/>
      <c r="R960" s="9"/>
      <c r="S960" s="9"/>
      <c r="T960" s="9"/>
      <c r="U960" s="9"/>
      <c r="V960" s="9"/>
    </row>
    <row r="961" spans="1:22" ht="13.5" customHeight="1">
      <c r="A961" s="1807"/>
      <c r="B961" s="9"/>
      <c r="C961" s="1807"/>
      <c r="D961" s="9"/>
      <c r="E961" s="1141"/>
      <c r="F961" s="293"/>
      <c r="G961" s="1807"/>
      <c r="H961" s="1807"/>
      <c r="I961" s="1807"/>
      <c r="J961" s="1807"/>
      <c r="K961" s="9"/>
      <c r="L961" s="9"/>
      <c r="M961" s="9"/>
      <c r="N961" s="9"/>
      <c r="O961" s="8"/>
      <c r="P961" s="8"/>
      <c r="Q961" s="9"/>
      <c r="R961" s="9"/>
      <c r="S961" s="9"/>
      <c r="T961" s="9"/>
      <c r="U961" s="9"/>
      <c r="V961" s="9"/>
    </row>
    <row r="962" spans="1:22" ht="13.5" customHeight="1">
      <c r="A962" s="1807"/>
      <c r="B962" s="9"/>
      <c r="C962" s="1807"/>
      <c r="D962" s="9"/>
      <c r="E962" s="1141"/>
      <c r="F962" s="293"/>
      <c r="G962" s="1807"/>
      <c r="H962" s="1807"/>
      <c r="I962" s="1807"/>
      <c r="J962" s="1807"/>
      <c r="K962" s="9"/>
      <c r="L962" s="9"/>
      <c r="M962" s="9"/>
      <c r="N962" s="9"/>
      <c r="O962" s="8"/>
      <c r="P962" s="8"/>
      <c r="Q962" s="9"/>
      <c r="R962" s="9"/>
      <c r="S962" s="9"/>
      <c r="T962" s="9"/>
      <c r="U962" s="9"/>
      <c r="V962" s="9"/>
    </row>
    <row r="963" spans="1:22" ht="13.5" customHeight="1">
      <c r="A963" s="1807"/>
      <c r="B963" s="9"/>
      <c r="C963" s="1807"/>
      <c r="D963" s="9"/>
      <c r="E963" s="1141"/>
      <c r="F963" s="293"/>
      <c r="G963" s="1807"/>
      <c r="H963" s="1807"/>
      <c r="I963" s="1807"/>
      <c r="J963" s="1807"/>
      <c r="K963" s="9"/>
      <c r="L963" s="9"/>
      <c r="M963" s="9"/>
      <c r="N963" s="9"/>
      <c r="O963" s="8"/>
      <c r="P963" s="8"/>
      <c r="Q963" s="9"/>
      <c r="R963" s="9"/>
      <c r="S963" s="9"/>
      <c r="T963" s="9"/>
      <c r="U963" s="9"/>
      <c r="V963" s="9"/>
    </row>
    <row r="964" spans="1:22" ht="13.5" customHeight="1">
      <c r="A964" s="1807"/>
      <c r="B964" s="9"/>
      <c r="C964" s="1807"/>
      <c r="D964" s="9"/>
      <c r="E964" s="1141"/>
      <c r="F964" s="293"/>
      <c r="G964" s="1807"/>
      <c r="H964" s="1807"/>
      <c r="I964" s="1807"/>
      <c r="J964" s="1807"/>
      <c r="K964" s="9"/>
      <c r="L964" s="9"/>
      <c r="M964" s="9"/>
      <c r="N964" s="9"/>
      <c r="O964" s="8"/>
      <c r="P964" s="8"/>
      <c r="Q964" s="9"/>
      <c r="R964" s="9"/>
      <c r="S964" s="9"/>
      <c r="T964" s="9"/>
      <c r="U964" s="9"/>
      <c r="V964" s="9"/>
    </row>
    <row r="965" spans="1:22" ht="13.5" customHeight="1">
      <c r="A965" s="1807"/>
      <c r="B965" s="9"/>
      <c r="C965" s="1807"/>
      <c r="D965" s="9"/>
      <c r="E965" s="1141"/>
      <c r="F965" s="293"/>
      <c r="G965" s="1807"/>
      <c r="H965" s="1807"/>
      <c r="I965" s="1807"/>
      <c r="J965" s="1807"/>
      <c r="K965" s="9"/>
      <c r="L965" s="9"/>
      <c r="M965" s="9"/>
      <c r="N965" s="9"/>
      <c r="O965" s="8"/>
      <c r="P965" s="8"/>
      <c r="Q965" s="9"/>
      <c r="R965" s="9"/>
      <c r="S965" s="9"/>
      <c r="T965" s="9"/>
      <c r="U965" s="9"/>
      <c r="V965" s="9"/>
    </row>
    <row r="966" spans="1:22" ht="13.5" customHeight="1">
      <c r="A966" s="1807"/>
      <c r="B966" s="9"/>
      <c r="C966" s="1807"/>
      <c r="D966" s="9"/>
      <c r="E966" s="1141"/>
      <c r="F966" s="293"/>
      <c r="G966" s="1807"/>
      <c r="H966" s="1807"/>
      <c r="I966" s="1807"/>
      <c r="J966" s="1807"/>
      <c r="K966" s="9"/>
      <c r="L966" s="9"/>
      <c r="M966" s="9"/>
      <c r="N966" s="9"/>
      <c r="O966" s="8"/>
      <c r="P966" s="8"/>
      <c r="Q966" s="9"/>
      <c r="R966" s="9"/>
      <c r="S966" s="9"/>
      <c r="T966" s="9"/>
      <c r="U966" s="9"/>
      <c r="V966" s="9"/>
    </row>
    <row r="967" spans="1:22" ht="13.5" customHeight="1">
      <c r="A967" s="1807"/>
      <c r="B967" s="9"/>
      <c r="C967" s="1807"/>
      <c r="D967" s="9"/>
      <c r="E967" s="1141"/>
      <c r="F967" s="293"/>
      <c r="G967" s="1807"/>
      <c r="H967" s="1807"/>
      <c r="I967" s="1807"/>
      <c r="J967" s="1807"/>
      <c r="K967" s="9"/>
      <c r="L967" s="9"/>
      <c r="M967" s="9"/>
      <c r="N967" s="9"/>
      <c r="O967" s="8"/>
      <c r="P967" s="8"/>
      <c r="Q967" s="9"/>
      <c r="R967" s="9"/>
      <c r="S967" s="9"/>
      <c r="T967" s="9"/>
      <c r="U967" s="9"/>
      <c r="V967" s="9"/>
    </row>
    <row r="968" spans="1:22" ht="13.5" customHeight="1">
      <c r="A968" s="1807"/>
      <c r="B968" s="9"/>
      <c r="C968" s="1807"/>
      <c r="D968" s="9"/>
      <c r="E968" s="1141"/>
      <c r="F968" s="293"/>
      <c r="G968" s="1807"/>
      <c r="H968" s="1807"/>
      <c r="I968" s="1807"/>
      <c r="J968" s="1807"/>
      <c r="K968" s="9"/>
      <c r="L968" s="9"/>
      <c r="M968" s="9"/>
      <c r="N968" s="9"/>
      <c r="O968" s="8"/>
      <c r="P968" s="8"/>
      <c r="Q968" s="9"/>
      <c r="R968" s="9"/>
      <c r="S968" s="9"/>
      <c r="T968" s="9"/>
      <c r="U968" s="9"/>
      <c r="V968" s="9"/>
    </row>
    <row r="969" spans="1:22" ht="13.5" customHeight="1">
      <c r="A969" s="1807"/>
      <c r="B969" s="9"/>
      <c r="C969" s="1807"/>
      <c r="D969" s="9"/>
      <c r="E969" s="1141"/>
      <c r="F969" s="293"/>
      <c r="G969" s="1807"/>
      <c r="H969" s="1807"/>
      <c r="I969" s="1807"/>
      <c r="J969" s="1807"/>
      <c r="K969" s="9"/>
      <c r="L969" s="9"/>
      <c r="M969" s="9"/>
      <c r="N969" s="9"/>
      <c r="O969" s="8"/>
      <c r="P969" s="8"/>
      <c r="Q969" s="9"/>
      <c r="R969" s="9"/>
      <c r="S969" s="9"/>
      <c r="T969" s="9"/>
      <c r="U969" s="9"/>
      <c r="V969" s="9"/>
    </row>
    <row r="970" spans="1:22" ht="13.5" customHeight="1">
      <c r="A970" s="1807"/>
      <c r="B970" s="9"/>
      <c r="C970" s="1807"/>
      <c r="D970" s="9"/>
      <c r="E970" s="1141"/>
      <c r="F970" s="293"/>
      <c r="G970" s="1807"/>
      <c r="H970" s="1807"/>
      <c r="I970" s="1807"/>
      <c r="J970" s="1807"/>
      <c r="K970" s="9"/>
      <c r="L970" s="9"/>
      <c r="M970" s="9"/>
      <c r="N970" s="9"/>
      <c r="O970" s="8"/>
      <c r="P970" s="8"/>
      <c r="Q970" s="9"/>
      <c r="R970" s="9"/>
      <c r="S970" s="9"/>
      <c r="T970" s="9"/>
      <c r="U970" s="9"/>
      <c r="V970" s="9"/>
    </row>
    <row r="971" spans="1:22" ht="13.5" customHeight="1">
      <c r="A971" s="1807"/>
      <c r="B971" s="9"/>
      <c r="C971" s="1807"/>
      <c r="D971" s="9"/>
      <c r="E971" s="1141"/>
      <c r="F971" s="293"/>
      <c r="G971" s="1807"/>
      <c r="H971" s="1807"/>
      <c r="I971" s="1807"/>
      <c r="J971" s="1807"/>
      <c r="K971" s="9"/>
      <c r="L971" s="9"/>
      <c r="M971" s="9"/>
      <c r="N971" s="9"/>
      <c r="O971" s="8"/>
      <c r="P971" s="8"/>
      <c r="Q971" s="9"/>
      <c r="R971" s="9"/>
      <c r="S971" s="9"/>
      <c r="T971" s="9"/>
      <c r="U971" s="9"/>
      <c r="V971" s="9"/>
    </row>
    <row r="972" spans="1:22" ht="13.5" customHeight="1">
      <c r="A972" s="1807"/>
      <c r="B972" s="9"/>
      <c r="C972" s="1807"/>
      <c r="D972" s="9"/>
      <c r="E972" s="1141"/>
      <c r="F972" s="293"/>
      <c r="G972" s="1807"/>
      <c r="H972" s="1807"/>
      <c r="I972" s="1807"/>
      <c r="J972" s="1807"/>
      <c r="K972" s="9"/>
      <c r="L972" s="9"/>
      <c r="M972" s="9"/>
      <c r="N972" s="9"/>
      <c r="O972" s="8"/>
      <c r="P972" s="8"/>
      <c r="Q972" s="9"/>
      <c r="R972" s="9"/>
      <c r="S972" s="9"/>
      <c r="T972" s="9"/>
      <c r="U972" s="9"/>
      <c r="V972" s="9"/>
    </row>
    <row r="973" spans="1:22" ht="13.5" customHeight="1">
      <c r="A973" s="1807"/>
      <c r="B973" s="9"/>
      <c r="C973" s="1807"/>
      <c r="D973" s="9"/>
      <c r="E973" s="1141"/>
      <c r="F973" s="293"/>
      <c r="G973" s="1807"/>
      <c r="H973" s="1807"/>
      <c r="I973" s="1807"/>
      <c r="J973" s="1807"/>
      <c r="K973" s="9"/>
      <c r="L973" s="9"/>
      <c r="M973" s="9"/>
      <c r="N973" s="9"/>
      <c r="O973" s="8"/>
      <c r="P973" s="8"/>
      <c r="Q973" s="9"/>
      <c r="R973" s="9"/>
      <c r="S973" s="9"/>
      <c r="T973" s="9"/>
      <c r="U973" s="9"/>
      <c r="V973" s="9"/>
    </row>
    <row r="974" spans="1:22" ht="13.5" customHeight="1">
      <c r="A974" s="1807"/>
      <c r="B974" s="9"/>
      <c r="C974" s="1807"/>
      <c r="D974" s="9"/>
      <c r="E974" s="1141"/>
      <c r="F974" s="293"/>
      <c r="G974" s="1807"/>
      <c r="H974" s="1807"/>
      <c r="I974" s="1807"/>
      <c r="J974" s="1807"/>
      <c r="K974" s="9"/>
      <c r="L974" s="9"/>
      <c r="M974" s="9"/>
      <c r="N974" s="9"/>
      <c r="O974" s="8"/>
      <c r="P974" s="8"/>
      <c r="Q974" s="9"/>
      <c r="R974" s="9"/>
      <c r="S974" s="9"/>
      <c r="T974" s="9"/>
      <c r="U974" s="9"/>
      <c r="V974" s="9"/>
    </row>
    <row r="975" spans="1:22" ht="13.5" customHeight="1">
      <c r="A975" s="1807"/>
      <c r="B975" s="9"/>
      <c r="C975" s="1807"/>
      <c r="D975" s="9"/>
      <c r="E975" s="1141"/>
      <c r="F975" s="293"/>
      <c r="G975" s="1807"/>
      <c r="H975" s="1807"/>
      <c r="I975" s="1807"/>
      <c r="J975" s="1807"/>
      <c r="K975" s="9"/>
      <c r="L975" s="9"/>
      <c r="M975" s="9"/>
      <c r="N975" s="9"/>
      <c r="O975" s="8"/>
      <c r="P975" s="8"/>
      <c r="Q975" s="9"/>
      <c r="R975" s="9"/>
      <c r="S975" s="9"/>
      <c r="T975" s="9"/>
      <c r="U975" s="9"/>
      <c r="V975" s="9"/>
    </row>
    <row r="976" spans="1:22" ht="13.5" customHeight="1">
      <c r="A976" s="1807"/>
      <c r="B976" s="9"/>
      <c r="C976" s="1807"/>
      <c r="D976" s="9"/>
      <c r="E976" s="1141"/>
      <c r="F976" s="293"/>
      <c r="G976" s="1807"/>
      <c r="H976" s="1807"/>
      <c r="I976" s="1807"/>
      <c r="J976" s="1807"/>
      <c r="K976" s="9"/>
      <c r="L976" s="9"/>
      <c r="M976" s="9"/>
      <c r="N976" s="9"/>
      <c r="O976" s="8"/>
      <c r="P976" s="8"/>
      <c r="Q976" s="9"/>
      <c r="R976" s="9"/>
      <c r="S976" s="9"/>
      <c r="T976" s="9"/>
      <c r="U976" s="9"/>
      <c r="V976" s="9"/>
    </row>
    <row r="977" spans="1:22" ht="13.5" customHeight="1">
      <c r="A977" s="1807"/>
      <c r="B977" s="9"/>
      <c r="C977" s="1807"/>
      <c r="D977" s="9"/>
      <c r="E977" s="1141"/>
      <c r="F977" s="293"/>
      <c r="G977" s="1807"/>
      <c r="H977" s="1807"/>
      <c r="I977" s="1807"/>
      <c r="J977" s="1807"/>
      <c r="K977" s="9"/>
      <c r="L977" s="9"/>
      <c r="M977" s="9"/>
      <c r="N977" s="9"/>
      <c r="O977" s="8"/>
      <c r="P977" s="8"/>
      <c r="Q977" s="9"/>
      <c r="R977" s="9"/>
      <c r="S977" s="9"/>
      <c r="T977" s="9"/>
      <c r="U977" s="9"/>
      <c r="V977" s="9"/>
    </row>
    <row r="978" spans="1:22" ht="13.5" customHeight="1">
      <c r="A978" s="1807"/>
      <c r="B978" s="9"/>
      <c r="C978" s="1807"/>
      <c r="D978" s="9"/>
      <c r="E978" s="1141"/>
      <c r="F978" s="293"/>
      <c r="G978" s="1807"/>
      <c r="H978" s="1807"/>
      <c r="I978" s="1807"/>
      <c r="J978" s="1807"/>
      <c r="K978" s="9"/>
      <c r="L978" s="9"/>
      <c r="M978" s="9"/>
      <c r="N978" s="9"/>
      <c r="O978" s="8"/>
      <c r="P978" s="8"/>
      <c r="Q978" s="9"/>
      <c r="R978" s="9"/>
      <c r="S978" s="9"/>
      <c r="T978" s="9"/>
      <c r="U978" s="9"/>
      <c r="V978" s="9"/>
    </row>
    <row r="979" spans="1:22" ht="13.5" customHeight="1">
      <c r="A979" s="1807"/>
      <c r="B979" s="9"/>
      <c r="C979" s="1807"/>
      <c r="D979" s="9"/>
      <c r="E979" s="1141"/>
      <c r="F979" s="293"/>
      <c r="G979" s="1807"/>
      <c r="H979" s="1807"/>
      <c r="I979" s="1807"/>
      <c r="J979" s="1807"/>
      <c r="K979" s="9"/>
      <c r="L979" s="9"/>
      <c r="M979" s="9"/>
      <c r="N979" s="9"/>
      <c r="O979" s="8"/>
      <c r="P979" s="8"/>
      <c r="Q979" s="9"/>
      <c r="R979" s="9"/>
      <c r="S979" s="9"/>
      <c r="T979" s="9"/>
      <c r="U979" s="9"/>
      <c r="V979" s="9"/>
    </row>
    <row r="980" spans="1:22" ht="13.5" customHeight="1">
      <c r="A980" s="1807"/>
      <c r="B980" s="9"/>
      <c r="C980" s="1807"/>
      <c r="D980" s="9"/>
      <c r="E980" s="1141"/>
      <c r="F980" s="293"/>
      <c r="G980" s="1807"/>
      <c r="H980" s="1807"/>
      <c r="I980" s="1807"/>
      <c r="J980" s="1807"/>
      <c r="K980" s="9"/>
      <c r="L980" s="9"/>
      <c r="M980" s="9"/>
      <c r="N980" s="9"/>
      <c r="O980" s="8"/>
      <c r="P980" s="8"/>
      <c r="Q980" s="9"/>
      <c r="R980" s="9"/>
      <c r="S980" s="9"/>
      <c r="T980" s="9"/>
      <c r="U980" s="9"/>
      <c r="V980" s="9"/>
    </row>
    <row r="981" spans="1:22" ht="13.5" customHeight="1">
      <c r="A981" s="1807"/>
      <c r="B981" s="9"/>
      <c r="C981" s="1807"/>
      <c r="D981" s="9"/>
      <c r="E981" s="1141"/>
      <c r="F981" s="293"/>
      <c r="G981" s="1807"/>
      <c r="H981" s="1807"/>
      <c r="I981" s="1807"/>
      <c r="J981" s="1807"/>
      <c r="K981" s="9"/>
      <c r="L981" s="9"/>
      <c r="M981" s="9"/>
      <c r="N981" s="9"/>
      <c r="O981" s="8"/>
      <c r="P981" s="8"/>
      <c r="Q981" s="9"/>
      <c r="R981" s="9"/>
      <c r="S981" s="9"/>
      <c r="T981" s="9"/>
      <c r="U981" s="9"/>
      <c r="V981" s="9"/>
    </row>
    <row r="982" spans="1:22" ht="13.5" customHeight="1">
      <c r="A982" s="1807"/>
      <c r="B982" s="9"/>
      <c r="C982" s="1807"/>
      <c r="D982" s="9"/>
      <c r="E982" s="1141"/>
      <c r="F982" s="293"/>
      <c r="G982" s="1807"/>
      <c r="H982" s="1807"/>
      <c r="I982" s="1807"/>
      <c r="J982" s="1807"/>
      <c r="K982" s="9"/>
      <c r="L982" s="9"/>
      <c r="M982" s="9"/>
      <c r="N982" s="9"/>
      <c r="O982" s="8"/>
      <c r="P982" s="8"/>
      <c r="Q982" s="9"/>
      <c r="R982" s="9"/>
      <c r="S982" s="9"/>
      <c r="T982" s="9"/>
      <c r="U982" s="9"/>
      <c r="V982" s="9"/>
    </row>
    <row r="983" spans="1:22" ht="13.5" customHeight="1">
      <c r="A983" s="1807"/>
      <c r="B983" s="9"/>
      <c r="C983" s="1807"/>
      <c r="D983" s="9"/>
      <c r="E983" s="1141"/>
      <c r="F983" s="293"/>
      <c r="G983" s="1807"/>
      <c r="H983" s="1807"/>
      <c r="I983" s="1807"/>
      <c r="J983" s="1807"/>
      <c r="K983" s="9"/>
      <c r="L983" s="9"/>
      <c r="M983" s="9"/>
      <c r="N983" s="9"/>
      <c r="O983" s="8"/>
      <c r="P983" s="8"/>
      <c r="Q983" s="9"/>
      <c r="R983" s="9"/>
      <c r="S983" s="9"/>
      <c r="T983" s="9"/>
      <c r="U983" s="9"/>
      <c r="V983" s="9"/>
    </row>
    <row r="984" spans="1:22" ht="13.5" customHeight="1">
      <c r="A984" s="1807"/>
      <c r="B984" s="9"/>
      <c r="C984" s="1807"/>
      <c r="D984" s="9"/>
      <c r="E984" s="1141"/>
      <c r="F984" s="293"/>
      <c r="G984" s="1807"/>
      <c r="H984" s="1807"/>
      <c r="I984" s="1807"/>
      <c r="J984" s="1807"/>
      <c r="K984" s="9"/>
      <c r="L984" s="9"/>
      <c r="M984" s="9"/>
      <c r="N984" s="9"/>
      <c r="O984" s="8"/>
      <c r="P984" s="8"/>
      <c r="Q984" s="9"/>
      <c r="R984" s="9"/>
      <c r="S984" s="9"/>
      <c r="T984" s="9"/>
      <c r="U984" s="9"/>
      <c r="V984" s="9"/>
    </row>
    <row r="985" spans="1:22" ht="13.5" customHeight="1">
      <c r="A985" s="1807"/>
      <c r="B985" s="9"/>
      <c r="C985" s="1807"/>
      <c r="D985" s="9"/>
      <c r="E985" s="1141"/>
      <c r="F985" s="293"/>
      <c r="G985" s="1807"/>
      <c r="H985" s="1807"/>
      <c r="I985" s="1807"/>
      <c r="J985" s="1807"/>
      <c r="K985" s="9"/>
      <c r="L985" s="9"/>
      <c r="M985" s="9"/>
      <c r="N985" s="9"/>
      <c r="O985" s="8"/>
      <c r="P985" s="8"/>
      <c r="Q985" s="9"/>
      <c r="R985" s="9"/>
      <c r="S985" s="9"/>
      <c r="T985" s="9"/>
      <c r="U985" s="9"/>
      <c r="V985" s="9"/>
    </row>
    <row r="986" spans="1:22" ht="13.5" customHeight="1">
      <c r="A986" s="1807"/>
      <c r="B986" s="9"/>
      <c r="C986" s="1807"/>
      <c r="D986" s="9"/>
      <c r="E986" s="1141"/>
      <c r="F986" s="293"/>
      <c r="G986" s="1807"/>
      <c r="H986" s="1807"/>
      <c r="I986" s="1807"/>
      <c r="J986" s="1807"/>
      <c r="K986" s="9"/>
      <c r="L986" s="9"/>
      <c r="M986" s="9"/>
      <c r="N986" s="9"/>
      <c r="O986" s="8"/>
      <c r="P986" s="8"/>
      <c r="Q986" s="9"/>
      <c r="R986" s="9"/>
      <c r="S986" s="9"/>
      <c r="T986" s="9"/>
      <c r="U986" s="9"/>
      <c r="V986" s="9"/>
    </row>
    <row r="987" spans="1:22" ht="13.5" customHeight="1">
      <c r="A987" s="1807"/>
      <c r="B987" s="9"/>
      <c r="C987" s="1807"/>
      <c r="D987" s="9"/>
      <c r="E987" s="1141"/>
      <c r="F987" s="293"/>
      <c r="G987" s="1807"/>
      <c r="H987" s="1807"/>
      <c r="I987" s="1807"/>
      <c r="J987" s="1807"/>
      <c r="K987" s="9"/>
      <c r="L987" s="9"/>
      <c r="M987" s="9"/>
      <c r="N987" s="9"/>
      <c r="O987" s="8"/>
      <c r="P987" s="8"/>
      <c r="Q987" s="9"/>
      <c r="R987" s="9"/>
      <c r="S987" s="9"/>
      <c r="T987" s="9"/>
      <c r="U987" s="9"/>
      <c r="V987" s="9"/>
    </row>
    <row r="988" spans="1:22" ht="13.5" customHeight="1">
      <c r="A988" s="1807"/>
      <c r="B988" s="9"/>
      <c r="C988" s="1807"/>
      <c r="D988" s="9"/>
      <c r="E988" s="1141"/>
      <c r="F988" s="293"/>
      <c r="G988" s="1807"/>
      <c r="H988" s="1807"/>
      <c r="I988" s="1807"/>
      <c r="J988" s="1807"/>
      <c r="K988" s="9"/>
      <c r="L988" s="9"/>
      <c r="M988" s="9"/>
      <c r="N988" s="9"/>
      <c r="O988" s="8"/>
      <c r="P988" s="8"/>
      <c r="Q988" s="9"/>
      <c r="R988" s="9"/>
      <c r="S988" s="9"/>
      <c r="T988" s="9"/>
      <c r="U988" s="9"/>
      <c r="V988" s="9"/>
    </row>
    <row r="989" spans="1:22" ht="13.5" customHeight="1">
      <c r="A989" s="1807"/>
      <c r="B989" s="9"/>
      <c r="C989" s="1807"/>
      <c r="D989" s="9"/>
      <c r="E989" s="1141"/>
      <c r="F989" s="293"/>
      <c r="G989" s="1807"/>
      <c r="H989" s="1807"/>
      <c r="I989" s="1807"/>
      <c r="J989" s="1807"/>
      <c r="K989" s="9"/>
      <c r="L989" s="9"/>
      <c r="M989" s="9"/>
      <c r="N989" s="9"/>
      <c r="O989" s="8"/>
      <c r="P989" s="8"/>
      <c r="Q989" s="9"/>
      <c r="R989" s="9"/>
      <c r="S989" s="9"/>
      <c r="T989" s="9"/>
      <c r="U989" s="9"/>
      <c r="V989" s="9"/>
    </row>
    <row r="990" spans="1:22" ht="13.5" customHeight="1">
      <c r="A990" s="1807"/>
      <c r="B990" s="9"/>
      <c r="C990" s="1807"/>
      <c r="D990" s="9"/>
      <c r="E990" s="1141"/>
      <c r="F990" s="293"/>
      <c r="G990" s="1807"/>
      <c r="H990" s="1807"/>
      <c r="I990" s="1807"/>
      <c r="J990" s="1807"/>
      <c r="K990" s="9"/>
      <c r="L990" s="9"/>
      <c r="M990" s="9"/>
      <c r="N990" s="9"/>
      <c r="O990" s="8"/>
      <c r="P990" s="8"/>
      <c r="Q990" s="9"/>
      <c r="R990" s="9"/>
      <c r="S990" s="9"/>
      <c r="T990" s="9"/>
      <c r="U990" s="9"/>
      <c r="V990" s="9"/>
    </row>
    <row r="991" spans="1:22" ht="13.5" customHeight="1">
      <c r="A991" s="1807"/>
      <c r="B991" s="9"/>
      <c r="C991" s="1807"/>
      <c r="D991" s="9"/>
      <c r="E991" s="1141"/>
      <c r="F991" s="293"/>
      <c r="G991" s="1807"/>
      <c r="H991" s="1807"/>
      <c r="I991" s="1807"/>
      <c r="J991" s="1807"/>
      <c r="K991" s="9"/>
      <c r="L991" s="9"/>
      <c r="M991" s="9"/>
      <c r="N991" s="9"/>
      <c r="O991" s="8"/>
      <c r="P991" s="8"/>
      <c r="Q991" s="9"/>
      <c r="R991" s="9"/>
      <c r="S991" s="9"/>
      <c r="T991" s="9"/>
      <c r="U991" s="9"/>
      <c r="V991" s="9"/>
    </row>
    <row r="992" spans="1:22" ht="13.5" customHeight="1">
      <c r="A992" s="1807"/>
      <c r="B992" s="9"/>
      <c r="C992" s="1807"/>
      <c r="D992" s="9"/>
      <c r="E992" s="1141"/>
      <c r="F992" s="293"/>
      <c r="G992" s="1807"/>
      <c r="H992" s="1807"/>
      <c r="I992" s="1807"/>
      <c r="J992" s="1807"/>
      <c r="K992" s="9"/>
      <c r="L992" s="9"/>
      <c r="M992" s="9"/>
      <c r="N992" s="9"/>
      <c r="O992" s="8"/>
      <c r="P992" s="8"/>
      <c r="Q992" s="9"/>
      <c r="R992" s="9"/>
      <c r="S992" s="9"/>
      <c r="T992" s="9"/>
      <c r="U992" s="9"/>
      <c r="V992" s="9"/>
    </row>
    <row r="993" spans="1:22" ht="13.5" customHeight="1">
      <c r="A993" s="1807"/>
      <c r="B993" s="9"/>
      <c r="C993" s="1807"/>
      <c r="D993" s="9"/>
      <c r="E993" s="1141"/>
      <c r="F993" s="293"/>
      <c r="G993" s="1807"/>
      <c r="H993" s="1807"/>
      <c r="I993" s="1807"/>
      <c r="J993" s="1807"/>
      <c r="K993" s="9"/>
      <c r="L993" s="9"/>
      <c r="M993" s="9"/>
      <c r="N993" s="9"/>
      <c r="O993" s="8"/>
      <c r="P993" s="8"/>
      <c r="Q993" s="9"/>
      <c r="R993" s="9"/>
      <c r="S993" s="9"/>
      <c r="T993" s="9"/>
      <c r="U993" s="9"/>
      <c r="V993" s="9"/>
    </row>
    <row r="994" spans="1:22" ht="13.5" customHeight="1">
      <c r="A994" s="1807"/>
      <c r="B994" s="9"/>
      <c r="C994" s="1807"/>
      <c r="D994" s="9"/>
      <c r="E994" s="1141"/>
      <c r="F994" s="293"/>
      <c r="G994" s="1807"/>
      <c r="H994" s="1807"/>
      <c r="I994" s="1807"/>
      <c r="J994" s="1807"/>
      <c r="K994" s="9"/>
      <c r="L994" s="9"/>
      <c r="M994" s="9"/>
      <c r="N994" s="9"/>
      <c r="O994" s="8"/>
      <c r="P994" s="8"/>
      <c r="Q994" s="9"/>
      <c r="R994" s="9"/>
      <c r="S994" s="9"/>
      <c r="T994" s="9"/>
      <c r="U994" s="9"/>
      <c r="V994" s="9"/>
    </row>
    <row r="995" spans="1:22" ht="13.5" customHeight="1">
      <c r="A995" s="1807"/>
      <c r="B995" s="9"/>
      <c r="C995" s="1807"/>
      <c r="D995" s="9"/>
      <c r="E995" s="1141"/>
      <c r="F995" s="293"/>
      <c r="G995" s="1807"/>
      <c r="H995" s="1807"/>
      <c r="I995" s="1807"/>
      <c r="J995" s="1807"/>
      <c r="K995" s="9"/>
      <c r="L995" s="9"/>
      <c r="M995" s="9"/>
      <c r="N995" s="9"/>
      <c r="O995" s="8"/>
      <c r="P995" s="8"/>
      <c r="Q995" s="9"/>
      <c r="R995" s="9"/>
      <c r="S995" s="9"/>
      <c r="T995" s="9"/>
      <c r="U995" s="9"/>
      <c r="V995" s="9"/>
    </row>
    <row r="996" spans="1:22" ht="13.5" customHeight="1">
      <c r="A996" s="1807"/>
      <c r="B996" s="9"/>
      <c r="C996" s="1807"/>
      <c r="D996" s="9"/>
      <c r="E996" s="1141"/>
      <c r="F996" s="293"/>
      <c r="G996" s="1807"/>
      <c r="H996" s="1807"/>
      <c r="I996" s="1807"/>
      <c r="J996" s="1807"/>
      <c r="K996" s="9"/>
      <c r="L996" s="9"/>
      <c r="M996" s="9"/>
      <c r="N996" s="9"/>
      <c r="O996" s="8"/>
      <c r="P996" s="8"/>
      <c r="Q996" s="9"/>
      <c r="R996" s="9"/>
      <c r="S996" s="9"/>
      <c r="T996" s="9"/>
      <c r="U996" s="9"/>
      <c r="V996" s="9"/>
    </row>
    <row r="997" spans="1:22" ht="13.5" customHeight="1">
      <c r="A997" s="1807"/>
      <c r="B997" s="9"/>
      <c r="C997" s="1807"/>
      <c r="D997" s="9"/>
      <c r="E997" s="1141"/>
      <c r="F997" s="293"/>
      <c r="G997" s="1807"/>
      <c r="H997" s="1807"/>
      <c r="I997" s="1807"/>
      <c r="J997" s="1807"/>
      <c r="K997" s="9"/>
      <c r="L997" s="9"/>
      <c r="M997" s="9"/>
      <c r="N997" s="9"/>
      <c r="O997" s="8"/>
      <c r="P997" s="8"/>
      <c r="Q997" s="9"/>
      <c r="R997" s="9"/>
      <c r="S997" s="9"/>
      <c r="T997" s="9"/>
      <c r="U997" s="9"/>
      <c r="V997" s="9"/>
    </row>
    <row r="998" spans="1:22" ht="13.5" customHeight="1">
      <c r="A998" s="1807"/>
      <c r="B998" s="9"/>
      <c r="C998" s="1807"/>
      <c r="D998" s="9"/>
      <c r="E998" s="1141"/>
      <c r="F998" s="293"/>
      <c r="G998" s="1807"/>
      <c r="H998" s="1807"/>
      <c r="I998" s="1807"/>
      <c r="J998" s="1807"/>
      <c r="K998" s="9"/>
      <c r="L998" s="9"/>
      <c r="M998" s="9"/>
      <c r="N998" s="9"/>
      <c r="O998" s="8"/>
      <c r="P998" s="8"/>
      <c r="Q998" s="9"/>
      <c r="R998" s="9"/>
      <c r="S998" s="9"/>
      <c r="T998" s="9"/>
      <c r="U998" s="9"/>
      <c r="V998" s="9"/>
    </row>
    <row r="999" spans="1:22" ht="13.5" customHeight="1">
      <c r="A999" s="1807"/>
      <c r="B999" s="9"/>
      <c r="C999" s="1807"/>
      <c r="D999" s="9"/>
      <c r="E999" s="1141"/>
      <c r="F999" s="293"/>
      <c r="G999" s="1807"/>
      <c r="H999" s="1807"/>
      <c r="I999" s="1807"/>
      <c r="J999" s="1807"/>
      <c r="K999" s="9"/>
      <c r="L999" s="9"/>
      <c r="M999" s="9"/>
      <c r="N999" s="9"/>
      <c r="O999" s="8"/>
      <c r="P999" s="8"/>
      <c r="Q999" s="9"/>
      <c r="R999" s="9"/>
      <c r="S999" s="9"/>
      <c r="T999" s="9"/>
      <c r="U999" s="9"/>
      <c r="V999" s="9"/>
    </row>
    <row r="1000" spans="1:22" ht="13.5" customHeight="1">
      <c r="A1000" s="1807"/>
      <c r="B1000" s="9"/>
      <c r="C1000" s="1807"/>
      <c r="D1000" s="9"/>
      <c r="E1000" s="1141"/>
      <c r="F1000" s="293"/>
      <c r="G1000" s="1807"/>
      <c r="H1000" s="1807"/>
      <c r="I1000" s="1807"/>
      <c r="J1000" s="1807"/>
      <c r="K1000" s="9"/>
      <c r="L1000" s="9"/>
      <c r="M1000" s="9"/>
      <c r="N1000" s="9"/>
      <c r="O1000" s="8"/>
      <c r="P1000" s="8"/>
      <c r="Q1000" s="9"/>
      <c r="R1000" s="9"/>
      <c r="S1000" s="9"/>
      <c r="T1000" s="9"/>
      <c r="U1000" s="9"/>
      <c r="V1000" s="9"/>
    </row>
    <row r="1001" spans="1:22" ht="13.5" customHeight="1">
      <c r="A1001" s="1807"/>
      <c r="B1001" s="9"/>
      <c r="C1001" s="1807"/>
      <c r="D1001" s="9"/>
      <c r="E1001" s="1141"/>
      <c r="F1001" s="293"/>
      <c r="G1001" s="1807"/>
      <c r="H1001" s="1807"/>
      <c r="I1001" s="1807"/>
      <c r="J1001" s="1807"/>
      <c r="K1001" s="9"/>
      <c r="L1001" s="9"/>
      <c r="M1001" s="9"/>
      <c r="N1001" s="9"/>
      <c r="O1001" s="8"/>
      <c r="P1001" s="8"/>
      <c r="Q1001" s="9"/>
      <c r="R1001" s="9"/>
      <c r="S1001" s="9"/>
      <c r="T1001" s="9"/>
      <c r="U1001" s="9"/>
      <c r="V1001" s="9"/>
    </row>
    <row r="1002" spans="1:22" ht="13.5" customHeight="1">
      <c r="A1002" s="1807"/>
      <c r="B1002" s="9"/>
      <c r="C1002" s="1807"/>
      <c r="D1002" s="9"/>
      <c r="E1002" s="1141"/>
      <c r="F1002" s="293"/>
      <c r="G1002" s="1807"/>
      <c r="H1002" s="1807"/>
      <c r="I1002" s="1807"/>
      <c r="J1002" s="1807"/>
      <c r="K1002" s="9"/>
      <c r="L1002" s="9"/>
      <c r="M1002" s="9"/>
      <c r="N1002" s="9"/>
      <c r="O1002" s="8"/>
      <c r="P1002" s="8"/>
      <c r="Q1002" s="9"/>
      <c r="R1002" s="9"/>
      <c r="S1002" s="9"/>
      <c r="T1002" s="9"/>
      <c r="U1002" s="9"/>
      <c r="V1002" s="9"/>
    </row>
    <row r="1003" spans="1:22" ht="13.5" customHeight="1">
      <c r="A1003" s="1807"/>
      <c r="B1003" s="9"/>
      <c r="C1003" s="1807"/>
      <c r="D1003" s="9"/>
      <c r="E1003" s="1141"/>
      <c r="F1003" s="293"/>
      <c r="G1003" s="1807"/>
      <c r="H1003" s="1807"/>
      <c r="I1003" s="1807"/>
      <c r="J1003" s="1807"/>
      <c r="K1003" s="9"/>
      <c r="L1003" s="9"/>
      <c r="M1003" s="9"/>
      <c r="N1003" s="9"/>
      <c r="O1003" s="8"/>
      <c r="P1003" s="8"/>
      <c r="Q1003" s="9"/>
      <c r="R1003" s="9"/>
      <c r="S1003" s="9"/>
      <c r="T1003" s="9"/>
      <c r="U1003" s="9"/>
      <c r="V1003" s="9"/>
    </row>
    <row r="1004" spans="1:22" ht="13.5" customHeight="1">
      <c r="A1004" s="1807"/>
      <c r="B1004" s="9"/>
      <c r="C1004" s="1807"/>
      <c r="D1004" s="9"/>
      <c r="E1004" s="1141"/>
      <c r="F1004" s="293"/>
      <c r="G1004" s="1807"/>
      <c r="H1004" s="1807"/>
      <c r="I1004" s="1807"/>
      <c r="J1004" s="1807"/>
      <c r="K1004" s="9"/>
      <c r="L1004" s="9"/>
      <c r="M1004" s="9"/>
      <c r="N1004" s="9"/>
      <c r="O1004" s="8"/>
      <c r="P1004" s="8"/>
      <c r="Q1004" s="9"/>
      <c r="R1004" s="9"/>
      <c r="S1004" s="9"/>
      <c r="T1004" s="9"/>
      <c r="U1004" s="9"/>
      <c r="V1004" s="9"/>
    </row>
    <row r="1005" spans="1:22" ht="13.5" customHeight="1">
      <c r="A1005" s="1807"/>
      <c r="B1005" s="9"/>
      <c r="C1005" s="1807"/>
      <c r="D1005" s="9"/>
      <c r="E1005" s="1141"/>
      <c r="F1005" s="293"/>
      <c r="G1005" s="1807"/>
      <c r="H1005" s="1807"/>
      <c r="I1005" s="1807"/>
      <c r="J1005" s="1807"/>
      <c r="K1005" s="9"/>
      <c r="L1005" s="9"/>
      <c r="M1005" s="9"/>
      <c r="N1005" s="9"/>
      <c r="O1005" s="8"/>
      <c r="P1005" s="8"/>
      <c r="Q1005" s="9"/>
      <c r="R1005" s="9"/>
      <c r="S1005" s="9"/>
      <c r="T1005" s="9"/>
      <c r="U1005" s="9"/>
      <c r="V1005" s="9"/>
    </row>
    <row r="1006" spans="1:22" ht="13.5" customHeight="1">
      <c r="A1006" s="1807"/>
      <c r="B1006" s="9"/>
      <c r="C1006" s="1807"/>
      <c r="D1006" s="9"/>
      <c r="E1006" s="1141"/>
      <c r="F1006" s="293"/>
      <c r="G1006" s="1807"/>
      <c r="H1006" s="1807"/>
      <c r="I1006" s="1807"/>
      <c r="J1006" s="1807"/>
      <c r="K1006" s="9"/>
      <c r="L1006" s="9"/>
      <c r="M1006" s="9"/>
      <c r="N1006" s="9"/>
      <c r="O1006" s="8"/>
      <c r="P1006" s="8"/>
      <c r="Q1006" s="9"/>
      <c r="R1006" s="9"/>
      <c r="S1006" s="9"/>
      <c r="T1006" s="9"/>
      <c r="U1006" s="9"/>
      <c r="V1006" s="9"/>
    </row>
    <row r="1007" spans="1:22" ht="13.5" customHeight="1">
      <c r="A1007" s="1807"/>
      <c r="B1007" s="9"/>
      <c r="C1007" s="1807"/>
      <c r="D1007" s="9"/>
      <c r="E1007" s="1141"/>
      <c r="F1007" s="293"/>
      <c r="G1007" s="1807"/>
      <c r="H1007" s="1807"/>
      <c r="I1007" s="1807"/>
      <c r="J1007" s="1807"/>
      <c r="K1007" s="9"/>
      <c r="L1007" s="9"/>
      <c r="M1007" s="9"/>
      <c r="N1007" s="9"/>
      <c r="O1007" s="8"/>
      <c r="P1007" s="8"/>
      <c r="Q1007" s="9"/>
      <c r="R1007" s="9"/>
      <c r="S1007" s="9"/>
      <c r="T1007" s="9"/>
      <c r="U1007" s="9"/>
      <c r="V1007" s="9"/>
    </row>
    <row r="1008" spans="1:22" ht="13.5" customHeight="1">
      <c r="A1008" s="1807"/>
      <c r="B1008" s="9"/>
      <c r="C1008" s="1807"/>
      <c r="D1008" s="9"/>
      <c r="E1008" s="1141"/>
      <c r="F1008" s="293"/>
      <c r="G1008" s="1807"/>
      <c r="H1008" s="1807"/>
      <c r="I1008" s="1807"/>
      <c r="J1008" s="1807"/>
      <c r="K1008" s="9"/>
      <c r="L1008" s="9"/>
      <c r="M1008" s="9"/>
      <c r="N1008" s="9"/>
      <c r="O1008" s="8"/>
      <c r="P1008" s="8"/>
      <c r="Q1008" s="9"/>
      <c r="R1008" s="9"/>
      <c r="S1008" s="9"/>
      <c r="T1008" s="9"/>
      <c r="U1008" s="9"/>
      <c r="V1008" s="9"/>
    </row>
    <row r="1009" spans="1:22" ht="13.5" customHeight="1">
      <c r="A1009" s="1807"/>
      <c r="B1009" s="9"/>
      <c r="C1009" s="1807"/>
      <c r="D1009" s="9"/>
      <c r="E1009" s="1141"/>
      <c r="F1009" s="293"/>
      <c r="G1009" s="1807"/>
      <c r="H1009" s="1807"/>
      <c r="I1009" s="1807"/>
      <c r="J1009" s="1807"/>
      <c r="K1009" s="9"/>
      <c r="L1009" s="9"/>
      <c r="M1009" s="9"/>
      <c r="N1009" s="9"/>
      <c r="O1009" s="8"/>
      <c r="P1009" s="8"/>
      <c r="Q1009" s="9"/>
      <c r="R1009" s="9"/>
      <c r="S1009" s="9"/>
      <c r="T1009" s="9"/>
      <c r="U1009" s="9"/>
      <c r="V1009" s="9"/>
    </row>
    <row r="1010" spans="1:22" ht="13.5" customHeight="1">
      <c r="A1010" s="1807"/>
      <c r="B1010" s="9"/>
      <c r="C1010" s="1807"/>
      <c r="D1010" s="9"/>
      <c r="E1010" s="1141"/>
      <c r="F1010" s="293"/>
      <c r="G1010" s="1807"/>
      <c r="H1010" s="1807"/>
      <c r="I1010" s="1807"/>
      <c r="J1010" s="1807"/>
      <c r="K1010" s="9"/>
      <c r="L1010" s="9"/>
      <c r="M1010" s="9"/>
      <c r="N1010" s="9"/>
      <c r="O1010" s="8"/>
      <c r="P1010" s="8"/>
      <c r="Q1010" s="9"/>
      <c r="R1010" s="9"/>
      <c r="S1010" s="9"/>
      <c r="T1010" s="9"/>
      <c r="U1010" s="9"/>
      <c r="V1010" s="9"/>
    </row>
    <row r="1011" spans="1:22" ht="13.5" customHeight="1">
      <c r="A1011" s="1807"/>
      <c r="B1011" s="9"/>
      <c r="C1011" s="1807"/>
      <c r="D1011" s="9"/>
      <c r="E1011" s="1141"/>
      <c r="F1011" s="293"/>
      <c r="G1011" s="1807"/>
      <c r="H1011" s="1807"/>
      <c r="I1011" s="1807"/>
      <c r="J1011" s="1807"/>
      <c r="K1011" s="9"/>
      <c r="L1011" s="9"/>
      <c r="M1011" s="9"/>
      <c r="N1011" s="9"/>
      <c r="O1011" s="8"/>
      <c r="P1011" s="8"/>
      <c r="Q1011" s="9"/>
      <c r="R1011" s="9"/>
      <c r="S1011" s="9"/>
      <c r="T1011" s="9"/>
      <c r="U1011" s="9"/>
      <c r="V1011" s="9"/>
    </row>
    <row r="1012" spans="1:22" ht="13.5" customHeight="1">
      <c r="A1012" s="1807"/>
      <c r="B1012" s="9"/>
      <c r="C1012" s="1807"/>
      <c r="D1012" s="9"/>
      <c r="E1012" s="1141"/>
      <c r="F1012" s="293"/>
      <c r="G1012" s="1807"/>
      <c r="H1012" s="1807"/>
      <c r="I1012" s="1807"/>
      <c r="J1012" s="1807"/>
      <c r="K1012" s="9"/>
      <c r="L1012" s="9"/>
      <c r="M1012" s="9"/>
      <c r="N1012" s="9"/>
      <c r="O1012" s="8"/>
      <c r="P1012" s="8"/>
      <c r="Q1012" s="9"/>
      <c r="R1012" s="9"/>
      <c r="S1012" s="9"/>
      <c r="T1012" s="9"/>
      <c r="U1012" s="9"/>
      <c r="V1012" s="9"/>
    </row>
    <row r="1013" spans="1:22" ht="13.5" customHeight="1">
      <c r="A1013" s="1807"/>
      <c r="B1013" s="9"/>
      <c r="C1013" s="1807"/>
      <c r="D1013" s="9"/>
      <c r="E1013" s="1141"/>
      <c r="F1013" s="293"/>
      <c r="G1013" s="1807"/>
      <c r="H1013" s="1807"/>
      <c r="I1013" s="1807"/>
      <c r="J1013" s="1807"/>
      <c r="K1013" s="9"/>
      <c r="L1013" s="9"/>
      <c r="M1013" s="9"/>
      <c r="N1013" s="9"/>
      <c r="O1013" s="8"/>
      <c r="P1013" s="8"/>
      <c r="Q1013" s="9"/>
      <c r="R1013" s="9"/>
      <c r="S1013" s="9"/>
      <c r="T1013" s="9"/>
      <c r="U1013" s="9"/>
      <c r="V1013" s="9"/>
    </row>
    <row r="1014" spans="1:22" ht="13.5" customHeight="1">
      <c r="A1014" s="1807"/>
      <c r="B1014" s="9"/>
      <c r="C1014" s="1807"/>
      <c r="D1014" s="9"/>
      <c r="E1014" s="1141"/>
      <c r="F1014" s="293"/>
      <c r="G1014" s="1807"/>
      <c r="H1014" s="1807"/>
      <c r="I1014" s="1807"/>
      <c r="J1014" s="1807"/>
      <c r="K1014" s="9"/>
      <c r="L1014" s="9"/>
      <c r="M1014" s="9"/>
      <c r="N1014" s="9"/>
      <c r="O1014" s="8"/>
      <c r="P1014" s="8"/>
      <c r="Q1014" s="9"/>
      <c r="R1014" s="9"/>
      <c r="S1014" s="9"/>
      <c r="T1014" s="9"/>
      <c r="U1014" s="9"/>
      <c r="V1014" s="9"/>
    </row>
    <row r="1015" spans="1:22" ht="13.5" customHeight="1">
      <c r="A1015" s="1807"/>
      <c r="B1015" s="9"/>
      <c r="C1015" s="1807"/>
      <c r="D1015" s="9"/>
      <c r="E1015" s="1141"/>
      <c r="F1015" s="293"/>
      <c r="G1015" s="1807"/>
      <c r="H1015" s="1807"/>
      <c r="I1015" s="1807"/>
      <c r="J1015" s="1807"/>
      <c r="K1015" s="9"/>
      <c r="L1015" s="9"/>
      <c r="M1015" s="9"/>
      <c r="N1015" s="9"/>
      <c r="O1015" s="8"/>
      <c r="P1015" s="8"/>
      <c r="Q1015" s="9"/>
      <c r="R1015" s="9"/>
      <c r="S1015" s="9"/>
      <c r="T1015" s="9"/>
      <c r="U1015" s="9"/>
      <c r="V1015" s="9"/>
    </row>
    <row r="1016" spans="1:22" ht="13.5" customHeight="1">
      <c r="A1016" s="1807"/>
      <c r="B1016" s="9"/>
      <c r="C1016" s="1807"/>
      <c r="D1016" s="9"/>
      <c r="E1016" s="1141"/>
      <c r="F1016" s="293"/>
      <c r="G1016" s="1807"/>
      <c r="H1016" s="1807"/>
      <c r="I1016" s="1807"/>
      <c r="J1016" s="1807"/>
      <c r="K1016" s="9"/>
      <c r="L1016" s="9"/>
      <c r="M1016" s="9"/>
      <c r="N1016" s="9"/>
      <c r="O1016" s="8"/>
      <c r="P1016" s="8"/>
      <c r="Q1016" s="9"/>
      <c r="R1016" s="9"/>
      <c r="S1016" s="9"/>
      <c r="T1016" s="9"/>
      <c r="U1016" s="9"/>
      <c r="V1016" s="9"/>
    </row>
    <row r="1017" spans="1:22" ht="13.5" customHeight="1">
      <c r="A1017" s="1807"/>
      <c r="B1017" s="9"/>
      <c r="C1017" s="1807"/>
      <c r="D1017" s="9"/>
      <c r="E1017" s="1141"/>
      <c r="F1017" s="293"/>
      <c r="G1017" s="1807"/>
      <c r="H1017" s="1807"/>
      <c r="I1017" s="1807"/>
      <c r="J1017" s="1807"/>
      <c r="K1017" s="9"/>
      <c r="L1017" s="9"/>
      <c r="M1017" s="9"/>
      <c r="N1017" s="9"/>
      <c r="O1017" s="8"/>
      <c r="P1017" s="8"/>
      <c r="Q1017" s="9"/>
      <c r="R1017" s="9"/>
      <c r="S1017" s="9"/>
      <c r="T1017" s="9"/>
      <c r="U1017" s="9"/>
      <c r="V1017" s="9"/>
    </row>
    <row r="1018" spans="1:22" ht="13.5" customHeight="1">
      <c r="A1018" s="1807"/>
      <c r="B1018" s="9"/>
      <c r="C1018" s="1807"/>
      <c r="D1018" s="9"/>
      <c r="E1018" s="1141"/>
      <c r="F1018" s="293"/>
      <c r="G1018" s="1807"/>
      <c r="H1018" s="1807"/>
      <c r="I1018" s="1807"/>
      <c r="J1018" s="1807"/>
      <c r="K1018" s="9"/>
      <c r="L1018" s="9"/>
      <c r="M1018" s="9"/>
      <c r="N1018" s="9"/>
      <c r="O1018" s="8"/>
      <c r="P1018" s="8"/>
      <c r="Q1018" s="9"/>
      <c r="R1018" s="9"/>
      <c r="S1018" s="9"/>
      <c r="T1018" s="9"/>
      <c r="U1018" s="9"/>
      <c r="V1018" s="9"/>
    </row>
    <row r="1019" spans="1:22" ht="13.5" customHeight="1">
      <c r="A1019" s="1807"/>
      <c r="B1019" s="9"/>
      <c r="C1019" s="1807"/>
      <c r="D1019" s="9"/>
      <c r="E1019" s="1141"/>
      <c r="F1019" s="293"/>
      <c r="G1019" s="1807"/>
      <c r="H1019" s="1807"/>
      <c r="I1019" s="1807"/>
      <c r="J1019" s="1807"/>
      <c r="K1019" s="9"/>
      <c r="L1019" s="9"/>
      <c r="M1019" s="9"/>
      <c r="N1019" s="9"/>
      <c r="O1019" s="8"/>
      <c r="P1019" s="8"/>
      <c r="Q1019" s="9"/>
      <c r="R1019" s="9"/>
      <c r="S1019" s="9"/>
      <c r="T1019" s="9"/>
      <c r="U1019" s="9"/>
      <c r="V1019" s="9"/>
    </row>
    <row r="1020" spans="1:22" ht="13.5" customHeight="1">
      <c r="A1020" s="1807"/>
      <c r="B1020" s="9"/>
      <c r="C1020" s="1807"/>
      <c r="D1020" s="9"/>
      <c r="E1020" s="1141"/>
      <c r="F1020" s="293"/>
      <c r="G1020" s="1807"/>
      <c r="H1020" s="1807"/>
      <c r="I1020" s="1807"/>
      <c r="J1020" s="1807"/>
      <c r="K1020" s="9"/>
      <c r="L1020" s="9"/>
      <c r="M1020" s="9"/>
      <c r="N1020" s="9"/>
      <c r="O1020" s="8"/>
      <c r="P1020" s="8"/>
      <c r="Q1020" s="9"/>
      <c r="R1020" s="9"/>
      <c r="S1020" s="9"/>
      <c r="T1020" s="9"/>
      <c r="U1020" s="9"/>
      <c r="V1020" s="9"/>
    </row>
    <row r="1021" spans="1:22" ht="13.5" customHeight="1">
      <c r="A1021" s="1807"/>
      <c r="B1021" s="9"/>
      <c r="C1021" s="1807"/>
      <c r="D1021" s="9"/>
      <c r="E1021" s="1141"/>
      <c r="F1021" s="293"/>
      <c r="G1021" s="1807"/>
      <c r="H1021" s="1807"/>
      <c r="I1021" s="1807"/>
      <c r="J1021" s="1807"/>
      <c r="K1021" s="9"/>
      <c r="L1021" s="9"/>
      <c r="M1021" s="9"/>
      <c r="N1021" s="9"/>
      <c r="O1021" s="8"/>
      <c r="P1021" s="8"/>
      <c r="Q1021" s="9"/>
      <c r="R1021" s="9"/>
      <c r="S1021" s="9"/>
      <c r="T1021" s="9"/>
      <c r="U1021" s="9"/>
      <c r="V1021" s="9"/>
    </row>
    <row r="1022" spans="1:22" ht="13.5" customHeight="1">
      <c r="A1022" s="1807"/>
      <c r="B1022" s="9"/>
      <c r="C1022" s="1807"/>
      <c r="D1022" s="9"/>
      <c r="E1022" s="1141"/>
      <c r="F1022" s="293"/>
      <c r="G1022" s="1807"/>
      <c r="H1022" s="1807"/>
      <c r="I1022" s="1807"/>
      <c r="J1022" s="1807"/>
      <c r="K1022" s="9"/>
      <c r="L1022" s="9"/>
      <c r="M1022" s="9"/>
      <c r="N1022" s="9"/>
      <c r="O1022" s="8"/>
      <c r="P1022" s="8"/>
      <c r="Q1022" s="9"/>
      <c r="R1022" s="9"/>
      <c r="S1022" s="9"/>
      <c r="T1022" s="9"/>
      <c r="U1022" s="9"/>
      <c r="V1022" s="9"/>
    </row>
    <row r="1023" spans="1:22" ht="13.5" customHeight="1">
      <c r="A1023" s="1807"/>
      <c r="B1023" s="9"/>
      <c r="C1023" s="1807"/>
      <c r="D1023" s="9"/>
      <c r="E1023" s="1141"/>
      <c r="F1023" s="293"/>
      <c r="G1023" s="1807"/>
      <c r="H1023" s="1807"/>
      <c r="I1023" s="1807"/>
      <c r="J1023" s="1807"/>
      <c r="K1023" s="9"/>
      <c r="L1023" s="9"/>
      <c r="M1023" s="9"/>
      <c r="N1023" s="9"/>
      <c r="O1023" s="8"/>
      <c r="P1023" s="8"/>
      <c r="Q1023" s="9"/>
      <c r="R1023" s="9"/>
      <c r="S1023" s="9"/>
      <c r="T1023" s="9"/>
      <c r="U1023" s="9"/>
      <c r="V1023" s="9"/>
    </row>
    <row r="1024" spans="1:22" ht="13.5" customHeight="1">
      <c r="A1024" s="1807"/>
      <c r="B1024" s="9"/>
      <c r="C1024" s="1807"/>
      <c r="D1024" s="9"/>
      <c r="E1024" s="1141"/>
      <c r="F1024" s="293"/>
      <c r="G1024" s="1807"/>
      <c r="H1024" s="1807"/>
      <c r="I1024" s="1807"/>
      <c r="J1024" s="1807"/>
      <c r="K1024" s="9"/>
      <c r="L1024" s="9"/>
      <c r="M1024" s="9"/>
      <c r="N1024" s="9"/>
      <c r="O1024" s="8"/>
      <c r="P1024" s="8"/>
      <c r="Q1024" s="9"/>
      <c r="R1024" s="9"/>
      <c r="S1024" s="9"/>
      <c r="T1024" s="9"/>
      <c r="U1024" s="9"/>
      <c r="V1024" s="9"/>
    </row>
    <row r="1025" spans="1:22" ht="13.5" customHeight="1">
      <c r="A1025" s="1807"/>
      <c r="B1025" s="9"/>
      <c r="C1025" s="1807"/>
      <c r="D1025" s="9"/>
      <c r="E1025" s="1141"/>
      <c r="F1025" s="293"/>
      <c r="G1025" s="1807"/>
      <c r="H1025" s="1807"/>
      <c r="I1025" s="1807"/>
      <c r="J1025" s="1807"/>
      <c r="K1025" s="9"/>
      <c r="L1025" s="9"/>
      <c r="M1025" s="9"/>
      <c r="N1025" s="9"/>
      <c r="O1025" s="8"/>
      <c r="P1025" s="8"/>
      <c r="Q1025" s="9"/>
      <c r="R1025" s="9"/>
      <c r="S1025" s="9"/>
      <c r="T1025" s="9"/>
      <c r="U1025" s="9"/>
      <c r="V1025" s="9"/>
    </row>
    <row r="1026" spans="1:22" ht="13.5" customHeight="1">
      <c r="A1026" s="1807"/>
      <c r="B1026" s="9"/>
      <c r="C1026" s="1807"/>
      <c r="D1026" s="9"/>
      <c r="E1026" s="1141"/>
      <c r="F1026" s="293"/>
      <c r="G1026" s="1807"/>
      <c r="H1026" s="1807"/>
      <c r="I1026" s="1807"/>
      <c r="J1026" s="1807"/>
      <c r="K1026" s="9"/>
      <c r="L1026" s="9"/>
      <c r="M1026" s="9"/>
      <c r="N1026" s="9"/>
      <c r="O1026" s="8"/>
      <c r="P1026" s="8"/>
      <c r="Q1026" s="9"/>
      <c r="R1026" s="9"/>
      <c r="S1026" s="9"/>
      <c r="T1026" s="9"/>
      <c r="U1026" s="9"/>
      <c r="V1026" s="9"/>
    </row>
    <row r="1027" spans="1:22" ht="13.5" customHeight="1">
      <c r="A1027" s="1807"/>
      <c r="B1027" s="9"/>
      <c r="C1027" s="1807"/>
      <c r="D1027" s="9"/>
      <c r="E1027" s="1141"/>
      <c r="F1027" s="293"/>
      <c r="G1027" s="1807"/>
      <c r="H1027" s="1807"/>
      <c r="I1027" s="1807"/>
      <c r="J1027" s="1807"/>
      <c r="K1027" s="9"/>
      <c r="L1027" s="9"/>
      <c r="M1027" s="9"/>
      <c r="N1027" s="9"/>
      <c r="O1027" s="8"/>
      <c r="P1027" s="8"/>
      <c r="Q1027" s="9"/>
      <c r="R1027" s="9"/>
      <c r="S1027" s="9"/>
      <c r="T1027" s="9"/>
      <c r="U1027" s="9"/>
      <c r="V1027" s="9"/>
    </row>
    <row r="1028" spans="1:22" ht="13.5" customHeight="1">
      <c r="A1028" s="1807"/>
      <c r="B1028" s="9"/>
      <c r="C1028" s="1807"/>
      <c r="D1028" s="9"/>
      <c r="E1028" s="1141"/>
      <c r="F1028" s="293"/>
      <c r="G1028" s="1807"/>
      <c r="H1028" s="1807"/>
      <c r="I1028" s="1807"/>
      <c r="J1028" s="1807"/>
      <c r="K1028" s="9"/>
      <c r="L1028" s="9"/>
      <c r="M1028" s="9"/>
      <c r="N1028" s="9"/>
      <c r="O1028" s="8"/>
      <c r="P1028" s="8"/>
      <c r="Q1028" s="9"/>
      <c r="R1028" s="9"/>
      <c r="S1028" s="9"/>
      <c r="T1028" s="9"/>
      <c r="U1028" s="9"/>
      <c r="V1028" s="9"/>
    </row>
    <row r="1029" spans="1:22" ht="13.5" customHeight="1">
      <c r="A1029" s="1807"/>
      <c r="B1029" s="9"/>
      <c r="C1029" s="1807"/>
      <c r="D1029" s="9"/>
      <c r="E1029" s="1141"/>
      <c r="F1029" s="293"/>
      <c r="G1029" s="1807"/>
      <c r="H1029" s="1807"/>
      <c r="I1029" s="1807"/>
      <c r="J1029" s="1807"/>
      <c r="K1029" s="9"/>
      <c r="L1029" s="9"/>
      <c r="M1029" s="9"/>
      <c r="N1029" s="9"/>
      <c r="O1029" s="8"/>
      <c r="P1029" s="8"/>
      <c r="Q1029" s="9"/>
      <c r="R1029" s="9"/>
      <c r="S1029" s="9"/>
      <c r="T1029" s="9"/>
      <c r="U1029" s="9"/>
      <c r="V1029" s="9"/>
    </row>
  </sheetData>
  <sheetProtection password="CAD9" sheet="1" formatCells="0" formatColumns="0" formatRows="0" insertColumns="0" insertRows="0" insertHyperlinks="0" deleteColumns="0" deleteRows="0" sort="0" autoFilter="0" pivotTables="0"/>
  <mergeCells count="102">
    <mergeCell ref="A156:B157"/>
    <mergeCell ref="C156:D157"/>
    <mergeCell ref="E156:F157"/>
    <mergeCell ref="I156:J156"/>
    <mergeCell ref="K156:O157"/>
    <mergeCell ref="E158:F158"/>
    <mergeCell ref="K310:N310"/>
    <mergeCell ref="I334:J334"/>
    <mergeCell ref="K334:O335"/>
    <mergeCell ref="I190:J190"/>
    <mergeCell ref="K190:O191"/>
    <mergeCell ref="K192:M192"/>
    <mergeCell ref="K229:O229"/>
    <mergeCell ref="K241:M241"/>
    <mergeCell ref="I264:J264"/>
    <mergeCell ref="K264:O265"/>
    <mergeCell ref="K266:N266"/>
    <mergeCell ref="K280:N280"/>
    <mergeCell ref="E190:F191"/>
    <mergeCell ref="C190:D191"/>
    <mergeCell ref="A190:B191"/>
    <mergeCell ref="E6:F6"/>
    <mergeCell ref="K7:N7"/>
    <mergeCell ref="K42:N42"/>
    <mergeCell ref="K43:N43"/>
    <mergeCell ref="E97:F97"/>
    <mergeCell ref="K97:N97"/>
    <mergeCell ref="E107:F107"/>
    <mergeCell ref="K107:N107"/>
    <mergeCell ref="K111:L111"/>
    <mergeCell ref="K95:O96"/>
    <mergeCell ref="I95:J95"/>
    <mergeCell ref="E95:F96"/>
    <mergeCell ref="A1:G1"/>
    <mergeCell ref="A2:B3"/>
    <mergeCell ref="C2:D3"/>
    <mergeCell ref="E2:F3"/>
    <mergeCell ref="I2:J2"/>
    <mergeCell ref="K2:O3"/>
    <mergeCell ref="A4:F4"/>
    <mergeCell ref="C5:F5"/>
    <mergeCell ref="K535:O536"/>
    <mergeCell ref="K336:M336"/>
    <mergeCell ref="K377:O378"/>
    <mergeCell ref="K379:M379"/>
    <mergeCell ref="K396:O397"/>
    <mergeCell ref="K398:M398"/>
    <mergeCell ref="K456:O457"/>
    <mergeCell ref="K458:M458"/>
    <mergeCell ref="I377:J377"/>
    <mergeCell ref="A396:B397"/>
    <mergeCell ref="C396:D397"/>
    <mergeCell ref="I396:J396"/>
    <mergeCell ref="E396:F397"/>
    <mergeCell ref="E398:F398"/>
    <mergeCell ref="A456:B457"/>
    <mergeCell ref="C456:D457"/>
    <mergeCell ref="K537:M537"/>
    <mergeCell ref="K538:M538"/>
    <mergeCell ref="K559:N559"/>
    <mergeCell ref="K566:N566"/>
    <mergeCell ref="K477:O478"/>
    <mergeCell ref="K479:M479"/>
    <mergeCell ref="K496:L496"/>
    <mergeCell ref="K502:O503"/>
    <mergeCell ref="K504:M504"/>
    <mergeCell ref="K505:M505"/>
    <mergeCell ref="K525:N525"/>
    <mergeCell ref="E456:F457"/>
    <mergeCell ref="I456:J456"/>
    <mergeCell ref="Q533:Q534"/>
    <mergeCell ref="E458:F458"/>
    <mergeCell ref="A502:B503"/>
    <mergeCell ref="A535:B536"/>
    <mergeCell ref="C535:D536"/>
    <mergeCell ref="E535:F536"/>
    <mergeCell ref="I535:J535"/>
    <mergeCell ref="A477:B478"/>
    <mergeCell ref="C477:D478"/>
    <mergeCell ref="E477:F478"/>
    <mergeCell ref="I477:J477"/>
    <mergeCell ref="C502:D503"/>
    <mergeCell ref="E502:F503"/>
    <mergeCell ref="I502:J502"/>
    <mergeCell ref="E377:F378"/>
    <mergeCell ref="C377:D378"/>
    <mergeCell ref="A377:B378"/>
    <mergeCell ref="E334:F335"/>
    <mergeCell ref="C334:D335"/>
    <mergeCell ref="A334:B335"/>
    <mergeCell ref="E264:F265"/>
    <mergeCell ref="C264:D265"/>
    <mergeCell ref="A264:B265"/>
    <mergeCell ref="K126:L126"/>
    <mergeCell ref="K127:L127"/>
    <mergeCell ref="E147:F147"/>
    <mergeCell ref="K148:L148"/>
    <mergeCell ref="K149:L149"/>
    <mergeCell ref="K150:L150"/>
    <mergeCell ref="K153:M153"/>
    <mergeCell ref="C95:D96"/>
    <mergeCell ref="A95:B96"/>
  </mergeCells>
  <phoneticPr fontId="106" type="noConversion"/>
  <printOptions horizontalCentered="1" verticalCentered="1"/>
  <pageMargins left="0.27559055118110237" right="0.19685039370078741" top="0.27559055118110237" bottom="0.31496062992125984" header="0" footer="0"/>
  <pageSetup paperSize="9" scale="54" orientation="landscape" r:id="rId1"/>
  <headerFooter>
    <oddFooter>&amp;C&amp;P</oddFooter>
  </headerFooter>
  <rowBreaks count="4" manualBreakCount="4">
    <brk id="40" max="14" man="1"/>
    <brk id="94" max="14" man="1"/>
    <brk id="155" max="14" man="1"/>
    <brk id="188" max="14" man="1"/>
  </rowBreaks>
  <ignoredErrors>
    <ignoredError sqref="O164 O171:O184 O166 O165 O167 O259 O370 O373:O374 O384 O403 O465:O469 O510 O561:O563 O99 O109" formula="1"/>
    <ignoredError sqref="E159:F172 A158:C158 A147 A97 E77:E91 A42 A5 E148:E152 E186 A192:E192 A229:E229 A241:XFD241 A248:E248 A266 A280 C310 E322:E329 C320:C327 C311:C3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3</vt:i4>
      </vt:variant>
    </vt:vector>
  </HeadingPairs>
  <TitlesOfParts>
    <vt:vector size="20" baseType="lpstr">
      <vt:lpstr>보수일람표(수정금지)</vt:lpstr>
      <vt:lpstr>총괄(수정금지)</vt:lpstr>
      <vt:lpstr>세입1</vt:lpstr>
      <vt:lpstr>세출1</vt:lpstr>
      <vt:lpstr>세부사업계획서</vt:lpstr>
      <vt:lpstr>법인의안)세입세출총괄표</vt:lpstr>
      <vt:lpstr>법인의안)세입세출세부내역</vt:lpstr>
      <vt:lpstr>총괄(수정금지)2025</vt:lpstr>
      <vt:lpstr>세입1(2025)</vt:lpstr>
      <vt:lpstr>세출1(2025)</vt:lpstr>
      <vt:lpstr>세부사업계획서(25.3차)</vt:lpstr>
      <vt:lpstr>3차예산_운영위원회예산총괄(세입및세출)</vt:lpstr>
      <vt:lpstr>법인의안)본예산_세입세출총괄표(25.3차)</vt:lpstr>
      <vt:lpstr>법인의안)본예산_세입세출세부내역(25.3차)</vt:lpstr>
      <vt:lpstr>총괄</vt:lpstr>
      <vt:lpstr>세입1(2026)</vt:lpstr>
      <vt:lpstr>세출1(2026)</vt:lpstr>
      <vt:lpstr>'세입1(2026)'!Print_Area</vt:lpstr>
      <vt:lpstr>'세출1(2026)'!Print_Area</vt:lpstr>
      <vt:lpstr>총괄!Print_Area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2026-08-28T04:24:41Z</cp:lastPrinted>
  <dcterms:modified xsi:type="dcterms:W3CDTF">2026-09-23T04:26:45Z</dcterms:modified>
</cp:coreProperties>
</file>